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002214\Downloads\"/>
    </mc:Choice>
  </mc:AlternateContent>
  <bookViews>
    <workbookView xWindow="0" yWindow="0" windowWidth="21576" windowHeight="8160" tabRatio="779" activeTab="4"/>
  </bookViews>
  <sheets>
    <sheet name="01-01-2020" sheetId="49" r:id="rId1"/>
    <sheet name="01-10-2019" sheetId="48" r:id="rId2"/>
    <sheet name="01-07-2019" sheetId="47" r:id="rId3"/>
    <sheet name="01-04-2019" sheetId="46" r:id="rId4"/>
    <sheet name="2019-01-01" sheetId="44" r:id="rId5"/>
    <sheet name="01.10.2018" sheetId="42" r:id="rId6"/>
    <sheet name="01.07.2018" sheetId="41" r:id="rId7"/>
    <sheet name="01.04.2018" sheetId="40" r:id="rId8"/>
    <sheet name="01.01.2018" sheetId="39" r:id="rId9"/>
    <sheet name="01.10.2017" sheetId="38" r:id="rId10"/>
    <sheet name="01.07.2017" sheetId="37" r:id="rId11"/>
    <sheet name="01.04.2017" sheetId="36" r:id="rId12"/>
    <sheet name="01.01.2017" sheetId="35" r:id="rId13"/>
    <sheet name="01.10.2016" sheetId="34" r:id="rId14"/>
    <sheet name="01.07.2016" sheetId="33" r:id="rId15"/>
    <sheet name="01.04.2016" sheetId="32" r:id="rId16"/>
    <sheet name="01.01.2016" sheetId="31" r:id="rId17"/>
    <sheet name="01.07.2015" sheetId="30" r:id="rId18"/>
    <sheet name="01.04.2015" sheetId="29" r:id="rId19"/>
    <sheet name="01.01.2015" sheetId="28" r:id="rId20"/>
    <sheet name="01.10.2014" sheetId="27" r:id="rId21"/>
    <sheet name="01.07.2014" sheetId="26" r:id="rId22"/>
    <sheet name="01.04.2014" sheetId="25" r:id="rId23"/>
    <sheet name="01.01.2014" sheetId="24" r:id="rId24"/>
    <sheet name="01.10.2013" sheetId="22" r:id="rId25"/>
    <sheet name="01.07.2013" sheetId="23" r:id="rId26"/>
    <sheet name="01.04.2013" sheetId="21" r:id="rId27"/>
    <sheet name="01.01.2013" sheetId="20" r:id="rId28"/>
    <sheet name="01.10.2012" sheetId="19" r:id="rId29"/>
    <sheet name="01.07.2012" sheetId="18" r:id="rId30"/>
    <sheet name="01.04.2012" sheetId="17" r:id="rId31"/>
    <sheet name="01.01.2012" sheetId="16" r:id="rId32"/>
    <sheet name="01.10.2011" sheetId="15" r:id="rId33"/>
    <sheet name="01.07.2011" sheetId="14" r:id="rId34"/>
    <sheet name="01.04.2011" sheetId="13" r:id="rId35"/>
    <sheet name="01.01.2011" sheetId="12" r:id="rId36"/>
    <sheet name="01.10.2010 " sheetId="6" r:id="rId37"/>
    <sheet name="01.07.2010" sheetId="11" r:id="rId38"/>
    <sheet name="01.04.2010" sheetId="10" r:id="rId39"/>
    <sheet name="01.01.2010" sheetId="8" r:id="rId40"/>
    <sheet name="01.01.2009" sheetId="1" r:id="rId41"/>
    <sheet name="01.04.2009" sheetId="4" r:id="rId42"/>
    <sheet name="01.10.2009" sheetId="7" r:id="rId43"/>
    <sheet name="01.10.2008" sheetId="2" r:id="rId44"/>
  </sheets>
  <definedNames>
    <definedName name="_xlnm.Print_Area" localSheetId="19">'01.01.2015'!$A$1:$H$31</definedName>
    <definedName name="_xlnm.Print_Area" localSheetId="16">'01.01.2016'!$A$1:$H$30</definedName>
    <definedName name="_xlnm.Print_Area" localSheetId="18">'01.04.2015'!$A$1:$H$30</definedName>
    <definedName name="_xlnm.Print_Area" localSheetId="21">'01.07.2014'!$A$1:$H$32</definedName>
    <definedName name="_xlnm.Print_Area" localSheetId="17">'01.07.2015'!$A$1:$H$30</definedName>
  </definedNames>
  <calcPr calcId="162913"/>
</workbook>
</file>

<file path=xl/calcChain.xml><?xml version="1.0" encoding="utf-8"?>
<calcChain xmlns="http://schemas.openxmlformats.org/spreadsheetml/2006/main">
  <c r="C35" i="14" l="1"/>
  <c r="B35" i="14"/>
  <c r="H30" i="33"/>
  <c r="G30" i="33"/>
  <c r="F30" i="33"/>
  <c r="E30" i="33"/>
  <c r="D30" i="33"/>
  <c r="C30" i="33"/>
  <c r="B30" i="33"/>
  <c r="M30" i="46"/>
  <c r="L30" i="46"/>
  <c r="K30" i="46"/>
  <c r="J30" i="46"/>
  <c r="I30" i="46"/>
  <c r="H30" i="46"/>
  <c r="G30" i="46"/>
  <c r="F30" i="46"/>
  <c r="E30" i="46"/>
  <c r="D30" i="46"/>
  <c r="C30" i="46"/>
  <c r="B30" i="46"/>
  <c r="M30" i="47"/>
  <c r="L30" i="47"/>
  <c r="K30" i="47"/>
  <c r="J30" i="47"/>
  <c r="I30" i="47"/>
  <c r="G30" i="47"/>
  <c r="F30" i="47"/>
  <c r="E30" i="47"/>
  <c r="D30" i="47"/>
  <c r="B30" i="47"/>
  <c r="M30" i="48"/>
  <c r="L30" i="48"/>
  <c r="K30" i="48"/>
  <c r="J30" i="48"/>
  <c r="I30" i="48"/>
  <c r="H30" i="48"/>
  <c r="G30" i="48"/>
  <c r="F30" i="48"/>
  <c r="E30" i="48"/>
  <c r="D30" i="48"/>
  <c r="C30" i="48"/>
  <c r="B30" i="48"/>
  <c r="M30" i="49"/>
  <c r="L30" i="49"/>
  <c r="K30" i="49"/>
  <c r="G30" i="49"/>
  <c r="F30" i="49"/>
  <c r="D30" i="49"/>
  <c r="C30" i="49"/>
  <c r="B30" i="49"/>
  <c r="J29" i="49"/>
  <c r="I29" i="49"/>
  <c r="H29" i="49"/>
  <c r="E29" i="49"/>
  <c r="I28" i="49"/>
  <c r="H28" i="49"/>
  <c r="E28" i="49"/>
  <c r="I27" i="49"/>
  <c r="H27" i="49"/>
  <c r="E27" i="49"/>
  <c r="I26" i="49"/>
  <c r="H26" i="49"/>
  <c r="E26" i="49"/>
  <c r="I25" i="49"/>
  <c r="H25" i="49"/>
  <c r="E25" i="49"/>
  <c r="J24" i="49"/>
  <c r="I24" i="49"/>
  <c r="H24" i="49"/>
  <c r="E24" i="49"/>
  <c r="J23" i="49"/>
  <c r="I23" i="49"/>
  <c r="H23" i="49"/>
  <c r="E23" i="49"/>
  <c r="J22" i="49"/>
  <c r="I22" i="49"/>
  <c r="H22" i="49"/>
  <c r="E22" i="49"/>
  <c r="I21" i="49"/>
  <c r="H21" i="49"/>
  <c r="E21" i="49"/>
  <c r="I20" i="49"/>
  <c r="H20" i="49"/>
  <c r="E20" i="49"/>
  <c r="I19" i="49"/>
  <c r="H19" i="49"/>
  <c r="E19" i="49"/>
  <c r="J18" i="49"/>
  <c r="I18" i="49"/>
  <c r="H18" i="49"/>
  <c r="E18" i="49"/>
  <c r="I17" i="49"/>
  <c r="H17" i="49"/>
  <c r="E17" i="49"/>
  <c r="J16" i="49"/>
  <c r="I16" i="49"/>
  <c r="H16" i="49"/>
  <c r="E16" i="49"/>
  <c r="I15" i="49"/>
  <c r="H15" i="49"/>
  <c r="E15" i="49"/>
  <c r="J14" i="49"/>
  <c r="I14" i="49"/>
  <c r="H14" i="49"/>
  <c r="E14" i="49"/>
  <c r="J13" i="49"/>
  <c r="I13" i="49"/>
  <c r="H13" i="49"/>
  <c r="E13" i="49"/>
  <c r="J12" i="49"/>
  <c r="I12" i="49"/>
  <c r="H12" i="49"/>
  <c r="E12" i="49"/>
  <c r="J11" i="49"/>
  <c r="I11" i="49"/>
  <c r="H11" i="49"/>
  <c r="E11" i="49"/>
  <c r="I10" i="49"/>
  <c r="H10" i="49"/>
  <c r="E10" i="49"/>
  <c r="I9" i="49"/>
  <c r="H9" i="49"/>
  <c r="E9" i="49"/>
  <c r="E30" i="49" s="1"/>
  <c r="I8" i="49"/>
  <c r="H8" i="49"/>
  <c r="E8" i="49"/>
  <c r="J7" i="49"/>
  <c r="J30" i="49" s="1"/>
  <c r="I7" i="49"/>
  <c r="H7" i="49"/>
  <c r="E7" i="49"/>
  <c r="I6" i="49"/>
  <c r="I30" i="49" s="1"/>
  <c r="H6" i="49"/>
  <c r="E6" i="49"/>
  <c r="I5" i="49"/>
  <c r="H5" i="49"/>
  <c r="H30" i="49" s="1"/>
  <c r="E5" i="49"/>
</calcChain>
</file>

<file path=xl/sharedStrings.xml><?xml version="1.0" encoding="utf-8"?>
<sst xmlns="http://schemas.openxmlformats.org/spreadsheetml/2006/main" count="1773" uniqueCount="101">
  <si>
    <t>Автономна Республiка Крим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</si>
  <si>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</si>
  <si>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</si>
  <si>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</si>
  <si>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</si>
  <si>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</si>
  <si>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</si>
  <si>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</si>
  <si>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</si>
  <si>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</si>
  <si>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</si>
  <si>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</si>
  <si>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</si>
  <si>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</si>
  <si>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</si>
  <si>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</si>
  <si>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</si>
  <si>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</si>
  <si>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</si>
  <si>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</si>
  <si>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</si>
  <si>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</si>
  <si>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</si>
  <si>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</si>
  <si>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</si>
  <si>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Назва області</t>
  </si>
  <si>
    <t>м. Київ</t>
  </si>
  <si>
    <t>м. Севастополь</t>
  </si>
  <si>
    <t>Усього:</t>
  </si>
  <si>
    <t>Кількість</t>
  </si>
  <si>
    <t>банкоматів</t>
  </si>
  <si>
    <t>платіжних терміналів</t>
  </si>
  <si>
    <t>( штук, одиниць)</t>
  </si>
  <si>
    <t>Дані в обласному розрізі                                                                                                                                                      щодо кількості платіжних карток та інфраструктури їх обслуговування                                                                            за станом на 01.01.2009</t>
  </si>
  <si>
    <t>Таблиця 5</t>
  </si>
  <si>
    <t>Дані в обласному розрізі                                                                                                                                                      щодо кількості платіжних карток та інфраструктури їх обслуговування                                                                            за станом на 01.10.2008</t>
  </si>
  <si>
    <t xml:space="preserve">  Дані в обласному розрізі                                                                                                                                                      щодо кількості платіжних карток та інфраструктури їх обслуговування  за станом на 01.04.2009                   </t>
  </si>
  <si>
    <t>Київ</t>
  </si>
  <si>
    <t>Севастополь</t>
  </si>
  <si>
    <t xml:space="preserve">  Дані в обласному розрізі                                                                                                                                                      щодо кількості платіжних карток та інфраструктури їх обслуговування  за станом 01.10.2009</t>
  </si>
  <si>
    <t xml:space="preserve">  Дані в обласному розрізі                                                                                                                                                      щодо кількості платіжних карток та інфраструктури їх обслуговування  за станом на 01.01.2010</t>
  </si>
  <si>
    <t xml:space="preserve">  Дані в обласному розрізі                                                                                                                                                      щодо кількості платіжних карток та інфраструктури їх обслуговування  за станом на 01.04.2010</t>
  </si>
  <si>
    <t xml:space="preserve">  Дані в обласному розрізі                                                                                                                                                      щодо кількості платіжних карток та інфраструктури їх обслуговування  за станом на 01.07.2010</t>
  </si>
  <si>
    <t xml:space="preserve">  Дані в обласному розрізі                                                                                                                                                      щодо кількості платіжних карток та інфраструктури їх обслуговування  за станом на 01.01.2011</t>
  </si>
  <si>
    <t>загальна</t>
  </si>
  <si>
    <t xml:space="preserve">  Дані в регіональному розрізі                                                                                                                                                      щодо кількості платіжних карток та інфраструктури їх обслуговування  за станом на 01.04.2012</t>
  </si>
  <si>
    <t>банківських</t>
  </si>
  <si>
    <t>торговельних</t>
  </si>
  <si>
    <t>Усього</t>
  </si>
  <si>
    <t>Таблиця 5. Дані в регіональному розрізі                                                                                                                                                      щодо кількості платіжних карток та інфраструктури їх обслуговування за станом на 01.07.2012</t>
  </si>
  <si>
    <t>Таблиця 5. Дані в регіональному розрізі                                                                                                                                                      щодо кількості платіжних карток та інфраструктури їх обслуговування за станом на 01.01.2013</t>
  </si>
  <si>
    <t>Таблиця 5. Дані в регіональному розрізі                                                                                                                                                      щодо кількості платіжних карток та інфраструктури їх обслуговування за станом на 01.10.2012</t>
  </si>
  <si>
    <t>підприємств торгівлі та сфери послуг</t>
  </si>
  <si>
    <t>Таблиця 5. Дані в регіональному розрізі щодо кількості платіжних карток та інфраструктури їх обслуговування за станом на 01.04.2013</t>
  </si>
  <si>
    <t>Таблиця 5. Дані в регіональному розрізі щодо кількості платіжних карток та інфраструктури їх обслуговування за станом на 01.07.2013</t>
  </si>
  <si>
    <t>Таблиця 5. Дані в регіональному розрізі щодо кількості платіжних карток та інфраструктури їх обслуговування за станом на 01.01.2014</t>
  </si>
  <si>
    <t>Кількість ( штук, одиниць)</t>
  </si>
  <si>
    <t>Таблиця 5. Дані в регіональному розрізі щодо кількості платіжних карток та інфраструктури їх обслуговування за станом на 01.04.2014</t>
  </si>
  <si>
    <t>Таблиця 5. Дані в регіональному розрізі щодо кількості платіжних карток та інфраструктури їх обслуговування за станом на 01.07.2014</t>
  </si>
  <si>
    <t>Таблиця 5. Дані в регіональному розрізі щодо кількості платіжних карток та інфраструктури їх обслуговування за станом на 01.10.2014</t>
  </si>
  <si>
    <t>ВЕЗ "Крим"</t>
  </si>
  <si>
    <t>банкомати</t>
  </si>
  <si>
    <t>депозитні банкомати</t>
  </si>
  <si>
    <t>ПТКС</t>
  </si>
  <si>
    <t>банківських пристроїв самообслуговування</t>
  </si>
  <si>
    <t>Таблиця 5. Дані в регіональному розрізі щодо кількості платіжних карток та інфраструктури їх обслуговування за станом на 01.04.2015</t>
  </si>
  <si>
    <t>Таблиця 5. Дані в регіональному розрізі щодо кількості платіжних карток та інфраструктури їх обслуговування за станом на 01.01.2015</t>
  </si>
  <si>
    <t>Таблиця 5. Дані в регіональному розрізі щодо кількості платіжних карток та інфраструктури їх обслуговування за станом на 01.07.2015</t>
  </si>
  <si>
    <t>Таблиця 5. Дані в регіональному розрізі щодо кількості платіжних карток та інфраструктури їх обслуговування за станом на станом на 01.01.2016</t>
  </si>
  <si>
    <t>Таблиця 5 Дані в регіональному розрізі щодо кількості платіжних карток та інфраструктури їх обслуговування за станом на 01.04.2016</t>
  </si>
  <si>
    <t>Таблиця 5. Дані в регіональному розрізі щодо кількості платіжних карток та інфраструктури їх обслуговування за станом на 01.07.2016</t>
  </si>
  <si>
    <t>Таблиця 5. Дані в регіональному розрізі щодо кількості платіжних карток та інфраструктури їх обслуговування за станом на 01.10.2016</t>
  </si>
  <si>
    <t>Таблиця 5. Дані в регіональному розрізі щодо кількості платіжних карток та інфраструктури їх обслуговування за станом на 01.01.2017</t>
  </si>
  <si>
    <t>Таблиця 5. Дані в регіональному розрізі щодо кількості платіжних карток та інфраструктури їх обслуговування за станом на 01.04.2017</t>
  </si>
  <si>
    <t>Таблиця 5. Дані в регіональному розрізі щодо кількості платіжних карток та інфраструктури їх обслуговування за станом на 01.07.2017</t>
  </si>
  <si>
    <t>Таблиця 5.Дані в регіональному розрізі щодо кількості платіжних карток та інфраструктури їх обслуговування за станом на 01.10.2017</t>
  </si>
  <si>
    <t>Таблиця 5. Дані в регіональному розрізі щодо кількості платіжних карток та інфраструктури їх обслуговування за станом на 01.01.2018</t>
  </si>
  <si>
    <t>Таблиця 5. Дані в регіональному розрізі щодо кількості платіжних карток та інфраструктури їх обслуговування за станом на 01.04.2018</t>
  </si>
  <si>
    <t>Таблиця 5. Дані в регіональному розрізі щодо кількості платіжних карток та інфраструктури їх обслуговування за станом на 01.07.2018</t>
  </si>
  <si>
    <t>із них безконтактних</t>
  </si>
  <si>
    <t>Дані щодо кількості безконтактних терміналів публікуються починаючи з ІІ кварталу 2018 року, згідно Рішення Правління НБУ від 09.08.2018 № 536-рш</t>
  </si>
  <si>
    <t>Таблиця 5. Дані в регіональному розрізі щодо кількості платіжних карток та інфраструктури їх обслуговування за станом на 01.10.2018</t>
  </si>
  <si>
    <t>Станом на 01.01.2019 року кількість торговельних платіжних терміналів та підприємств торгівлі та сфери послуг включають дані АТ «УКРПОШТА», що були надані Національному банку в рамках пілотного проекту подання звітності (починаючи зі звітності за І квартал 2019 року зазначені дані подаватимуться відповідно до вимог Правил № 120)</t>
  </si>
  <si>
    <t>cуб’єктів господарювання, які приймають електронні платіжні засоби</t>
  </si>
  <si>
    <t>Дані в регіональному розрізі щодо кількості платіжних карток та інфраструктури їх обслуговування за станом на 01.01.2019</t>
  </si>
  <si>
    <t>Таблиця 5. Дані в регіональному розрізі щодо кількості електронних платіжних засобів та інфраструктури їх обслуговування за станом на 01.04.2019</t>
  </si>
  <si>
    <t>Таблиця 5. Дані в регіональному розрізі щодо кількості електронних платіжних засобів та інфраструктури їх обслуговування за станом на 01.07.2019</t>
  </si>
  <si>
    <t>Таблиця 5. Дані в регіональному розрізі щодо кількості електронних платіжних засобів та інфраструктури їх обслуговування за станом на 01.10.2019</t>
  </si>
  <si>
    <t>з них, депозитні банкомати</t>
  </si>
  <si>
    <t xml:space="preserve"> </t>
  </si>
  <si>
    <t>Таблиця 5. Дані в регіональному розрізі щодо кількості електронних платіжних засобів та інфраструктури їх обслуговування за станом на 01.01.2020</t>
  </si>
  <si>
    <t>Електронні платіжні засоби, термін дії яких не закінчився (в обігу)</t>
  </si>
  <si>
    <t>* зазначається загальна кількість емітованих банком електронних платіжних засобів, за якими була здійснена хоча б одна видаткова операція протягом звітнього періоду (до 01.04.2012 року - за останні дванадцять місяців, до 01.01.2020 - за останні три місяці).</t>
  </si>
  <si>
    <t>Електронні платіжні засоби,за якими протягом звітнього періоду* була здійснена хоча б одна видаткова транзакція</t>
  </si>
  <si>
    <t xml:space="preserve">  Дані в регіональному розрізі щодо кількості платіжних карток та інфраструктури їх обслуговування  за станом 01.01.2012</t>
  </si>
  <si>
    <t xml:space="preserve">  Дані в обласному розрізі щодо кількості платіжних карток та інфраструктури їх обслуговування за станом на 01.10.2011</t>
  </si>
  <si>
    <t xml:space="preserve">  Дані в обласному розрізі щодо кількості платіжних карток та інфраструктури їх обслуговування  за станом  на 01.07.2011</t>
  </si>
  <si>
    <t xml:space="preserve">  Дані в обласному розрізі щодо кількості платіжних карток та інфраструктури їх обслуговування  за станом на 01.04.2011</t>
  </si>
  <si>
    <t xml:space="preserve">  Дані в обласному розрізі щодо кількості платіжних карток та інфраструктури їх обслуговування  за станом 01.10.2010</t>
  </si>
  <si>
    <t>Дані в регіональному розрізі щодо кількості платіжних карток та інфраструктури їх обслуговування за станом на 01.10.2013</t>
  </si>
  <si>
    <t xml:space="preserve">Таблиця 5.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</si>
</sst>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(#,##0\)"/>
  </numFmts>
  <fonts count="23" x14ac:knownFonts="1">
    <font>
      <sz val="10"/>
      <name val="Arial"/>
    </font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name val="Arial Cyr"/>
      <charset val="204"/>
    </font>
    <font>
      <sz val="10"/>
      <color rgb="FF000000"/>
      <name val="Arial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1"/>
      <color indexed="63"/>
      <name val="Arial"/>
      <family val="2"/>
      <charset val="204"/>
    </font>
    <font>
      <b/>
      <sz val="10"/>
      <color indexed="6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</cellStyleXfs>
  <cellXfs count="190">
    <xf numFmtId="0" fontId="0" fillId="0" borderId="0" xfId="0"/>
    <xf numFmtId="0" fontId="3" fillId="0" borderId="0" xfId="0" applyFont="1" applyAlignment="1">
      <alignment horizontal="right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top" wrapText="1"/>
    </xf>
    <xf numFmtId="164" fontId="10" fillId="0" borderId="4" xfId="0" applyNumberFormat="1" applyFont="1" applyFill="1" applyBorder="1" applyAlignment="1">
      <alignment horizontal="right" vertical="top"/>
    </xf>
    <xf numFmtId="0" fontId="8" fillId="0" borderId="4" xfId="0" applyFont="1" applyBorder="1" applyAlignment="1">
      <alignment horizontal="left" vertical="top" wrapText="1"/>
    </xf>
    <xf numFmtId="164" fontId="8" fillId="0" borderId="4" xfId="0" applyNumberFormat="1" applyFont="1" applyBorder="1" applyAlignment="1">
      <alignment horizontal="right" vertical="top"/>
    </xf>
    <xf numFmtId="0" fontId="9" fillId="0" borderId="4" xfId="0" applyFont="1" applyBorder="1" applyAlignment="1">
      <alignment horizontal="left" vertical="top"/>
    </xf>
    <xf numFmtId="164" fontId="9" fillId="0" borderId="4" xfId="0" applyNumberFormat="1" applyFont="1" applyBorder="1" applyAlignment="1">
      <alignment horizontal="right" vertical="top" wrapText="1"/>
    </xf>
    <xf numFmtId="0" fontId="8" fillId="0" borderId="0" xfId="0" applyFont="1"/>
    <xf numFmtId="0" fontId="9" fillId="0" borderId="4" xfId="0" applyFont="1" applyFill="1" applyBorder="1" applyAlignment="1">
      <alignment horizontal="left" vertical="top"/>
    </xf>
    <xf numFmtId="164" fontId="9" fillId="0" borderId="4" xfId="0" applyNumberFormat="1" applyFont="1" applyFill="1" applyBorder="1" applyAlignment="1">
      <alignment horizontal="right" vertical="top" wrapText="1"/>
    </xf>
    <xf numFmtId="164" fontId="0" fillId="0" borderId="0" xfId="0" applyNumberFormat="1"/>
    <xf numFmtId="0" fontId="8" fillId="0" borderId="18" xfId="3" applyFont="1" applyBorder="1" applyAlignment="1">
      <alignment horizontal="center" vertical="center" wrapText="1"/>
    </xf>
    <xf numFmtId="0" fontId="8" fillId="0" borderId="4" xfId="3" applyFont="1" applyBorder="1"/>
    <xf numFmtId="3" fontId="8" fillId="0" borderId="4" xfId="3" applyNumberFormat="1" applyFont="1" applyBorder="1"/>
    <xf numFmtId="0" fontId="8" fillId="0" borderId="18" xfId="3" applyFont="1" applyBorder="1"/>
    <xf numFmtId="3" fontId="8" fillId="0" borderId="18" xfId="3" applyNumberFormat="1" applyFont="1" applyBorder="1"/>
    <xf numFmtId="0" fontId="9" fillId="0" borderId="4" xfId="3" applyFont="1" applyBorder="1"/>
    <xf numFmtId="3" fontId="9" fillId="0" borderId="4" xfId="3" applyNumberFormat="1" applyFont="1" applyBorder="1"/>
    <xf numFmtId="0" fontId="8" fillId="0" borderId="4" xfId="3" applyFont="1" applyBorder="1" applyAlignment="1">
      <alignment horizontal="center" vertical="center" wrapText="1"/>
    </xf>
    <xf numFmtId="0" fontId="0" fillId="0" borderId="0" xfId="0" applyFill="1"/>
    <xf numFmtId="0" fontId="8" fillId="0" borderId="19" xfId="0" applyFont="1" applyBorder="1" applyAlignment="1">
      <alignment horizontal="left" vertical="top" wrapText="1"/>
    </xf>
    <xf numFmtId="164" fontId="8" fillId="0" borderId="19" xfId="0" applyNumberFormat="1" applyFont="1" applyBorder="1" applyAlignment="1">
      <alignment horizontal="right" vertical="top"/>
    </xf>
    <xf numFmtId="0" fontId="9" fillId="0" borderId="19" xfId="0" applyFont="1" applyBorder="1" applyAlignment="1">
      <alignment vertical="top" wrapText="1"/>
    </xf>
    <xf numFmtId="164" fontId="9" fillId="0" borderId="19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164" fontId="9" fillId="0" borderId="20" xfId="0" applyNumberFormat="1" applyFont="1" applyBorder="1" applyAlignment="1">
      <alignment horizontal="right" vertical="top" wrapText="1"/>
    </xf>
    <xf numFmtId="0" fontId="11" fillId="2" borderId="4" xfId="0" applyFont="1" applyFill="1" applyBorder="1" applyAlignment="1">
      <alignment horizontal="left" vertical="top" wrapText="1"/>
    </xf>
    <xf numFmtId="164" fontId="11" fillId="2" borderId="4" xfId="0" applyNumberFormat="1" applyFont="1" applyFill="1" applyBorder="1" applyAlignment="1">
      <alignment horizontal="right" vertical="top"/>
    </xf>
    <xf numFmtId="164" fontId="12" fillId="2" borderId="4" xfId="0" applyNumberFormat="1" applyFont="1" applyFill="1" applyBorder="1" applyAlignment="1">
      <alignment horizontal="right" vertical="top" wrapText="1"/>
    </xf>
    <xf numFmtId="3" fontId="0" fillId="0" borderId="0" xfId="0" applyNumberFormat="1"/>
    <xf numFmtId="9" fontId="0" fillId="0" borderId="0" xfId="1" applyFont="1"/>
    <xf numFmtId="0" fontId="3" fillId="0" borderId="0" xfId="0" applyFont="1" applyAlignment="1"/>
    <xf numFmtId="0" fontId="0" fillId="0" borderId="0" xfId="0" applyAlignment="1"/>
    <xf numFmtId="0" fontId="8" fillId="0" borderId="4" xfId="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NumberFormat="1"/>
    <xf numFmtId="0" fontId="8" fillId="0" borderId="4" xfId="0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3" fontId="0" fillId="0" borderId="0" xfId="0" applyNumberFormat="1" applyAlignment="1"/>
    <xf numFmtId="0" fontId="13" fillId="0" borderId="0" xfId="2" applyFont="1" applyFill="1" applyBorder="1" applyAlignment="1">
      <alignment wrapText="1"/>
    </xf>
    <xf numFmtId="0" fontId="8" fillId="0" borderId="4" xfId="3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right" vertical="top"/>
    </xf>
    <xf numFmtId="0" fontId="9" fillId="0" borderId="4" xfId="0" applyFont="1" applyFill="1" applyBorder="1" applyAlignment="1">
      <alignment vertical="top" wrapText="1"/>
    </xf>
    <xf numFmtId="164" fontId="12" fillId="0" borderId="4" xfId="0" applyNumberFormat="1" applyFont="1" applyFill="1" applyBorder="1" applyAlignment="1">
      <alignment horizontal="right" vertical="top" wrapText="1"/>
    </xf>
    <xf numFmtId="0" fontId="8" fillId="0" borderId="4" xfId="3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left" vertical="top" wrapText="1"/>
    </xf>
    <xf numFmtId="3" fontId="14" fillId="2" borderId="4" xfId="0" applyNumberFormat="1" applyFont="1" applyFill="1" applyBorder="1" applyAlignment="1">
      <alignment horizontal="right" vertical="top"/>
    </xf>
    <xf numFmtId="3" fontId="14" fillId="3" borderId="4" xfId="0" applyNumberFormat="1" applyFont="1" applyFill="1" applyBorder="1" applyAlignment="1">
      <alignment horizontal="right" vertical="top"/>
    </xf>
    <xf numFmtId="0" fontId="7" fillId="0" borderId="4" xfId="0" applyFont="1" applyBorder="1"/>
    <xf numFmtId="3" fontId="7" fillId="0" borderId="4" xfId="0" applyNumberFormat="1" applyFont="1" applyBorder="1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8" fillId="0" borderId="0" xfId="3" applyFont="1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8" fillId="0" borderId="4" xfId="3" applyFont="1" applyBorder="1" applyAlignment="1">
      <alignment horizontal="center" vertical="center" wrapText="1"/>
    </xf>
    <xf numFmtId="0" fontId="8" fillId="0" borderId="4" xfId="3" applyFont="1" applyBorder="1" applyAlignment="1"/>
    <xf numFmtId="0" fontId="8" fillId="0" borderId="4" xfId="2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8" fillId="0" borderId="18" xfId="3" applyFont="1" applyBorder="1" applyAlignment="1">
      <alignment horizontal="center" vertical="center" wrapText="1"/>
    </xf>
    <xf numFmtId="0" fontId="8" fillId="0" borderId="20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top" wrapText="1"/>
    </xf>
    <xf numFmtId="0" fontId="8" fillId="0" borderId="18" xfId="3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4" xfId="0" applyFont="1" applyBorder="1" applyAlignment="1"/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0" xfId="0" applyFont="1"/>
    <xf numFmtId="0" fontId="3" fillId="0" borderId="0" xfId="3" applyAlignment="1">
      <alignment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164" fontId="6" fillId="0" borderId="4" xfId="0" applyNumberFormat="1" applyFont="1" applyBorder="1" applyAlignment="1">
      <alignment horizontal="right" vertical="top"/>
    </xf>
    <xf numFmtId="164" fontId="4" fillId="0" borderId="4" xfId="0" applyNumberFormat="1" applyFont="1" applyBorder="1" applyAlignment="1">
      <alignment horizontal="right" vertical="top" wrapText="1"/>
    </xf>
    <xf numFmtId="0" fontId="15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4" xfId="3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164" fontId="9" fillId="0" borderId="4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164" fontId="9" fillId="0" borderId="3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164" fontId="8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164" fontId="8" fillId="0" borderId="4" xfId="0" applyNumberFormat="1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top" wrapText="1"/>
    </xf>
    <xf numFmtId="164" fontId="8" fillId="0" borderId="4" xfId="0" applyNumberFormat="1" applyFont="1" applyBorder="1" applyAlignment="1">
      <alignment vertical="center"/>
    </xf>
    <xf numFmtId="164" fontId="9" fillId="0" borderId="4" xfId="0" applyNumberFormat="1" applyFont="1" applyBorder="1" applyAlignment="1">
      <alignment horizontal="right" vertical="center"/>
    </xf>
    <xf numFmtId="164" fontId="9" fillId="0" borderId="4" xfId="0" applyNumberFormat="1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right" vertical="center"/>
    </xf>
    <xf numFmtId="164" fontId="8" fillId="0" borderId="5" xfId="0" applyNumberFormat="1" applyFont="1" applyBorder="1" applyAlignment="1">
      <alignment horizontal="right" vertical="center"/>
    </xf>
    <xf numFmtId="164" fontId="8" fillId="0" borderId="15" xfId="0" applyNumberFormat="1" applyFont="1" applyBorder="1" applyAlignment="1">
      <alignment horizontal="right" vertical="center"/>
    </xf>
    <xf numFmtId="164" fontId="8" fillId="0" borderId="17" xfId="0" applyNumberFormat="1" applyFont="1" applyBorder="1" applyAlignment="1">
      <alignment horizontal="right" vertical="center"/>
    </xf>
    <xf numFmtId="164" fontId="8" fillId="0" borderId="8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64" fontId="8" fillId="0" borderId="11" xfId="0" applyNumberFormat="1" applyFont="1" applyBorder="1" applyAlignment="1">
      <alignment horizontal="right" vertical="center"/>
    </xf>
    <xf numFmtId="164" fontId="8" fillId="0" borderId="9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2" xfId="0" applyNumberFormat="1" applyFont="1" applyBorder="1" applyAlignment="1">
      <alignment horizontal="right" vertical="center"/>
    </xf>
    <xf numFmtId="164" fontId="9" fillId="0" borderId="13" xfId="0" applyNumberFormat="1" applyFont="1" applyBorder="1" applyAlignment="1">
      <alignment horizontal="right" vertical="center"/>
    </xf>
    <xf numFmtId="164" fontId="9" fillId="0" borderId="14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right" vertical="top"/>
    </xf>
    <xf numFmtId="164" fontId="8" fillId="0" borderId="5" xfId="0" applyNumberFormat="1" applyFont="1" applyBorder="1" applyAlignment="1">
      <alignment horizontal="right" vertical="top"/>
    </xf>
    <xf numFmtId="164" fontId="8" fillId="0" borderId="6" xfId="0" applyNumberFormat="1" applyFont="1" applyBorder="1" applyAlignment="1">
      <alignment horizontal="right" vertical="top"/>
    </xf>
    <xf numFmtId="164" fontId="8" fillId="0" borderId="9" xfId="0" applyNumberFormat="1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right" vertical="top"/>
    </xf>
    <xf numFmtId="0" fontId="19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/>
    </xf>
    <xf numFmtId="164" fontId="9" fillId="0" borderId="1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left" vertical="center"/>
    </xf>
    <xf numFmtId="3" fontId="8" fillId="0" borderId="3" xfId="4" applyNumberFormat="1" applyFont="1" applyBorder="1"/>
    <xf numFmtId="3" fontId="8" fillId="0" borderId="0" xfId="4" applyNumberFormat="1" applyFont="1"/>
    <xf numFmtId="3" fontId="8" fillId="0" borderId="1" xfId="4" applyNumberFormat="1" applyFont="1" applyBorder="1"/>
    <xf numFmtId="0" fontId="22" fillId="0" borderId="18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center"/>
    </xf>
    <xf numFmtId="164" fontId="7" fillId="0" borderId="1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vertical="top"/>
    </xf>
    <xf numFmtId="0" fontId="8" fillId="0" borderId="21" xfId="0" applyFont="1" applyBorder="1" applyAlignment="1">
      <alignment horizontal="center"/>
    </xf>
    <xf numFmtId="0" fontId="8" fillId="0" borderId="13" xfId="0" applyFont="1" applyBorder="1" applyAlignment="1">
      <alignment horizontal="right" vertical="center" wrapText="1"/>
    </xf>
    <xf numFmtId="0" fontId="8" fillId="0" borderId="14" xfId="0" applyFont="1" applyBorder="1" applyAlignment="1">
      <alignment horizontal="right" vertical="center" wrapText="1"/>
    </xf>
    <xf numFmtId="0" fontId="8" fillId="0" borderId="21" xfId="0" applyFont="1" applyBorder="1" applyAlignment="1"/>
    <xf numFmtId="0" fontId="9" fillId="0" borderId="21" xfId="0" applyFont="1" applyBorder="1" applyAlignment="1"/>
    <xf numFmtId="0" fontId="9" fillId="0" borderId="4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/>
    <xf numFmtId="0" fontId="9" fillId="0" borderId="4" xfId="0" applyFont="1" applyBorder="1" applyAlignment="1">
      <alignment horizontal="center"/>
    </xf>
    <xf numFmtId="0" fontId="9" fillId="0" borderId="4" xfId="0" applyFont="1" applyBorder="1" applyAlignment="1">
      <alignment horizontal="right" vertical="center" wrapText="1"/>
    </xf>
  </cellXfs>
  <cellStyles count="5">
    <cellStyle name="Обычный" xfId="0" builtinId="0"/>
    <cellStyle name="Обычный 2" xfId="2"/>
    <cellStyle name="Обычный 3" xfId="3"/>
    <cellStyle name="Обычный_01.04.2009" xfId="4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="70" zoomScaleNormal="70" workbookViewId="0">
      <selection activeCell="A33" sqref="A33"/>
    </sheetView>
  </sheetViews>
  <sheetFormatPr defaultRowHeight="13.2" x14ac:dyDescent="0.25"/>
  <cols>
    <col min="1" max="1" width="17.33203125" customWidth="1"/>
    <col min="2" max="2" width="20" customWidth="1"/>
    <col min="3" max="3" width="27.5546875" customWidth="1"/>
    <col min="4" max="4" width="12.44140625" customWidth="1"/>
    <col min="5" max="5" width="13.5546875" customWidth="1"/>
    <col min="6" max="6" width="15.5546875" customWidth="1"/>
    <col min="8" max="8" width="12.109375" customWidth="1"/>
    <col min="9" max="9" width="16.5546875" customWidth="1"/>
    <col min="10" max="10" width="16.33203125" customWidth="1"/>
    <col min="11" max="11" width="15" customWidth="1"/>
    <col min="12" max="12" width="15.109375" customWidth="1"/>
    <col min="13" max="13" width="20.109375" customWidth="1"/>
  </cols>
  <sheetData>
    <row r="1" spans="1:13" ht="36.6" customHeight="1" x14ac:dyDescent="0.25">
      <c r="A1" s="67" t="s">
        <v>90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8"/>
    </row>
    <row r="2" spans="1:13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70"/>
    </row>
    <row r="3" spans="1:13" ht="13.8" x14ac:dyDescent="0.25">
      <c r="A3" s="69"/>
      <c r="B3" s="69" t="s">
        <v>91</v>
      </c>
      <c r="C3" s="69" t="s">
        <v>93</v>
      </c>
      <c r="D3" s="71" t="s">
        <v>64</v>
      </c>
      <c r="E3" s="71"/>
      <c r="F3" s="71"/>
      <c r="G3" s="71"/>
      <c r="H3" s="72" t="s">
        <v>31</v>
      </c>
      <c r="I3" s="72"/>
      <c r="J3" s="72"/>
      <c r="K3" s="72"/>
      <c r="L3" s="72"/>
      <c r="M3" s="69" t="s">
        <v>83</v>
      </c>
    </row>
    <row r="4" spans="1:13" ht="55.8" customHeight="1" x14ac:dyDescent="0.25">
      <c r="A4" s="69"/>
      <c r="B4" s="69"/>
      <c r="C4" s="69"/>
      <c r="D4" s="57" t="s">
        <v>44</v>
      </c>
      <c r="E4" s="58" t="s">
        <v>61</v>
      </c>
      <c r="F4" s="58" t="s">
        <v>88</v>
      </c>
      <c r="G4" s="58" t="s">
        <v>63</v>
      </c>
      <c r="H4" s="57" t="s">
        <v>44</v>
      </c>
      <c r="I4" s="57" t="s">
        <v>47</v>
      </c>
      <c r="J4" s="59" t="s">
        <v>79</v>
      </c>
      <c r="K4" s="57" t="s">
        <v>46</v>
      </c>
      <c r="L4" s="59" t="s">
        <v>79</v>
      </c>
      <c r="M4" s="69"/>
    </row>
    <row r="5" spans="1:13" x14ac:dyDescent="0.25">
      <c r="A5" s="60" t="s">
        <v>1</v>
      </c>
      <c r="B5" s="61">
        <v>1892321</v>
      </c>
      <c r="C5" s="61">
        <v>1182400</v>
      </c>
      <c r="D5" s="61">
        <v>1230</v>
      </c>
      <c r="E5" s="61">
        <f>580+42</f>
        <v>622</v>
      </c>
      <c r="F5" s="61">
        <v>42</v>
      </c>
      <c r="G5" s="61">
        <v>608</v>
      </c>
      <c r="H5" s="61">
        <f>9255+17</f>
        <v>9272</v>
      </c>
      <c r="I5" s="61">
        <f>8686+17</f>
        <v>8703</v>
      </c>
      <c r="J5" s="61">
        <v>7956</v>
      </c>
      <c r="K5" s="61">
        <v>569</v>
      </c>
      <c r="L5" s="61">
        <v>93</v>
      </c>
      <c r="M5" s="61">
        <v>6701</v>
      </c>
    </row>
    <row r="6" spans="1:13" x14ac:dyDescent="0.25">
      <c r="A6" s="60" t="s">
        <v>2</v>
      </c>
      <c r="B6" s="61">
        <v>1259358</v>
      </c>
      <c r="C6" s="61">
        <v>806556</v>
      </c>
      <c r="D6" s="61">
        <v>784</v>
      </c>
      <c r="E6" s="61">
        <f>399+24</f>
        <v>423</v>
      </c>
      <c r="F6" s="61">
        <v>24</v>
      </c>
      <c r="G6" s="61">
        <v>361</v>
      </c>
      <c r="H6" s="61">
        <f>6900+1</f>
        <v>6901</v>
      </c>
      <c r="I6" s="61">
        <f>6516+1</f>
        <v>6517</v>
      </c>
      <c r="J6" s="61">
        <v>5832</v>
      </c>
      <c r="K6" s="61">
        <v>384</v>
      </c>
      <c r="L6" s="61">
        <v>54</v>
      </c>
      <c r="M6" s="61">
        <v>4903</v>
      </c>
    </row>
    <row r="7" spans="1:13" x14ac:dyDescent="0.25">
      <c r="A7" s="60" t="s">
        <v>3</v>
      </c>
      <c r="B7" s="61">
        <v>8782844</v>
      </c>
      <c r="C7" s="61">
        <v>4841349</v>
      </c>
      <c r="D7" s="61">
        <v>3501</v>
      </c>
      <c r="E7" s="61">
        <f>1723+159</f>
        <v>1882</v>
      </c>
      <c r="F7" s="61">
        <v>159</v>
      </c>
      <c r="G7" s="61">
        <v>1619</v>
      </c>
      <c r="H7" s="61">
        <f>34727+866</f>
        <v>35593</v>
      </c>
      <c r="I7" s="61">
        <f>33423+866</f>
        <v>34289</v>
      </c>
      <c r="J7" s="61">
        <f>29762+2</f>
        <v>29764</v>
      </c>
      <c r="K7" s="61">
        <v>1304</v>
      </c>
      <c r="L7" s="61">
        <v>201</v>
      </c>
      <c r="M7" s="61">
        <v>24321</v>
      </c>
    </row>
    <row r="8" spans="1:13" x14ac:dyDescent="0.25">
      <c r="A8" s="60" t="s">
        <v>4</v>
      </c>
      <c r="B8" s="61">
        <v>3355449</v>
      </c>
      <c r="C8" s="61">
        <v>2051217</v>
      </c>
      <c r="D8" s="61">
        <v>1500</v>
      </c>
      <c r="E8" s="61">
        <f>843+35</f>
        <v>878</v>
      </c>
      <c r="F8" s="61">
        <v>35</v>
      </c>
      <c r="G8" s="61">
        <v>622</v>
      </c>
      <c r="H8" s="61">
        <f>14352+11</f>
        <v>14363</v>
      </c>
      <c r="I8" s="61">
        <f>13764+11</f>
        <v>13775</v>
      </c>
      <c r="J8" s="61">
        <v>11898</v>
      </c>
      <c r="K8" s="61">
        <v>588</v>
      </c>
      <c r="L8" s="61">
        <v>258</v>
      </c>
      <c r="M8" s="61">
        <v>10157</v>
      </c>
    </row>
    <row r="9" spans="1:13" x14ac:dyDescent="0.25">
      <c r="A9" s="60" t="s">
        <v>5</v>
      </c>
      <c r="B9" s="61">
        <v>1569732</v>
      </c>
      <c r="C9" s="61">
        <v>966106</v>
      </c>
      <c r="D9" s="61">
        <v>1045</v>
      </c>
      <c r="E9" s="61">
        <f>502+34</f>
        <v>536</v>
      </c>
      <c r="F9" s="62">
        <v>34</v>
      </c>
      <c r="G9" s="61">
        <v>509</v>
      </c>
      <c r="H9" s="61">
        <f>9108+62</f>
        <v>9170</v>
      </c>
      <c r="I9" s="61">
        <f>8649+62</f>
        <v>8711</v>
      </c>
      <c r="J9" s="61">
        <v>7439</v>
      </c>
      <c r="K9" s="61">
        <v>459</v>
      </c>
      <c r="L9" s="61">
        <v>70</v>
      </c>
      <c r="M9" s="61">
        <v>6209</v>
      </c>
    </row>
    <row r="10" spans="1:13" x14ac:dyDescent="0.25">
      <c r="A10" s="60" t="s">
        <v>6</v>
      </c>
      <c r="B10" s="61">
        <v>1112784</v>
      </c>
      <c r="C10" s="61">
        <v>679654</v>
      </c>
      <c r="D10" s="61">
        <v>802</v>
      </c>
      <c r="E10" s="61">
        <f>412+41</f>
        <v>453</v>
      </c>
      <c r="F10" s="62">
        <v>41</v>
      </c>
      <c r="G10" s="61">
        <v>349</v>
      </c>
      <c r="H10" s="61">
        <f>5746+62</f>
        <v>5808</v>
      </c>
      <c r="I10" s="61">
        <f>5470+62</f>
        <v>5532</v>
      </c>
      <c r="J10" s="61">
        <v>5060</v>
      </c>
      <c r="K10" s="61">
        <v>276</v>
      </c>
      <c r="L10" s="61">
        <v>56</v>
      </c>
      <c r="M10" s="61">
        <v>4251</v>
      </c>
    </row>
    <row r="11" spans="1:13" x14ac:dyDescent="0.25">
      <c r="A11" s="60" t="s">
        <v>7</v>
      </c>
      <c r="B11" s="61">
        <v>2725342</v>
      </c>
      <c r="C11" s="61">
        <v>1728350</v>
      </c>
      <c r="D11" s="61">
        <v>1586</v>
      </c>
      <c r="E11" s="61">
        <f>876+72</f>
        <v>948</v>
      </c>
      <c r="F11" s="62">
        <v>72</v>
      </c>
      <c r="G11" s="61">
        <v>638</v>
      </c>
      <c r="H11" s="61">
        <f>15128+8</f>
        <v>15136</v>
      </c>
      <c r="I11" s="61">
        <f>14344+8</f>
        <v>14352</v>
      </c>
      <c r="J11" s="61">
        <f>13131+2</f>
        <v>13133</v>
      </c>
      <c r="K11" s="61">
        <v>784</v>
      </c>
      <c r="L11" s="61">
        <v>125</v>
      </c>
      <c r="M11" s="61">
        <v>10005</v>
      </c>
    </row>
    <row r="12" spans="1:13" x14ac:dyDescent="0.25">
      <c r="A12" s="60" t="s">
        <v>8</v>
      </c>
      <c r="B12" s="61">
        <v>1468111</v>
      </c>
      <c r="C12" s="61">
        <v>918781</v>
      </c>
      <c r="D12" s="61">
        <v>893</v>
      </c>
      <c r="E12" s="61">
        <f>419+37</f>
        <v>456</v>
      </c>
      <c r="F12" s="62">
        <v>37</v>
      </c>
      <c r="G12" s="61">
        <v>437</v>
      </c>
      <c r="H12" s="61">
        <f>8713+5</f>
        <v>8718</v>
      </c>
      <c r="I12" s="61">
        <f>8153+5</f>
        <v>8158</v>
      </c>
      <c r="J12" s="61">
        <f>7457+2</f>
        <v>7459</v>
      </c>
      <c r="K12" s="61">
        <v>560</v>
      </c>
      <c r="L12" s="61">
        <v>34</v>
      </c>
      <c r="M12" s="61">
        <v>6251</v>
      </c>
    </row>
    <row r="13" spans="1:13" x14ac:dyDescent="0.25">
      <c r="A13" s="60" t="s">
        <v>9</v>
      </c>
      <c r="B13" s="61">
        <v>3426279</v>
      </c>
      <c r="C13" s="61">
        <v>2190713</v>
      </c>
      <c r="D13" s="61">
        <v>846</v>
      </c>
      <c r="E13" s="61">
        <f>449+55</f>
        <v>504</v>
      </c>
      <c r="F13" s="62">
        <v>55</v>
      </c>
      <c r="G13" s="61">
        <v>342</v>
      </c>
      <c r="H13" s="61">
        <f>21264+37</f>
        <v>21301</v>
      </c>
      <c r="I13" s="61">
        <f>20550+37</f>
        <v>20587</v>
      </c>
      <c r="J13" s="61">
        <f>18547+1</f>
        <v>18548</v>
      </c>
      <c r="K13" s="61">
        <v>714</v>
      </c>
      <c r="L13" s="61">
        <v>234</v>
      </c>
      <c r="M13" s="61">
        <v>14328</v>
      </c>
    </row>
    <row r="14" spans="1:13" x14ac:dyDescent="0.25">
      <c r="A14" s="60" t="s">
        <v>10</v>
      </c>
      <c r="B14" s="61">
        <v>1195553</v>
      </c>
      <c r="C14" s="61">
        <v>753044</v>
      </c>
      <c r="D14" s="61">
        <v>770</v>
      </c>
      <c r="E14" s="61">
        <f>415+28</f>
        <v>443</v>
      </c>
      <c r="F14" s="62">
        <v>28</v>
      </c>
      <c r="G14" s="61">
        <v>327</v>
      </c>
      <c r="H14" s="61">
        <f>6958+12</f>
        <v>6970</v>
      </c>
      <c r="I14" s="61">
        <f>6628+12</f>
        <v>6640</v>
      </c>
      <c r="J14" s="61">
        <f>5956+1</f>
        <v>5957</v>
      </c>
      <c r="K14" s="61">
        <v>330</v>
      </c>
      <c r="L14" s="61">
        <v>93</v>
      </c>
      <c r="M14" s="61">
        <v>4870</v>
      </c>
    </row>
    <row r="15" spans="1:13" x14ac:dyDescent="0.25">
      <c r="A15" s="60" t="s">
        <v>11</v>
      </c>
      <c r="B15" s="61">
        <v>1190064</v>
      </c>
      <c r="C15" s="61">
        <v>711502</v>
      </c>
      <c r="D15" s="61">
        <v>527</v>
      </c>
      <c r="E15" s="61">
        <f>263+7</f>
        <v>270</v>
      </c>
      <c r="F15" s="62">
        <v>7</v>
      </c>
      <c r="G15" s="61">
        <v>257</v>
      </c>
      <c r="H15" s="61">
        <f>4492+3</f>
        <v>4495</v>
      </c>
      <c r="I15" s="61">
        <f>4292+3</f>
        <v>4295</v>
      </c>
      <c r="J15" s="61">
        <v>3759</v>
      </c>
      <c r="K15" s="61">
        <v>200</v>
      </c>
      <c r="L15" s="61">
        <v>63</v>
      </c>
      <c r="M15" s="61">
        <v>3313</v>
      </c>
    </row>
    <row r="16" spans="1:13" x14ac:dyDescent="0.25">
      <c r="A16" s="60" t="s">
        <v>12</v>
      </c>
      <c r="B16" s="61">
        <v>4124206</v>
      </c>
      <c r="C16" s="61">
        <v>2567352</v>
      </c>
      <c r="D16" s="61">
        <v>2021</v>
      </c>
      <c r="E16" s="61">
        <f>1071+114</f>
        <v>1185</v>
      </c>
      <c r="F16" s="62">
        <v>114</v>
      </c>
      <c r="G16" s="61">
        <v>836</v>
      </c>
      <c r="H16" s="61">
        <f>21061+19</f>
        <v>21080</v>
      </c>
      <c r="I16" s="61">
        <f>19609+19</f>
        <v>19628</v>
      </c>
      <c r="J16" s="61">
        <f>18360+1</f>
        <v>18361</v>
      </c>
      <c r="K16" s="61">
        <v>1452</v>
      </c>
      <c r="L16" s="61">
        <v>659</v>
      </c>
      <c r="M16" s="61">
        <v>13403</v>
      </c>
    </row>
    <row r="17" spans="1:13" x14ac:dyDescent="0.25">
      <c r="A17" s="60" t="s">
        <v>13</v>
      </c>
      <c r="B17" s="61">
        <v>1573102</v>
      </c>
      <c r="C17" s="61">
        <v>1008898</v>
      </c>
      <c r="D17" s="61">
        <v>1116</v>
      </c>
      <c r="E17" s="61">
        <f>527+49</f>
        <v>576</v>
      </c>
      <c r="F17" s="62">
        <v>49</v>
      </c>
      <c r="G17" s="61">
        <v>540</v>
      </c>
      <c r="H17" s="61">
        <f>8935+4</f>
        <v>8939</v>
      </c>
      <c r="I17" s="61">
        <f>8541+4</f>
        <v>8545</v>
      </c>
      <c r="J17" s="61">
        <v>7701</v>
      </c>
      <c r="K17" s="61">
        <v>394</v>
      </c>
      <c r="L17" s="61">
        <v>100</v>
      </c>
      <c r="M17" s="61">
        <v>6706</v>
      </c>
    </row>
    <row r="18" spans="1:13" x14ac:dyDescent="0.25">
      <c r="A18" s="60" t="s">
        <v>14</v>
      </c>
      <c r="B18" s="61">
        <v>4054720</v>
      </c>
      <c r="C18" s="61">
        <v>2461151</v>
      </c>
      <c r="D18" s="61">
        <v>2301</v>
      </c>
      <c r="E18" s="61">
        <f>1076+155</f>
        <v>1231</v>
      </c>
      <c r="F18" s="62">
        <v>155</v>
      </c>
      <c r="G18" s="61">
        <v>1070</v>
      </c>
      <c r="H18" s="61">
        <f>22105+62</f>
        <v>22167</v>
      </c>
      <c r="I18" s="61">
        <f>20940+62</f>
        <v>21002</v>
      </c>
      <c r="J18" s="61">
        <f>18421+9</f>
        <v>18430</v>
      </c>
      <c r="K18" s="61">
        <v>1165</v>
      </c>
      <c r="L18" s="61">
        <v>420</v>
      </c>
      <c r="M18" s="61">
        <v>14642</v>
      </c>
    </row>
    <row r="19" spans="1:13" x14ac:dyDescent="0.25">
      <c r="A19" s="60" t="s">
        <v>15</v>
      </c>
      <c r="B19" s="61">
        <v>2185944</v>
      </c>
      <c r="C19" s="61">
        <v>1421551</v>
      </c>
      <c r="D19" s="61">
        <v>1428</v>
      </c>
      <c r="E19" s="61">
        <f>783+70</f>
        <v>853</v>
      </c>
      <c r="F19" s="62">
        <v>70</v>
      </c>
      <c r="G19" s="61">
        <v>575</v>
      </c>
      <c r="H19" s="61">
        <f>12307+15</f>
        <v>12322</v>
      </c>
      <c r="I19" s="61">
        <f>11633+15</f>
        <v>11648</v>
      </c>
      <c r="J19" s="61">
        <v>12220</v>
      </c>
      <c r="K19" s="61">
        <v>674</v>
      </c>
      <c r="L19" s="61">
        <v>97</v>
      </c>
      <c r="M19" s="61">
        <v>9203</v>
      </c>
    </row>
    <row r="20" spans="1:13" x14ac:dyDescent="0.25">
      <c r="A20" s="60" t="s">
        <v>16</v>
      </c>
      <c r="B20" s="61">
        <v>1333434</v>
      </c>
      <c r="C20" s="61">
        <v>827791</v>
      </c>
      <c r="D20" s="61">
        <v>850</v>
      </c>
      <c r="E20" s="61">
        <f>391+20</f>
        <v>411</v>
      </c>
      <c r="F20" s="62">
        <v>20</v>
      </c>
      <c r="G20" s="61">
        <v>439</v>
      </c>
      <c r="H20" s="61">
        <f>6769+5</f>
        <v>6774</v>
      </c>
      <c r="I20" s="61">
        <f>6345+5</f>
        <v>6350</v>
      </c>
      <c r="J20" s="61">
        <v>5474</v>
      </c>
      <c r="K20" s="61">
        <v>424</v>
      </c>
      <c r="L20" s="61">
        <v>47</v>
      </c>
      <c r="M20" s="61">
        <v>4784</v>
      </c>
    </row>
    <row r="21" spans="1:13" x14ac:dyDescent="0.25">
      <c r="A21" s="60" t="s">
        <v>17</v>
      </c>
      <c r="B21" s="61">
        <v>1664907</v>
      </c>
      <c r="C21" s="61">
        <v>1023752</v>
      </c>
      <c r="D21" s="61">
        <v>1021</v>
      </c>
      <c r="E21" s="61">
        <f>520+26</f>
        <v>546</v>
      </c>
      <c r="F21" s="62">
        <v>26</v>
      </c>
      <c r="G21" s="61">
        <v>475</v>
      </c>
      <c r="H21" s="61">
        <f>8392+4</f>
        <v>8396</v>
      </c>
      <c r="I21" s="61">
        <f>7936+4</f>
        <v>7940</v>
      </c>
      <c r="J21" s="61">
        <v>7585</v>
      </c>
      <c r="K21" s="61">
        <v>456</v>
      </c>
      <c r="L21" s="61">
        <v>84</v>
      </c>
      <c r="M21" s="61">
        <v>6560</v>
      </c>
    </row>
    <row r="22" spans="1:13" x14ac:dyDescent="0.25">
      <c r="A22" s="60" t="s">
        <v>18</v>
      </c>
      <c r="B22" s="61">
        <v>1062393</v>
      </c>
      <c r="C22" s="61">
        <v>652943</v>
      </c>
      <c r="D22" s="61">
        <v>714</v>
      </c>
      <c r="E22" s="61">
        <f>340+24</f>
        <v>364</v>
      </c>
      <c r="F22" s="62">
        <v>24</v>
      </c>
      <c r="G22" s="61">
        <v>350</v>
      </c>
      <c r="H22" s="61">
        <f>5147+85</f>
        <v>5232</v>
      </c>
      <c r="I22" s="61">
        <f>4786+85</f>
        <v>4871</v>
      </c>
      <c r="J22" s="61">
        <f>4362+1</f>
        <v>4363</v>
      </c>
      <c r="K22" s="61">
        <v>361</v>
      </c>
      <c r="L22" s="61">
        <v>31</v>
      </c>
      <c r="M22" s="61">
        <v>3573</v>
      </c>
    </row>
    <row r="23" spans="1:13" x14ac:dyDescent="0.25">
      <c r="A23" s="60" t="s">
        <v>19</v>
      </c>
      <c r="B23" s="61">
        <v>4424243</v>
      </c>
      <c r="C23" s="61">
        <v>2915359</v>
      </c>
      <c r="D23" s="61">
        <v>2492</v>
      </c>
      <c r="E23" s="61">
        <f>1250+184</f>
        <v>1434</v>
      </c>
      <c r="F23" s="62">
        <v>184</v>
      </c>
      <c r="G23" s="61">
        <v>1058</v>
      </c>
      <c r="H23" s="61">
        <f>24799+13</f>
        <v>24812</v>
      </c>
      <c r="I23" s="61">
        <f>23642+13</f>
        <v>23655</v>
      </c>
      <c r="J23" s="61">
        <f>21142+3</f>
        <v>21145</v>
      </c>
      <c r="K23" s="61">
        <v>1157</v>
      </c>
      <c r="L23" s="61">
        <v>194</v>
      </c>
      <c r="M23" s="61">
        <v>16283</v>
      </c>
    </row>
    <row r="24" spans="1:13" x14ac:dyDescent="0.25">
      <c r="A24" s="60" t="s">
        <v>20</v>
      </c>
      <c r="B24" s="61">
        <v>1316366</v>
      </c>
      <c r="C24" s="61">
        <v>785438</v>
      </c>
      <c r="D24" s="61">
        <v>970</v>
      </c>
      <c r="E24" s="61">
        <f>443+38</f>
        <v>481</v>
      </c>
      <c r="F24" s="62">
        <v>38</v>
      </c>
      <c r="G24" s="61">
        <v>489</v>
      </c>
      <c r="H24" s="61">
        <f>8580+5</f>
        <v>8585</v>
      </c>
      <c r="I24" s="61">
        <f>8027+5</f>
        <v>8032</v>
      </c>
      <c r="J24" s="61">
        <f>6731+1</f>
        <v>6732</v>
      </c>
      <c r="K24" s="61">
        <v>553</v>
      </c>
      <c r="L24" s="61">
        <v>57</v>
      </c>
      <c r="M24" s="61">
        <v>6463</v>
      </c>
    </row>
    <row r="25" spans="1:13" x14ac:dyDescent="0.25">
      <c r="A25" s="60" t="s">
        <v>21</v>
      </c>
      <c r="B25" s="61">
        <v>1613899</v>
      </c>
      <c r="C25" s="61">
        <v>1012968</v>
      </c>
      <c r="D25" s="61">
        <v>1015</v>
      </c>
      <c r="E25" s="61">
        <f>534+40</f>
        <v>574</v>
      </c>
      <c r="F25" s="62">
        <v>40</v>
      </c>
      <c r="G25" s="61">
        <v>441</v>
      </c>
      <c r="H25" s="61">
        <f>8456+8</f>
        <v>8464</v>
      </c>
      <c r="I25" s="61">
        <f>8146+8</f>
        <v>8154</v>
      </c>
      <c r="J25" s="61">
        <v>7466</v>
      </c>
      <c r="K25" s="61">
        <v>310</v>
      </c>
      <c r="L25" s="61">
        <v>146</v>
      </c>
      <c r="M25" s="61">
        <v>6344</v>
      </c>
    </row>
    <row r="26" spans="1:13" x14ac:dyDescent="0.25">
      <c r="A26" s="60" t="s">
        <v>22</v>
      </c>
      <c r="B26" s="61">
        <v>1654521</v>
      </c>
      <c r="C26" s="61">
        <v>1058318</v>
      </c>
      <c r="D26" s="61">
        <v>1112</v>
      </c>
      <c r="E26" s="61">
        <f>574+40</f>
        <v>614</v>
      </c>
      <c r="F26" s="62">
        <v>40</v>
      </c>
      <c r="G26" s="61">
        <v>498</v>
      </c>
      <c r="H26" s="61">
        <f>9460+37</f>
        <v>9497</v>
      </c>
      <c r="I26" s="61">
        <f>8970+37</f>
        <v>9007</v>
      </c>
      <c r="J26" s="61">
        <v>7947</v>
      </c>
      <c r="K26" s="61">
        <v>490</v>
      </c>
      <c r="L26" s="61">
        <v>97</v>
      </c>
      <c r="M26" s="61">
        <v>6404</v>
      </c>
    </row>
    <row r="27" spans="1:13" x14ac:dyDescent="0.25">
      <c r="A27" s="60" t="s">
        <v>23</v>
      </c>
      <c r="B27" s="61">
        <v>963172</v>
      </c>
      <c r="C27" s="61">
        <v>568579</v>
      </c>
      <c r="D27" s="61">
        <v>701</v>
      </c>
      <c r="E27" s="61">
        <f>339+26</f>
        <v>365</v>
      </c>
      <c r="F27" s="62">
        <v>26</v>
      </c>
      <c r="G27" s="61">
        <v>336</v>
      </c>
      <c r="H27" s="61">
        <f>4964+3</f>
        <v>4967</v>
      </c>
      <c r="I27" s="61">
        <f>4598+3</f>
        <v>4601</v>
      </c>
      <c r="J27" s="61">
        <v>4075</v>
      </c>
      <c r="K27" s="61">
        <v>366</v>
      </c>
      <c r="L27" s="61">
        <v>55</v>
      </c>
      <c r="M27" s="61">
        <v>2898</v>
      </c>
    </row>
    <row r="28" spans="1:13" x14ac:dyDescent="0.25">
      <c r="A28" s="60" t="s">
        <v>24</v>
      </c>
      <c r="B28" s="61">
        <v>1344010</v>
      </c>
      <c r="C28" s="61">
        <v>862597</v>
      </c>
      <c r="D28" s="61">
        <v>820</v>
      </c>
      <c r="E28" s="61">
        <f>397+31</f>
        <v>428</v>
      </c>
      <c r="F28" s="62">
        <v>31</v>
      </c>
      <c r="G28" s="61">
        <v>392</v>
      </c>
      <c r="H28" s="61">
        <f>7229+5</f>
        <v>7234</v>
      </c>
      <c r="I28" s="61">
        <f>6660+5</f>
        <v>6665</v>
      </c>
      <c r="J28" s="61">
        <v>6041</v>
      </c>
      <c r="K28" s="61">
        <v>569</v>
      </c>
      <c r="L28" s="61">
        <v>47</v>
      </c>
      <c r="M28" s="61">
        <v>5476</v>
      </c>
    </row>
    <row r="29" spans="1:13" x14ac:dyDescent="0.25">
      <c r="A29" s="60" t="s">
        <v>37</v>
      </c>
      <c r="B29" s="61">
        <v>13588404</v>
      </c>
      <c r="C29" s="61">
        <v>8161140</v>
      </c>
      <c r="D29" s="61">
        <v>5885</v>
      </c>
      <c r="E29" s="61">
        <f>2603+458</f>
        <v>3061</v>
      </c>
      <c r="F29" s="62">
        <v>458</v>
      </c>
      <c r="G29" s="61">
        <v>2824</v>
      </c>
      <c r="H29" s="61">
        <f>63700+317</f>
        <v>64017</v>
      </c>
      <c r="I29" s="61">
        <f>61866+317</f>
        <v>62183</v>
      </c>
      <c r="J29" s="61">
        <f>57725+25</f>
        <v>57750</v>
      </c>
      <c r="K29" s="61">
        <v>1834</v>
      </c>
      <c r="L29" s="61">
        <v>748</v>
      </c>
      <c r="M29" s="61">
        <v>42180</v>
      </c>
    </row>
    <row r="30" spans="1:13" x14ac:dyDescent="0.25">
      <c r="A30" s="63" t="s">
        <v>48</v>
      </c>
      <c r="B30" s="64">
        <f>SUM(B5:B29)</f>
        <v>68881158</v>
      </c>
      <c r="C30" s="64">
        <f>SUM(C5:C29)</f>
        <v>42157509</v>
      </c>
      <c r="D30" s="64">
        <f t="shared" ref="D30:M30" si="0">SUM(D5:D29)</f>
        <v>35930</v>
      </c>
      <c r="E30" s="64">
        <f t="shared" si="0"/>
        <v>19538</v>
      </c>
      <c r="F30" s="64">
        <f t="shared" si="0"/>
        <v>1809</v>
      </c>
      <c r="G30" s="64">
        <f t="shared" si="0"/>
        <v>16392</v>
      </c>
      <c r="H30" s="64">
        <f t="shared" si="0"/>
        <v>350213</v>
      </c>
      <c r="I30" s="64">
        <f t="shared" si="0"/>
        <v>333840</v>
      </c>
      <c r="J30" s="64">
        <f t="shared" si="0"/>
        <v>302095</v>
      </c>
      <c r="K30" s="64">
        <f t="shared" si="0"/>
        <v>16373</v>
      </c>
      <c r="L30" s="64">
        <f t="shared" si="0"/>
        <v>4063</v>
      </c>
      <c r="M30" s="64">
        <f t="shared" si="0"/>
        <v>240228</v>
      </c>
    </row>
    <row r="33" spans="1:5" x14ac:dyDescent="0.25">
      <c r="A33" t="s">
        <v>92</v>
      </c>
    </row>
    <row r="37" spans="1:5" x14ac:dyDescent="0.25">
      <c r="E37" t="s">
        <v>89</v>
      </c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="70" zoomScaleNormal="70" workbookViewId="0">
      <selection activeCell="A33" sqref="A33"/>
    </sheetView>
  </sheetViews>
  <sheetFormatPr defaultRowHeight="13.2" x14ac:dyDescent="0.25"/>
  <cols>
    <col min="1" max="1" width="28.44140625" customWidth="1"/>
    <col min="2" max="2" width="17.6640625" customWidth="1"/>
    <col min="3" max="3" width="18.6640625" customWidth="1"/>
    <col min="4" max="7" width="16" customWidth="1"/>
    <col min="8" max="8" width="16.5546875" customWidth="1"/>
    <col min="9" max="9" width="18.44140625" customWidth="1"/>
    <col min="10" max="10" width="16.6640625" customWidth="1"/>
    <col min="11" max="11" width="15.5546875" customWidth="1"/>
  </cols>
  <sheetData>
    <row r="1" spans="1:11" ht="21" customHeight="1" x14ac:dyDescent="0.25">
      <c r="A1" s="69" t="s">
        <v>75</v>
      </c>
      <c r="B1" s="69"/>
      <c r="C1" s="69"/>
      <c r="D1" s="69"/>
      <c r="E1" s="69"/>
      <c r="F1" s="69"/>
      <c r="G1" s="69"/>
      <c r="H1" s="69"/>
      <c r="I1" s="69"/>
      <c r="J1" s="69"/>
      <c r="K1" s="72"/>
    </row>
    <row r="2" spans="1:11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69"/>
      <c r="I2" s="69"/>
      <c r="J2" s="69"/>
      <c r="K2" s="70"/>
    </row>
    <row r="3" spans="1:11" ht="13.8" customHeight="1" x14ac:dyDescent="0.25">
      <c r="A3" s="69"/>
      <c r="B3" s="69" t="s">
        <v>91</v>
      </c>
      <c r="C3" s="69" t="s">
        <v>93</v>
      </c>
      <c r="D3" s="71" t="s">
        <v>64</v>
      </c>
      <c r="E3" s="71"/>
      <c r="F3" s="71"/>
      <c r="G3" s="71"/>
      <c r="H3" s="72" t="s">
        <v>31</v>
      </c>
      <c r="I3" s="72"/>
      <c r="J3" s="72"/>
      <c r="K3" s="75" t="s">
        <v>52</v>
      </c>
    </row>
    <row r="4" spans="1:11" ht="97.2" customHeight="1" x14ac:dyDescent="0.25">
      <c r="A4" s="69"/>
      <c r="B4" s="69"/>
      <c r="C4" s="69"/>
      <c r="D4" s="21" t="s">
        <v>44</v>
      </c>
      <c r="E4" s="36" t="s">
        <v>61</v>
      </c>
      <c r="F4" s="36" t="s">
        <v>62</v>
      </c>
      <c r="G4" s="36" t="s">
        <v>63</v>
      </c>
      <c r="H4" s="21" t="s">
        <v>44</v>
      </c>
      <c r="I4" s="21" t="s">
        <v>47</v>
      </c>
      <c r="J4" s="21" t="s">
        <v>46</v>
      </c>
      <c r="K4" s="76"/>
    </row>
    <row r="5" spans="1:11" ht="13.8" x14ac:dyDescent="0.25">
      <c r="A5" s="29" t="s">
        <v>1</v>
      </c>
      <c r="B5" s="30">
        <v>1635536</v>
      </c>
      <c r="C5" s="30">
        <v>990045</v>
      </c>
      <c r="D5" s="30">
        <v>1237</v>
      </c>
      <c r="E5" s="30">
        <v>603</v>
      </c>
      <c r="F5" s="30">
        <v>41</v>
      </c>
      <c r="G5" s="30">
        <v>593</v>
      </c>
      <c r="H5" s="30">
        <v>6195</v>
      </c>
      <c r="I5" s="30">
        <v>5522</v>
      </c>
      <c r="J5" s="30">
        <v>673</v>
      </c>
      <c r="K5" s="30">
        <v>4381</v>
      </c>
    </row>
    <row r="6" spans="1:11" ht="13.8" x14ac:dyDescent="0.25">
      <c r="A6" s="29" t="s">
        <v>2</v>
      </c>
      <c r="B6" s="30">
        <v>1068320</v>
      </c>
      <c r="C6" s="30">
        <v>664121</v>
      </c>
      <c r="D6" s="30">
        <v>814</v>
      </c>
      <c r="E6" s="30">
        <v>426</v>
      </c>
      <c r="F6" s="30">
        <v>18</v>
      </c>
      <c r="G6" s="30">
        <v>370</v>
      </c>
      <c r="H6" s="30">
        <v>5074</v>
      </c>
      <c r="I6" s="30">
        <v>4609</v>
      </c>
      <c r="J6" s="30">
        <v>465</v>
      </c>
      <c r="K6" s="30">
        <v>3228</v>
      </c>
    </row>
    <row r="7" spans="1:11" ht="13.8" x14ac:dyDescent="0.25">
      <c r="A7" s="29" t="s">
        <v>3</v>
      </c>
      <c r="B7" s="30">
        <v>7616785</v>
      </c>
      <c r="C7" s="30">
        <v>4285036</v>
      </c>
      <c r="D7" s="30">
        <v>4404</v>
      </c>
      <c r="E7" s="30">
        <v>1899</v>
      </c>
      <c r="F7" s="30">
        <v>120</v>
      </c>
      <c r="G7" s="30">
        <v>2385</v>
      </c>
      <c r="H7" s="30">
        <v>26729</v>
      </c>
      <c r="I7" s="30">
        <v>25134</v>
      </c>
      <c r="J7" s="30">
        <v>1595</v>
      </c>
      <c r="K7" s="30">
        <v>18172</v>
      </c>
    </row>
    <row r="8" spans="1:11" ht="13.8" x14ac:dyDescent="0.25">
      <c r="A8" s="29" t="s">
        <v>4</v>
      </c>
      <c r="B8" s="30">
        <v>3431400</v>
      </c>
      <c r="C8" s="30">
        <v>1683911</v>
      </c>
      <c r="D8" s="30">
        <v>1556</v>
      </c>
      <c r="E8" s="30">
        <v>888</v>
      </c>
      <c r="F8" s="30">
        <v>30</v>
      </c>
      <c r="G8" s="30">
        <v>638</v>
      </c>
      <c r="H8" s="30">
        <v>9822</v>
      </c>
      <c r="I8" s="30">
        <v>9025</v>
      </c>
      <c r="J8" s="30">
        <v>797</v>
      </c>
      <c r="K8" s="30">
        <v>6508</v>
      </c>
    </row>
    <row r="9" spans="1:11" ht="13.8" x14ac:dyDescent="0.25">
      <c r="A9" s="29" t="s">
        <v>5</v>
      </c>
      <c r="B9" s="30">
        <v>1359035</v>
      </c>
      <c r="C9" s="30">
        <v>821340</v>
      </c>
      <c r="D9" s="30">
        <v>1067</v>
      </c>
      <c r="E9" s="30">
        <v>521</v>
      </c>
      <c r="F9" s="30">
        <v>29</v>
      </c>
      <c r="G9" s="30">
        <v>517</v>
      </c>
      <c r="H9" s="30">
        <v>5814</v>
      </c>
      <c r="I9" s="30">
        <v>5230</v>
      </c>
      <c r="J9" s="30">
        <v>584</v>
      </c>
      <c r="K9" s="30">
        <v>4081</v>
      </c>
    </row>
    <row r="10" spans="1:11" ht="13.8" x14ac:dyDescent="0.25">
      <c r="A10" s="29" t="s">
        <v>6</v>
      </c>
      <c r="B10" s="30">
        <v>1006432</v>
      </c>
      <c r="C10" s="30">
        <v>591598</v>
      </c>
      <c r="D10" s="30">
        <v>788</v>
      </c>
      <c r="E10" s="30">
        <v>412</v>
      </c>
      <c r="F10" s="30">
        <v>27</v>
      </c>
      <c r="G10" s="30">
        <v>349</v>
      </c>
      <c r="H10" s="30">
        <v>3892</v>
      </c>
      <c r="I10" s="30">
        <v>3520</v>
      </c>
      <c r="J10" s="30">
        <v>372</v>
      </c>
      <c r="K10" s="30">
        <v>2737</v>
      </c>
    </row>
    <row r="11" spans="1:11" ht="13.8" x14ac:dyDescent="0.25">
      <c r="A11" s="29" t="s">
        <v>7</v>
      </c>
      <c r="B11" s="30">
        <v>2542783</v>
      </c>
      <c r="C11" s="30">
        <v>1495154</v>
      </c>
      <c r="D11" s="30">
        <v>1698</v>
      </c>
      <c r="E11" s="30">
        <v>953</v>
      </c>
      <c r="F11" s="30">
        <v>66</v>
      </c>
      <c r="G11" s="30">
        <v>679</v>
      </c>
      <c r="H11" s="30">
        <v>10965</v>
      </c>
      <c r="I11" s="30">
        <v>10040</v>
      </c>
      <c r="J11" s="30">
        <v>925</v>
      </c>
      <c r="K11" s="30">
        <v>7262</v>
      </c>
    </row>
    <row r="12" spans="1:11" ht="13.8" x14ac:dyDescent="0.25">
      <c r="A12" s="29" t="s">
        <v>8</v>
      </c>
      <c r="B12" s="30">
        <v>1344703</v>
      </c>
      <c r="C12" s="30">
        <v>788258</v>
      </c>
      <c r="D12" s="30">
        <v>925</v>
      </c>
      <c r="E12" s="30">
        <v>450</v>
      </c>
      <c r="F12" s="30">
        <v>36</v>
      </c>
      <c r="G12" s="30">
        <v>439</v>
      </c>
      <c r="H12" s="30">
        <v>5729</v>
      </c>
      <c r="I12" s="30">
        <v>5130</v>
      </c>
      <c r="J12" s="30">
        <v>599</v>
      </c>
      <c r="K12" s="30">
        <v>3929</v>
      </c>
    </row>
    <row r="13" spans="1:11" ht="13.8" x14ac:dyDescent="0.25">
      <c r="A13" s="29" t="s">
        <v>9</v>
      </c>
      <c r="B13" s="30">
        <v>2888069</v>
      </c>
      <c r="C13" s="30">
        <v>1774589</v>
      </c>
      <c r="D13" s="30">
        <v>737</v>
      </c>
      <c r="E13" s="30">
        <v>435</v>
      </c>
      <c r="F13" s="30">
        <v>26</v>
      </c>
      <c r="G13" s="30">
        <v>276</v>
      </c>
      <c r="H13" s="30">
        <v>12181</v>
      </c>
      <c r="I13" s="30">
        <v>11362</v>
      </c>
      <c r="J13" s="30">
        <v>819</v>
      </c>
      <c r="K13" s="30">
        <v>8532</v>
      </c>
    </row>
    <row r="14" spans="1:11" ht="13.8" x14ac:dyDescent="0.25">
      <c r="A14" s="29" t="s">
        <v>10</v>
      </c>
      <c r="B14" s="30">
        <v>1059634</v>
      </c>
      <c r="C14" s="30">
        <v>655601</v>
      </c>
      <c r="D14" s="30">
        <v>843</v>
      </c>
      <c r="E14" s="30">
        <v>472</v>
      </c>
      <c r="F14" s="30">
        <v>20</v>
      </c>
      <c r="G14" s="30">
        <v>351</v>
      </c>
      <c r="H14" s="30">
        <v>5242</v>
      </c>
      <c r="I14" s="30">
        <v>4783</v>
      </c>
      <c r="J14" s="30">
        <v>459</v>
      </c>
      <c r="K14" s="30">
        <v>3418</v>
      </c>
    </row>
    <row r="15" spans="1:11" ht="13.8" x14ac:dyDescent="0.25">
      <c r="A15" s="29" t="s">
        <v>11</v>
      </c>
      <c r="B15" s="30">
        <v>1172692</v>
      </c>
      <c r="C15" s="30">
        <v>576114</v>
      </c>
      <c r="D15" s="30">
        <v>484</v>
      </c>
      <c r="E15" s="30">
        <v>256</v>
      </c>
      <c r="F15" s="30">
        <v>7</v>
      </c>
      <c r="G15" s="30">
        <v>221</v>
      </c>
      <c r="H15" s="30">
        <v>2890</v>
      </c>
      <c r="I15" s="30">
        <v>2617</v>
      </c>
      <c r="J15" s="30">
        <v>273</v>
      </c>
      <c r="K15" s="30">
        <v>2029</v>
      </c>
    </row>
    <row r="16" spans="1:11" ht="13.8" x14ac:dyDescent="0.25">
      <c r="A16" s="29" t="s">
        <v>12</v>
      </c>
      <c r="B16" s="30">
        <v>3945155</v>
      </c>
      <c r="C16" s="30">
        <v>2150932</v>
      </c>
      <c r="D16" s="30">
        <v>1853</v>
      </c>
      <c r="E16" s="30">
        <v>1039</v>
      </c>
      <c r="F16" s="30">
        <v>69</v>
      </c>
      <c r="G16" s="30">
        <v>745</v>
      </c>
      <c r="H16" s="30">
        <v>13690</v>
      </c>
      <c r="I16" s="30">
        <v>12397</v>
      </c>
      <c r="J16" s="30">
        <v>1293</v>
      </c>
      <c r="K16" s="30">
        <v>8546</v>
      </c>
    </row>
    <row r="17" spans="1:11" ht="13.8" x14ac:dyDescent="0.25">
      <c r="A17" s="29" t="s">
        <v>13</v>
      </c>
      <c r="B17" s="30">
        <v>1427652</v>
      </c>
      <c r="C17" s="30">
        <v>880417</v>
      </c>
      <c r="D17" s="30">
        <v>1162</v>
      </c>
      <c r="E17" s="30">
        <v>550</v>
      </c>
      <c r="F17" s="30">
        <v>46</v>
      </c>
      <c r="G17" s="30">
        <v>566</v>
      </c>
      <c r="H17" s="30">
        <v>6449</v>
      </c>
      <c r="I17" s="30">
        <v>5908</v>
      </c>
      <c r="J17" s="30">
        <v>541</v>
      </c>
      <c r="K17" s="30">
        <v>4616</v>
      </c>
    </row>
    <row r="18" spans="1:11" ht="13.8" x14ac:dyDescent="0.25">
      <c r="A18" s="29" t="s">
        <v>14</v>
      </c>
      <c r="B18" s="30">
        <v>3622410</v>
      </c>
      <c r="C18" s="30">
        <v>2066172</v>
      </c>
      <c r="D18" s="30">
        <v>2187</v>
      </c>
      <c r="E18" s="30">
        <v>1072</v>
      </c>
      <c r="F18" s="30">
        <v>101</v>
      </c>
      <c r="G18" s="30">
        <v>1014</v>
      </c>
      <c r="H18" s="30">
        <v>15468</v>
      </c>
      <c r="I18" s="30">
        <v>14094</v>
      </c>
      <c r="J18" s="30">
        <v>1374</v>
      </c>
      <c r="K18" s="30">
        <v>10292</v>
      </c>
    </row>
    <row r="19" spans="1:11" ht="13.8" x14ac:dyDescent="0.25">
      <c r="A19" s="29" t="s">
        <v>15</v>
      </c>
      <c r="B19" s="30">
        <v>1936963</v>
      </c>
      <c r="C19" s="30">
        <v>1240858</v>
      </c>
      <c r="D19" s="30">
        <v>1489</v>
      </c>
      <c r="E19" s="30">
        <v>812</v>
      </c>
      <c r="F19" s="30">
        <v>52</v>
      </c>
      <c r="G19" s="30">
        <v>625</v>
      </c>
      <c r="H19" s="30">
        <v>9439</v>
      </c>
      <c r="I19" s="30">
        <v>8623</v>
      </c>
      <c r="J19" s="30">
        <v>816</v>
      </c>
      <c r="K19" s="30">
        <v>6529</v>
      </c>
    </row>
    <row r="20" spans="1:11" ht="13.8" x14ac:dyDescent="0.25">
      <c r="A20" s="29" t="s">
        <v>16</v>
      </c>
      <c r="B20" s="30">
        <v>1129690</v>
      </c>
      <c r="C20" s="30">
        <v>705740</v>
      </c>
      <c r="D20" s="30">
        <v>827</v>
      </c>
      <c r="E20" s="30">
        <v>385</v>
      </c>
      <c r="F20" s="30">
        <v>18</v>
      </c>
      <c r="G20" s="30">
        <v>424</v>
      </c>
      <c r="H20" s="30">
        <v>4594</v>
      </c>
      <c r="I20" s="30">
        <v>4125</v>
      </c>
      <c r="J20" s="30">
        <v>469</v>
      </c>
      <c r="K20" s="30">
        <v>3078</v>
      </c>
    </row>
    <row r="21" spans="1:11" ht="13.8" x14ac:dyDescent="0.25">
      <c r="A21" s="29" t="s">
        <v>17</v>
      </c>
      <c r="B21" s="30">
        <v>1500511</v>
      </c>
      <c r="C21" s="30">
        <v>881280</v>
      </c>
      <c r="D21" s="30">
        <v>1094</v>
      </c>
      <c r="E21" s="30">
        <v>550</v>
      </c>
      <c r="F21" s="30">
        <v>23</v>
      </c>
      <c r="G21" s="30">
        <v>521</v>
      </c>
      <c r="H21" s="30">
        <v>6108</v>
      </c>
      <c r="I21" s="30">
        <v>5519</v>
      </c>
      <c r="J21" s="30">
        <v>589</v>
      </c>
      <c r="K21" s="30">
        <v>4743</v>
      </c>
    </row>
    <row r="22" spans="1:11" ht="13.8" x14ac:dyDescent="0.25">
      <c r="A22" s="29" t="s">
        <v>18</v>
      </c>
      <c r="B22" s="30">
        <v>934852</v>
      </c>
      <c r="C22" s="30">
        <v>538288</v>
      </c>
      <c r="D22" s="30">
        <v>764</v>
      </c>
      <c r="E22" s="30">
        <v>368</v>
      </c>
      <c r="F22" s="30">
        <v>20</v>
      </c>
      <c r="G22" s="30">
        <v>376</v>
      </c>
      <c r="H22" s="30">
        <v>3228</v>
      </c>
      <c r="I22" s="30">
        <v>2824</v>
      </c>
      <c r="J22" s="30">
        <v>404</v>
      </c>
      <c r="K22" s="30">
        <v>2215</v>
      </c>
    </row>
    <row r="23" spans="1:11" ht="13.8" x14ac:dyDescent="0.25">
      <c r="A23" s="29" t="s">
        <v>19</v>
      </c>
      <c r="B23" s="30">
        <v>4202460</v>
      </c>
      <c r="C23" s="30">
        <v>2518294</v>
      </c>
      <c r="D23" s="30">
        <v>2428</v>
      </c>
      <c r="E23" s="30">
        <v>1292</v>
      </c>
      <c r="F23" s="30">
        <v>142</v>
      </c>
      <c r="G23" s="30">
        <v>994</v>
      </c>
      <c r="H23" s="30">
        <v>16585</v>
      </c>
      <c r="I23" s="30">
        <v>15264</v>
      </c>
      <c r="J23" s="30">
        <v>1321</v>
      </c>
      <c r="K23" s="30">
        <v>10582</v>
      </c>
    </row>
    <row r="24" spans="1:11" ht="13.8" x14ac:dyDescent="0.25">
      <c r="A24" s="29" t="s">
        <v>20</v>
      </c>
      <c r="B24" s="30">
        <v>1167294</v>
      </c>
      <c r="C24" s="30">
        <v>669496</v>
      </c>
      <c r="D24" s="30">
        <v>1057</v>
      </c>
      <c r="E24" s="30">
        <v>500</v>
      </c>
      <c r="F24" s="30">
        <v>37</v>
      </c>
      <c r="G24" s="30">
        <v>520</v>
      </c>
      <c r="H24" s="30">
        <v>6009</v>
      </c>
      <c r="I24" s="30">
        <v>5404</v>
      </c>
      <c r="J24" s="30">
        <v>605</v>
      </c>
      <c r="K24" s="30">
        <v>4291</v>
      </c>
    </row>
    <row r="25" spans="1:11" ht="13.8" x14ac:dyDescent="0.25">
      <c r="A25" s="29" t="s">
        <v>21</v>
      </c>
      <c r="B25" s="30">
        <v>1491447</v>
      </c>
      <c r="C25" s="30">
        <v>898954</v>
      </c>
      <c r="D25" s="30">
        <v>1051</v>
      </c>
      <c r="E25" s="30">
        <v>541</v>
      </c>
      <c r="F25" s="30">
        <v>38</v>
      </c>
      <c r="G25" s="30">
        <v>472</v>
      </c>
      <c r="H25" s="30">
        <v>5711</v>
      </c>
      <c r="I25" s="30">
        <v>5261</v>
      </c>
      <c r="J25" s="30">
        <v>450</v>
      </c>
      <c r="K25" s="30">
        <v>4134</v>
      </c>
    </row>
    <row r="26" spans="1:11" ht="13.8" x14ac:dyDescent="0.25">
      <c r="A26" s="29" t="s">
        <v>22</v>
      </c>
      <c r="B26" s="30">
        <v>1451987</v>
      </c>
      <c r="C26" s="30">
        <v>907244</v>
      </c>
      <c r="D26" s="30">
        <v>1136</v>
      </c>
      <c r="E26" s="30">
        <v>566</v>
      </c>
      <c r="F26" s="30">
        <v>38</v>
      </c>
      <c r="G26" s="30">
        <v>532</v>
      </c>
      <c r="H26" s="30">
        <v>6766</v>
      </c>
      <c r="I26" s="30">
        <v>6125</v>
      </c>
      <c r="J26" s="30">
        <v>641</v>
      </c>
      <c r="K26" s="30">
        <v>4097</v>
      </c>
    </row>
    <row r="27" spans="1:11" ht="13.8" x14ac:dyDescent="0.25">
      <c r="A27" s="29" t="s">
        <v>23</v>
      </c>
      <c r="B27" s="30">
        <v>845461</v>
      </c>
      <c r="C27" s="30">
        <v>480188</v>
      </c>
      <c r="D27" s="30">
        <v>634</v>
      </c>
      <c r="E27" s="30">
        <v>284</v>
      </c>
      <c r="F27" s="30">
        <v>20</v>
      </c>
      <c r="G27" s="30">
        <v>330</v>
      </c>
      <c r="H27" s="30">
        <v>3398</v>
      </c>
      <c r="I27" s="30">
        <v>2812</v>
      </c>
      <c r="J27" s="30">
        <v>586</v>
      </c>
      <c r="K27" s="30">
        <v>2177</v>
      </c>
    </row>
    <row r="28" spans="1:11" ht="13.8" x14ac:dyDescent="0.25">
      <c r="A28" s="29" t="s">
        <v>24</v>
      </c>
      <c r="B28" s="30">
        <v>1146276</v>
      </c>
      <c r="C28" s="30">
        <v>711934</v>
      </c>
      <c r="D28" s="30">
        <v>857</v>
      </c>
      <c r="E28" s="30">
        <v>448</v>
      </c>
      <c r="F28" s="30">
        <v>20</v>
      </c>
      <c r="G28" s="30">
        <v>389</v>
      </c>
      <c r="H28" s="30">
        <v>5177</v>
      </c>
      <c r="I28" s="30">
        <v>4578</v>
      </c>
      <c r="J28" s="30">
        <v>599</v>
      </c>
      <c r="K28" s="30">
        <v>3637</v>
      </c>
    </row>
    <row r="29" spans="1:11" ht="13.8" x14ac:dyDescent="0.25">
      <c r="A29" s="29" t="s">
        <v>37</v>
      </c>
      <c r="B29" s="30">
        <v>10264368</v>
      </c>
      <c r="C29" s="30">
        <v>5101836</v>
      </c>
      <c r="D29" s="30">
        <v>5444</v>
      </c>
      <c r="E29" s="30">
        <v>2712</v>
      </c>
      <c r="F29" s="30">
        <v>323</v>
      </c>
      <c r="G29" s="30">
        <v>2409</v>
      </c>
      <c r="H29" s="30">
        <v>44469</v>
      </c>
      <c r="I29" s="30">
        <v>41814</v>
      </c>
      <c r="J29" s="30">
        <v>2655</v>
      </c>
      <c r="K29" s="30">
        <v>31836</v>
      </c>
    </row>
    <row r="30" spans="1:11" ht="13.8" x14ac:dyDescent="0.25">
      <c r="A30" s="27" t="s">
        <v>48</v>
      </c>
      <c r="B30" s="31">
        <v>60191915</v>
      </c>
      <c r="C30" s="31">
        <v>34077400</v>
      </c>
      <c r="D30" s="31">
        <v>36536</v>
      </c>
      <c r="E30" s="31">
        <v>18434</v>
      </c>
      <c r="F30" s="31">
        <v>1367</v>
      </c>
      <c r="G30" s="31">
        <v>16735</v>
      </c>
      <c r="H30" s="31">
        <v>241624</v>
      </c>
      <c r="I30" s="31">
        <v>221720</v>
      </c>
      <c r="J30" s="31">
        <v>19904</v>
      </c>
      <c r="K30" s="31">
        <v>165050</v>
      </c>
    </row>
    <row r="33" spans="1:1" x14ac:dyDescent="0.25">
      <c r="A33" s="86" t="s">
        <v>92</v>
      </c>
    </row>
  </sheetData>
  <mergeCells count="8">
    <mergeCell ref="A1:K1"/>
    <mergeCell ref="A2:A4"/>
    <mergeCell ref="B2:K2"/>
    <mergeCell ref="B3:B4"/>
    <mergeCell ref="C3:C4"/>
    <mergeCell ref="D3:G3"/>
    <mergeCell ref="H3:J3"/>
    <mergeCell ref="K3:K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="70" zoomScaleNormal="70" workbookViewId="0">
      <selection activeCell="A33" sqref="A33"/>
    </sheetView>
  </sheetViews>
  <sheetFormatPr defaultRowHeight="13.2" x14ac:dyDescent="0.25"/>
  <cols>
    <col min="1" max="1" width="28.44140625" customWidth="1"/>
    <col min="2" max="2" width="17.6640625" customWidth="1"/>
    <col min="3" max="3" width="18.6640625" customWidth="1"/>
    <col min="4" max="7" width="16" customWidth="1"/>
    <col min="8" max="8" width="16.5546875" customWidth="1"/>
    <col min="9" max="9" width="18.44140625" customWidth="1"/>
    <col min="10" max="10" width="16.6640625" customWidth="1"/>
    <col min="11" max="11" width="15.5546875" customWidth="1"/>
  </cols>
  <sheetData>
    <row r="1" spans="1:11" ht="21" customHeight="1" x14ac:dyDescent="0.25">
      <c r="A1" s="69" t="s">
        <v>74</v>
      </c>
      <c r="B1" s="69"/>
      <c r="C1" s="69"/>
      <c r="D1" s="69"/>
      <c r="E1" s="69"/>
      <c r="F1" s="69"/>
      <c r="G1" s="69"/>
      <c r="H1" s="69"/>
      <c r="I1" s="69"/>
      <c r="J1" s="69"/>
      <c r="K1" s="72"/>
    </row>
    <row r="2" spans="1:11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69"/>
      <c r="I2" s="69"/>
      <c r="J2" s="69"/>
      <c r="K2" s="70"/>
    </row>
    <row r="3" spans="1:11" ht="13.8" customHeight="1" x14ac:dyDescent="0.25">
      <c r="A3" s="69"/>
      <c r="B3" s="69" t="s">
        <v>91</v>
      </c>
      <c r="C3" s="69" t="s">
        <v>93</v>
      </c>
      <c r="D3" s="71" t="s">
        <v>64</v>
      </c>
      <c r="E3" s="71"/>
      <c r="F3" s="71"/>
      <c r="G3" s="71"/>
      <c r="H3" s="72" t="s">
        <v>31</v>
      </c>
      <c r="I3" s="72"/>
      <c r="J3" s="72"/>
      <c r="K3" s="75" t="s">
        <v>52</v>
      </c>
    </row>
    <row r="4" spans="1:11" ht="103.2" customHeight="1" x14ac:dyDescent="0.25">
      <c r="A4" s="69"/>
      <c r="B4" s="69"/>
      <c r="C4" s="69"/>
      <c r="D4" s="21" t="s">
        <v>44</v>
      </c>
      <c r="E4" s="36" t="s">
        <v>61</v>
      </c>
      <c r="F4" s="36" t="s">
        <v>62</v>
      </c>
      <c r="G4" s="36" t="s">
        <v>63</v>
      </c>
      <c r="H4" s="21" t="s">
        <v>44</v>
      </c>
      <c r="I4" s="21" t="s">
        <v>47</v>
      </c>
      <c r="J4" s="21" t="s">
        <v>46</v>
      </c>
      <c r="K4" s="76"/>
    </row>
    <row r="5" spans="1:11" ht="13.8" x14ac:dyDescent="0.25">
      <c r="A5" s="29" t="s">
        <v>1</v>
      </c>
      <c r="B5" s="30">
        <v>1517883</v>
      </c>
      <c r="C5" s="30">
        <v>946794</v>
      </c>
      <c r="D5" s="30">
        <v>1231</v>
      </c>
      <c r="E5" s="30">
        <v>600</v>
      </c>
      <c r="F5" s="30">
        <v>38</v>
      </c>
      <c r="G5" s="30">
        <v>593</v>
      </c>
      <c r="H5" s="30">
        <v>5936</v>
      </c>
      <c r="I5" s="30">
        <v>5256</v>
      </c>
      <c r="J5" s="30">
        <v>680</v>
      </c>
      <c r="K5" s="30">
        <v>3889</v>
      </c>
    </row>
    <row r="6" spans="1:11" ht="13.8" x14ac:dyDescent="0.25">
      <c r="A6" s="29" t="s">
        <v>2</v>
      </c>
      <c r="B6" s="30">
        <v>991180</v>
      </c>
      <c r="C6" s="30">
        <v>638806</v>
      </c>
      <c r="D6" s="30">
        <v>809</v>
      </c>
      <c r="E6" s="30">
        <v>427</v>
      </c>
      <c r="F6" s="30">
        <v>16</v>
      </c>
      <c r="G6" s="30">
        <v>366</v>
      </c>
      <c r="H6" s="30">
        <v>4942</v>
      </c>
      <c r="I6" s="30">
        <v>4475</v>
      </c>
      <c r="J6" s="30">
        <v>467</v>
      </c>
      <c r="K6" s="30">
        <v>2785</v>
      </c>
    </row>
    <row r="7" spans="1:11" ht="13.8" x14ac:dyDescent="0.25">
      <c r="A7" s="29" t="s">
        <v>3</v>
      </c>
      <c r="B7" s="30">
        <v>7169150</v>
      </c>
      <c r="C7" s="30">
        <v>4162033</v>
      </c>
      <c r="D7" s="30">
        <v>4338</v>
      </c>
      <c r="E7" s="30">
        <v>1925</v>
      </c>
      <c r="F7" s="30">
        <v>111</v>
      </c>
      <c r="G7" s="30">
        <v>2302</v>
      </c>
      <c r="H7" s="30">
        <v>26006</v>
      </c>
      <c r="I7" s="30">
        <v>24385</v>
      </c>
      <c r="J7" s="30">
        <v>1621</v>
      </c>
      <c r="K7" s="30">
        <v>16835</v>
      </c>
    </row>
    <row r="8" spans="1:11" ht="13.8" x14ac:dyDescent="0.25">
      <c r="A8" s="29" t="s">
        <v>4</v>
      </c>
      <c r="B8" s="30">
        <v>3645796</v>
      </c>
      <c r="C8" s="30">
        <v>1683879</v>
      </c>
      <c r="D8" s="30">
        <v>1557</v>
      </c>
      <c r="E8" s="30">
        <v>890</v>
      </c>
      <c r="F8" s="30">
        <v>30</v>
      </c>
      <c r="G8" s="30">
        <v>637</v>
      </c>
      <c r="H8" s="30">
        <v>9429</v>
      </c>
      <c r="I8" s="30">
        <v>8631</v>
      </c>
      <c r="J8" s="30">
        <v>798</v>
      </c>
      <c r="K8" s="30">
        <v>6042</v>
      </c>
    </row>
    <row r="9" spans="1:11" ht="13.8" x14ac:dyDescent="0.25">
      <c r="A9" s="29" t="s">
        <v>5</v>
      </c>
      <c r="B9" s="30">
        <v>1244394</v>
      </c>
      <c r="C9" s="30">
        <v>785099</v>
      </c>
      <c r="D9" s="30">
        <v>1075</v>
      </c>
      <c r="E9" s="30">
        <v>523</v>
      </c>
      <c r="F9" s="30">
        <v>27</v>
      </c>
      <c r="G9" s="30">
        <v>525</v>
      </c>
      <c r="H9" s="30">
        <v>5611</v>
      </c>
      <c r="I9" s="30">
        <v>5019</v>
      </c>
      <c r="J9" s="30">
        <v>592</v>
      </c>
      <c r="K9" s="30">
        <v>3676</v>
      </c>
    </row>
    <row r="10" spans="1:11" ht="13.8" x14ac:dyDescent="0.25">
      <c r="A10" s="29" t="s">
        <v>6</v>
      </c>
      <c r="B10" s="30">
        <v>942994</v>
      </c>
      <c r="C10" s="30">
        <v>568531</v>
      </c>
      <c r="D10" s="30">
        <v>790</v>
      </c>
      <c r="E10" s="30">
        <v>419</v>
      </c>
      <c r="F10" s="30">
        <v>22</v>
      </c>
      <c r="G10" s="30">
        <v>349</v>
      </c>
      <c r="H10" s="30">
        <v>3822</v>
      </c>
      <c r="I10" s="30">
        <v>3427</v>
      </c>
      <c r="J10" s="30">
        <v>395</v>
      </c>
      <c r="K10" s="30">
        <v>2379</v>
      </c>
    </row>
    <row r="11" spans="1:11" ht="13.8" x14ac:dyDescent="0.25">
      <c r="A11" s="29" t="s">
        <v>7</v>
      </c>
      <c r="B11" s="30">
        <v>2422533</v>
      </c>
      <c r="C11" s="30">
        <v>1453776</v>
      </c>
      <c r="D11" s="30">
        <v>1688</v>
      </c>
      <c r="E11" s="30">
        <v>946</v>
      </c>
      <c r="F11" s="30">
        <v>54</v>
      </c>
      <c r="G11" s="30">
        <v>688</v>
      </c>
      <c r="H11" s="30">
        <v>10983</v>
      </c>
      <c r="I11" s="30">
        <v>10052</v>
      </c>
      <c r="J11" s="30">
        <v>931</v>
      </c>
      <c r="K11" s="30">
        <v>6705</v>
      </c>
    </row>
    <row r="12" spans="1:11" ht="13.8" x14ac:dyDescent="0.25">
      <c r="A12" s="29" t="s">
        <v>8</v>
      </c>
      <c r="B12" s="30">
        <v>1244793</v>
      </c>
      <c r="C12" s="30">
        <v>756039</v>
      </c>
      <c r="D12" s="30">
        <v>920</v>
      </c>
      <c r="E12" s="30">
        <v>452</v>
      </c>
      <c r="F12" s="30">
        <v>33</v>
      </c>
      <c r="G12" s="30">
        <v>435</v>
      </c>
      <c r="H12" s="30">
        <v>5612</v>
      </c>
      <c r="I12" s="30">
        <v>4989</v>
      </c>
      <c r="J12" s="30">
        <v>623</v>
      </c>
      <c r="K12" s="30">
        <v>3423</v>
      </c>
    </row>
    <row r="13" spans="1:11" ht="13.8" x14ac:dyDescent="0.25">
      <c r="A13" s="29" t="s">
        <v>9</v>
      </c>
      <c r="B13" s="30">
        <v>2693755</v>
      </c>
      <c r="C13" s="30">
        <v>1662297</v>
      </c>
      <c r="D13" s="30">
        <v>735</v>
      </c>
      <c r="E13" s="30">
        <v>439</v>
      </c>
      <c r="F13" s="30">
        <v>24</v>
      </c>
      <c r="G13" s="30">
        <v>272</v>
      </c>
      <c r="H13" s="30">
        <v>11530</v>
      </c>
      <c r="I13" s="30">
        <v>10625</v>
      </c>
      <c r="J13" s="30">
        <v>905</v>
      </c>
      <c r="K13" s="30">
        <v>7375</v>
      </c>
    </row>
    <row r="14" spans="1:11" ht="13.8" x14ac:dyDescent="0.25">
      <c r="A14" s="29" t="s">
        <v>10</v>
      </c>
      <c r="B14" s="30">
        <v>992942</v>
      </c>
      <c r="C14" s="30">
        <v>632134</v>
      </c>
      <c r="D14" s="30">
        <v>839</v>
      </c>
      <c r="E14" s="30">
        <v>477</v>
      </c>
      <c r="F14" s="30">
        <v>17</v>
      </c>
      <c r="G14" s="30">
        <v>345</v>
      </c>
      <c r="H14" s="30">
        <v>5034</v>
      </c>
      <c r="I14" s="30">
        <v>4563</v>
      </c>
      <c r="J14" s="30">
        <v>471</v>
      </c>
      <c r="K14" s="30">
        <v>3058</v>
      </c>
    </row>
    <row r="15" spans="1:11" ht="13.8" x14ac:dyDescent="0.25">
      <c r="A15" s="29" t="s">
        <v>11</v>
      </c>
      <c r="B15" s="30">
        <v>1226728</v>
      </c>
      <c r="C15" s="30">
        <v>578346</v>
      </c>
      <c r="D15" s="30">
        <v>485</v>
      </c>
      <c r="E15" s="30">
        <v>259</v>
      </c>
      <c r="F15" s="30">
        <v>6</v>
      </c>
      <c r="G15" s="30">
        <v>220</v>
      </c>
      <c r="H15" s="30">
        <v>2789</v>
      </c>
      <c r="I15" s="30">
        <v>2518</v>
      </c>
      <c r="J15" s="30">
        <v>271</v>
      </c>
      <c r="K15" s="30">
        <v>1855</v>
      </c>
    </row>
    <row r="16" spans="1:11" ht="13.8" x14ac:dyDescent="0.25">
      <c r="A16" s="29" t="s">
        <v>12</v>
      </c>
      <c r="B16" s="30">
        <v>3767422</v>
      </c>
      <c r="C16" s="30">
        <v>2103984</v>
      </c>
      <c r="D16" s="30">
        <v>1865</v>
      </c>
      <c r="E16" s="30">
        <v>1052</v>
      </c>
      <c r="F16" s="30">
        <v>61</v>
      </c>
      <c r="G16" s="30">
        <v>752</v>
      </c>
      <c r="H16" s="30">
        <v>13327</v>
      </c>
      <c r="I16" s="30">
        <v>12012</v>
      </c>
      <c r="J16" s="30">
        <v>1315</v>
      </c>
      <c r="K16" s="30">
        <v>7304</v>
      </c>
    </row>
    <row r="17" spans="1:11" ht="13.8" x14ac:dyDescent="0.25">
      <c r="A17" s="29" t="s">
        <v>13</v>
      </c>
      <c r="B17" s="30">
        <v>1320580</v>
      </c>
      <c r="C17" s="30">
        <v>839083</v>
      </c>
      <c r="D17" s="30">
        <v>1147</v>
      </c>
      <c r="E17" s="30">
        <v>551</v>
      </c>
      <c r="F17" s="30">
        <v>41</v>
      </c>
      <c r="G17" s="30">
        <v>555</v>
      </c>
      <c r="H17" s="30">
        <v>6299</v>
      </c>
      <c r="I17" s="30">
        <v>5744</v>
      </c>
      <c r="J17" s="30">
        <v>555</v>
      </c>
      <c r="K17" s="30">
        <v>4174</v>
      </c>
    </row>
    <row r="18" spans="1:11" ht="13.8" x14ac:dyDescent="0.25">
      <c r="A18" s="29" t="s">
        <v>14</v>
      </c>
      <c r="B18" s="30">
        <v>3385410</v>
      </c>
      <c r="C18" s="30">
        <v>1978505</v>
      </c>
      <c r="D18" s="30">
        <v>2165</v>
      </c>
      <c r="E18" s="30">
        <v>1066</v>
      </c>
      <c r="F18" s="30">
        <v>83</v>
      </c>
      <c r="G18" s="30">
        <v>1016</v>
      </c>
      <c r="H18" s="30">
        <v>14958</v>
      </c>
      <c r="I18" s="30">
        <v>13585</v>
      </c>
      <c r="J18" s="30">
        <v>1373</v>
      </c>
      <c r="K18" s="30">
        <v>9222</v>
      </c>
    </row>
    <row r="19" spans="1:11" ht="13.8" x14ac:dyDescent="0.25">
      <c r="A19" s="29" t="s">
        <v>15</v>
      </c>
      <c r="B19" s="30">
        <v>1796868</v>
      </c>
      <c r="C19" s="30">
        <v>1188824</v>
      </c>
      <c r="D19" s="30">
        <v>1492</v>
      </c>
      <c r="E19" s="30">
        <v>826</v>
      </c>
      <c r="F19" s="30">
        <v>45</v>
      </c>
      <c r="G19" s="30">
        <v>621</v>
      </c>
      <c r="H19" s="30">
        <v>9222</v>
      </c>
      <c r="I19" s="30">
        <v>8390</v>
      </c>
      <c r="J19" s="30">
        <v>832</v>
      </c>
      <c r="K19" s="30">
        <v>5858</v>
      </c>
    </row>
    <row r="20" spans="1:11" ht="13.8" x14ac:dyDescent="0.25">
      <c r="A20" s="29" t="s">
        <v>16</v>
      </c>
      <c r="B20" s="30">
        <v>1040681</v>
      </c>
      <c r="C20" s="30">
        <v>677573</v>
      </c>
      <c r="D20" s="30">
        <v>826</v>
      </c>
      <c r="E20" s="30">
        <v>389</v>
      </c>
      <c r="F20" s="30">
        <v>16</v>
      </c>
      <c r="G20" s="30">
        <v>421</v>
      </c>
      <c r="H20" s="30">
        <v>4419</v>
      </c>
      <c r="I20" s="30">
        <v>3939</v>
      </c>
      <c r="J20" s="30">
        <v>480</v>
      </c>
      <c r="K20" s="30">
        <v>2713</v>
      </c>
    </row>
    <row r="21" spans="1:11" ht="13.8" x14ac:dyDescent="0.25">
      <c r="A21" s="29" t="s">
        <v>17</v>
      </c>
      <c r="B21" s="30">
        <v>1380587</v>
      </c>
      <c r="C21" s="30">
        <v>840862</v>
      </c>
      <c r="D21" s="30">
        <v>1090</v>
      </c>
      <c r="E21" s="30">
        <v>556</v>
      </c>
      <c r="F21" s="30">
        <v>19</v>
      </c>
      <c r="G21" s="30">
        <v>515</v>
      </c>
      <c r="H21" s="30">
        <v>5998</v>
      </c>
      <c r="I21" s="30">
        <v>5398</v>
      </c>
      <c r="J21" s="30">
        <v>600</v>
      </c>
      <c r="K21" s="30">
        <v>4337</v>
      </c>
    </row>
    <row r="22" spans="1:11" ht="13.8" x14ac:dyDescent="0.25">
      <c r="A22" s="29" t="s">
        <v>18</v>
      </c>
      <c r="B22" s="30">
        <v>869089</v>
      </c>
      <c r="C22" s="30">
        <v>524045</v>
      </c>
      <c r="D22" s="30">
        <v>761</v>
      </c>
      <c r="E22" s="30">
        <v>372</v>
      </c>
      <c r="F22" s="30">
        <v>19</v>
      </c>
      <c r="G22" s="30">
        <v>370</v>
      </c>
      <c r="H22" s="30">
        <v>3132</v>
      </c>
      <c r="I22" s="30">
        <v>2722</v>
      </c>
      <c r="J22" s="30">
        <v>410</v>
      </c>
      <c r="K22" s="30">
        <v>1984</v>
      </c>
    </row>
    <row r="23" spans="1:11" ht="13.8" x14ac:dyDescent="0.25">
      <c r="A23" s="29" t="s">
        <v>19</v>
      </c>
      <c r="B23" s="30">
        <v>3971970</v>
      </c>
      <c r="C23" s="30">
        <v>2405041</v>
      </c>
      <c r="D23" s="30">
        <v>2368</v>
      </c>
      <c r="E23" s="30">
        <v>1293</v>
      </c>
      <c r="F23" s="30">
        <v>108</v>
      </c>
      <c r="G23" s="30">
        <v>967</v>
      </c>
      <c r="H23" s="30">
        <v>16075</v>
      </c>
      <c r="I23" s="30">
        <v>14765</v>
      </c>
      <c r="J23" s="30">
        <v>1310</v>
      </c>
      <c r="K23" s="30">
        <v>9587</v>
      </c>
    </row>
    <row r="24" spans="1:11" ht="13.8" x14ac:dyDescent="0.25">
      <c r="A24" s="29" t="s">
        <v>20</v>
      </c>
      <c r="B24" s="30">
        <v>1094998</v>
      </c>
      <c r="C24" s="30">
        <v>644071</v>
      </c>
      <c r="D24" s="30">
        <v>1047</v>
      </c>
      <c r="E24" s="30">
        <v>495</v>
      </c>
      <c r="F24" s="30">
        <v>33</v>
      </c>
      <c r="G24" s="30">
        <v>519</v>
      </c>
      <c r="H24" s="30">
        <v>6043</v>
      </c>
      <c r="I24" s="30">
        <v>5411</v>
      </c>
      <c r="J24" s="30">
        <v>632</v>
      </c>
      <c r="K24" s="30">
        <v>3991</v>
      </c>
    </row>
    <row r="25" spans="1:11" ht="13.8" x14ac:dyDescent="0.25">
      <c r="A25" s="29" t="s">
        <v>21</v>
      </c>
      <c r="B25" s="30">
        <v>1384293</v>
      </c>
      <c r="C25" s="30">
        <v>865342</v>
      </c>
      <c r="D25" s="30">
        <v>1041</v>
      </c>
      <c r="E25" s="30">
        <v>540</v>
      </c>
      <c r="F25" s="30">
        <v>34</v>
      </c>
      <c r="G25" s="30">
        <v>467</v>
      </c>
      <c r="H25" s="30">
        <v>5537</v>
      </c>
      <c r="I25" s="30">
        <v>5074</v>
      </c>
      <c r="J25" s="30">
        <v>463</v>
      </c>
      <c r="K25" s="30">
        <v>3710</v>
      </c>
    </row>
    <row r="26" spans="1:11" ht="13.8" x14ac:dyDescent="0.25">
      <c r="A26" s="29" t="s">
        <v>22</v>
      </c>
      <c r="B26" s="30">
        <v>1335533</v>
      </c>
      <c r="C26" s="30">
        <v>857305</v>
      </c>
      <c r="D26" s="30">
        <v>1117</v>
      </c>
      <c r="E26" s="30">
        <v>570</v>
      </c>
      <c r="F26" s="30">
        <v>35</v>
      </c>
      <c r="G26" s="30">
        <v>512</v>
      </c>
      <c r="H26" s="30">
        <v>6608</v>
      </c>
      <c r="I26" s="30">
        <v>5945</v>
      </c>
      <c r="J26" s="30">
        <v>663</v>
      </c>
      <c r="K26" s="30">
        <v>3606</v>
      </c>
    </row>
    <row r="27" spans="1:11" ht="13.8" x14ac:dyDescent="0.25">
      <c r="A27" s="29" t="s">
        <v>23</v>
      </c>
      <c r="B27" s="30">
        <v>791432</v>
      </c>
      <c r="C27" s="30">
        <v>464124</v>
      </c>
      <c r="D27" s="30">
        <v>649</v>
      </c>
      <c r="E27" s="30">
        <v>290</v>
      </c>
      <c r="F27" s="30">
        <v>18</v>
      </c>
      <c r="G27" s="30">
        <v>341</v>
      </c>
      <c r="H27" s="30">
        <v>3455</v>
      </c>
      <c r="I27" s="30">
        <v>2851</v>
      </c>
      <c r="J27" s="30">
        <v>604</v>
      </c>
      <c r="K27" s="30">
        <v>2065</v>
      </c>
    </row>
    <row r="28" spans="1:11" ht="13.8" x14ac:dyDescent="0.25">
      <c r="A28" s="29" t="s">
        <v>24</v>
      </c>
      <c r="B28" s="30">
        <v>1037997</v>
      </c>
      <c r="C28" s="30">
        <v>670948</v>
      </c>
      <c r="D28" s="30">
        <v>856</v>
      </c>
      <c r="E28" s="30">
        <v>457</v>
      </c>
      <c r="F28" s="30">
        <v>16</v>
      </c>
      <c r="G28" s="30">
        <v>383</v>
      </c>
      <c r="H28" s="30">
        <v>5081</v>
      </c>
      <c r="I28" s="30">
        <v>4472</v>
      </c>
      <c r="J28" s="30">
        <v>609</v>
      </c>
      <c r="K28" s="30">
        <v>3272</v>
      </c>
    </row>
    <row r="29" spans="1:11" ht="13.8" x14ac:dyDescent="0.25">
      <c r="A29" s="29" t="s">
        <v>37</v>
      </c>
      <c r="B29" s="30">
        <v>9587612</v>
      </c>
      <c r="C29" s="30">
        <v>4723284</v>
      </c>
      <c r="D29" s="30">
        <v>5371</v>
      </c>
      <c r="E29" s="30">
        <v>2744</v>
      </c>
      <c r="F29" s="30">
        <v>287</v>
      </c>
      <c r="G29" s="30">
        <v>2340</v>
      </c>
      <c r="H29" s="30">
        <v>42711</v>
      </c>
      <c r="I29" s="30">
        <v>40093</v>
      </c>
      <c r="J29" s="30">
        <v>2618</v>
      </c>
      <c r="K29" s="30">
        <v>27354</v>
      </c>
    </row>
    <row r="30" spans="1:11" ht="13.8" x14ac:dyDescent="0.25">
      <c r="A30" s="27" t="s">
        <v>48</v>
      </c>
      <c r="B30" s="31">
        <v>56856620</v>
      </c>
      <c r="C30" s="31">
        <v>32650725</v>
      </c>
      <c r="D30" s="31">
        <v>36262</v>
      </c>
      <c r="E30" s="31">
        <v>18558</v>
      </c>
      <c r="F30" s="31">
        <v>1193</v>
      </c>
      <c r="G30" s="31">
        <v>16511</v>
      </c>
      <c r="H30" s="31">
        <v>234559</v>
      </c>
      <c r="I30" s="31">
        <v>214341</v>
      </c>
      <c r="J30" s="31">
        <v>20218</v>
      </c>
      <c r="K30" s="31">
        <v>147199</v>
      </c>
    </row>
    <row r="33" spans="1:1" x14ac:dyDescent="0.25">
      <c r="A33" s="86" t="s">
        <v>92</v>
      </c>
    </row>
  </sheetData>
  <mergeCells count="8">
    <mergeCell ref="D3:G3"/>
    <mergeCell ref="A1:K1"/>
    <mergeCell ref="A2:A4"/>
    <mergeCell ref="B2:K2"/>
    <mergeCell ref="B3:B4"/>
    <mergeCell ref="C3:C4"/>
    <mergeCell ref="H3:J3"/>
    <mergeCell ref="K3:K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="70" zoomScaleNormal="70" workbookViewId="0">
      <selection activeCell="A33" sqref="A33"/>
    </sheetView>
  </sheetViews>
  <sheetFormatPr defaultRowHeight="13.2" x14ac:dyDescent="0.25"/>
  <cols>
    <col min="1" max="1" width="28.44140625" customWidth="1"/>
    <col min="2" max="2" width="17.6640625" customWidth="1"/>
    <col min="3" max="3" width="18.6640625" customWidth="1"/>
    <col min="4" max="4" width="16" customWidth="1"/>
    <col min="5" max="5" width="16.5546875" customWidth="1"/>
    <col min="6" max="6" width="18.44140625" customWidth="1"/>
    <col min="7" max="7" width="16.6640625" customWidth="1"/>
    <col min="8" max="8" width="15.5546875" customWidth="1"/>
  </cols>
  <sheetData>
    <row r="1" spans="1:8" ht="30" customHeight="1" x14ac:dyDescent="0.25">
      <c r="A1" s="69" t="s">
        <v>73</v>
      </c>
      <c r="B1" s="69"/>
      <c r="C1" s="69"/>
      <c r="D1" s="69"/>
      <c r="E1" s="69"/>
      <c r="F1" s="69"/>
      <c r="G1" s="69"/>
      <c r="H1" s="72"/>
    </row>
    <row r="2" spans="1:8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70"/>
    </row>
    <row r="3" spans="1:8" ht="13.8" customHeight="1" x14ac:dyDescent="0.25">
      <c r="A3" s="69"/>
      <c r="B3" s="69" t="s">
        <v>91</v>
      </c>
      <c r="C3" s="69" t="s">
        <v>93</v>
      </c>
      <c r="D3" s="69" t="s">
        <v>30</v>
      </c>
      <c r="E3" s="72" t="s">
        <v>31</v>
      </c>
      <c r="F3" s="72"/>
      <c r="G3" s="72"/>
      <c r="H3" s="75" t="s">
        <v>52</v>
      </c>
    </row>
    <row r="4" spans="1:8" ht="102" customHeight="1" x14ac:dyDescent="0.25">
      <c r="A4" s="69"/>
      <c r="B4" s="69"/>
      <c r="C4" s="69"/>
      <c r="D4" s="69"/>
      <c r="E4" s="21" t="s">
        <v>44</v>
      </c>
      <c r="F4" s="21" t="s">
        <v>47</v>
      </c>
      <c r="G4" s="21" t="s">
        <v>46</v>
      </c>
      <c r="H4" s="76"/>
    </row>
    <row r="5" spans="1:8" ht="13.8" x14ac:dyDescent="0.25">
      <c r="A5" s="29" t="s">
        <v>1</v>
      </c>
      <c r="B5" s="30">
        <v>1555180</v>
      </c>
      <c r="C5" s="30">
        <v>927453</v>
      </c>
      <c r="D5" s="30">
        <v>1141</v>
      </c>
      <c r="E5" s="30">
        <v>5658</v>
      </c>
      <c r="F5" s="30">
        <v>5010</v>
      </c>
      <c r="G5" s="30">
        <v>648</v>
      </c>
      <c r="H5" s="30">
        <v>4012</v>
      </c>
    </row>
    <row r="6" spans="1:8" ht="13.8" x14ac:dyDescent="0.25">
      <c r="A6" s="29" t="s">
        <v>2</v>
      </c>
      <c r="B6" s="30">
        <v>1024335</v>
      </c>
      <c r="C6" s="30">
        <v>621821</v>
      </c>
      <c r="D6" s="30">
        <v>774</v>
      </c>
      <c r="E6" s="30">
        <v>4801</v>
      </c>
      <c r="F6" s="30">
        <v>4286</v>
      </c>
      <c r="G6" s="30">
        <v>515</v>
      </c>
      <c r="H6" s="30">
        <v>3081</v>
      </c>
    </row>
    <row r="7" spans="1:8" ht="13.8" x14ac:dyDescent="0.25">
      <c r="A7" s="29" t="s">
        <v>3</v>
      </c>
      <c r="B7" s="30">
        <v>7313280</v>
      </c>
      <c r="C7" s="30">
        <v>4034057</v>
      </c>
      <c r="D7" s="30">
        <v>4088</v>
      </c>
      <c r="E7" s="30">
        <v>25888</v>
      </c>
      <c r="F7" s="30">
        <v>24283</v>
      </c>
      <c r="G7" s="30">
        <v>1605</v>
      </c>
      <c r="H7" s="30">
        <v>17724</v>
      </c>
    </row>
    <row r="8" spans="1:8" ht="13.8" x14ac:dyDescent="0.25">
      <c r="A8" s="29" t="s">
        <v>4</v>
      </c>
      <c r="B8" s="30">
        <v>3996937</v>
      </c>
      <c r="C8" s="30">
        <v>1727787</v>
      </c>
      <c r="D8" s="30">
        <v>1434</v>
      </c>
      <c r="E8" s="30">
        <v>9125</v>
      </c>
      <c r="F8" s="30">
        <v>8324</v>
      </c>
      <c r="G8" s="30">
        <v>801</v>
      </c>
      <c r="H8" s="30">
        <v>6028</v>
      </c>
    </row>
    <row r="9" spans="1:8" ht="13.8" x14ac:dyDescent="0.25">
      <c r="A9" s="29" t="s">
        <v>5</v>
      </c>
      <c r="B9" s="30">
        <v>1271902</v>
      </c>
      <c r="C9" s="30">
        <v>764105</v>
      </c>
      <c r="D9" s="30">
        <v>982</v>
      </c>
      <c r="E9" s="30">
        <v>5406</v>
      </c>
      <c r="F9" s="30">
        <v>4824</v>
      </c>
      <c r="G9" s="30">
        <v>582</v>
      </c>
      <c r="H9" s="30">
        <v>3739</v>
      </c>
    </row>
    <row r="10" spans="1:8" ht="13.8" x14ac:dyDescent="0.25">
      <c r="A10" s="29" t="s">
        <v>6</v>
      </c>
      <c r="B10" s="30">
        <v>976059</v>
      </c>
      <c r="C10" s="30">
        <v>571043</v>
      </c>
      <c r="D10" s="30">
        <v>726</v>
      </c>
      <c r="E10" s="30">
        <v>3570</v>
      </c>
      <c r="F10" s="30">
        <v>3182</v>
      </c>
      <c r="G10" s="30">
        <v>388</v>
      </c>
      <c r="H10" s="30">
        <v>2593</v>
      </c>
    </row>
    <row r="11" spans="1:8" ht="13.8" x14ac:dyDescent="0.25">
      <c r="A11" s="29" t="s">
        <v>7</v>
      </c>
      <c r="B11" s="30">
        <v>2493377</v>
      </c>
      <c r="C11" s="30">
        <v>1438725</v>
      </c>
      <c r="D11" s="30">
        <v>1622</v>
      </c>
      <c r="E11" s="30">
        <v>10722</v>
      </c>
      <c r="F11" s="30">
        <v>9784</v>
      </c>
      <c r="G11" s="30">
        <v>938</v>
      </c>
      <c r="H11" s="30">
        <v>6839</v>
      </c>
    </row>
    <row r="12" spans="1:8" ht="13.8" x14ac:dyDescent="0.25">
      <c r="A12" s="29" t="s">
        <v>8</v>
      </c>
      <c r="B12" s="30">
        <v>1287465</v>
      </c>
      <c r="C12" s="30">
        <v>746803</v>
      </c>
      <c r="D12" s="30">
        <v>865</v>
      </c>
      <c r="E12" s="30">
        <v>5480</v>
      </c>
      <c r="F12" s="30">
        <v>4859</v>
      </c>
      <c r="G12" s="30">
        <v>621</v>
      </c>
      <c r="H12" s="30">
        <v>3779</v>
      </c>
    </row>
    <row r="13" spans="1:8" ht="13.8" x14ac:dyDescent="0.25">
      <c r="A13" s="29" t="s">
        <v>9</v>
      </c>
      <c r="B13" s="30">
        <v>2663517</v>
      </c>
      <c r="C13" s="30">
        <v>1611494</v>
      </c>
      <c r="D13" s="30">
        <v>711</v>
      </c>
      <c r="E13" s="30">
        <v>11107</v>
      </c>
      <c r="F13" s="30">
        <v>10030</v>
      </c>
      <c r="G13" s="30">
        <v>1077</v>
      </c>
      <c r="H13" s="30">
        <v>7674</v>
      </c>
    </row>
    <row r="14" spans="1:8" ht="13.8" x14ac:dyDescent="0.25">
      <c r="A14" s="29" t="s">
        <v>10</v>
      </c>
      <c r="B14" s="30">
        <v>1031658</v>
      </c>
      <c r="C14" s="30">
        <v>618606</v>
      </c>
      <c r="D14" s="30">
        <v>816</v>
      </c>
      <c r="E14" s="30">
        <v>4903</v>
      </c>
      <c r="F14" s="30">
        <v>4438</v>
      </c>
      <c r="G14" s="30">
        <v>465</v>
      </c>
      <c r="H14" s="30">
        <v>3081</v>
      </c>
    </row>
    <row r="15" spans="1:8" ht="13.8" x14ac:dyDescent="0.25">
      <c r="A15" s="29" t="s">
        <v>11</v>
      </c>
      <c r="B15" s="30">
        <v>1359426</v>
      </c>
      <c r="C15" s="30">
        <v>610098</v>
      </c>
      <c r="D15" s="30">
        <v>412</v>
      </c>
      <c r="E15" s="30">
        <v>2625</v>
      </c>
      <c r="F15" s="30">
        <v>2344</v>
      </c>
      <c r="G15" s="30">
        <v>281</v>
      </c>
      <c r="H15" s="30">
        <v>1768</v>
      </c>
    </row>
    <row r="16" spans="1:8" ht="13.8" x14ac:dyDescent="0.25">
      <c r="A16" s="29" t="s">
        <v>12</v>
      </c>
      <c r="B16" s="30">
        <v>3803017</v>
      </c>
      <c r="C16" s="30">
        <v>2059099</v>
      </c>
      <c r="D16" s="30">
        <v>1728</v>
      </c>
      <c r="E16" s="30">
        <v>12601</v>
      </c>
      <c r="F16" s="30">
        <v>11279</v>
      </c>
      <c r="G16" s="30">
        <v>1322</v>
      </c>
      <c r="H16" s="30">
        <v>8212</v>
      </c>
    </row>
    <row r="17" spans="1:8" ht="13.8" x14ac:dyDescent="0.25">
      <c r="A17" s="29" t="s">
        <v>13</v>
      </c>
      <c r="B17" s="30">
        <v>1362212</v>
      </c>
      <c r="C17" s="30">
        <v>821473</v>
      </c>
      <c r="D17" s="30">
        <v>1080</v>
      </c>
      <c r="E17" s="30">
        <v>6084</v>
      </c>
      <c r="F17" s="30">
        <v>5523</v>
      </c>
      <c r="G17" s="30">
        <v>561</v>
      </c>
      <c r="H17" s="30">
        <v>4327</v>
      </c>
    </row>
    <row r="18" spans="1:8" ht="13.8" x14ac:dyDescent="0.25">
      <c r="A18" s="29" t="s">
        <v>14</v>
      </c>
      <c r="B18" s="30">
        <v>3405656</v>
      </c>
      <c r="C18" s="30">
        <v>1939540</v>
      </c>
      <c r="D18" s="30">
        <v>2037</v>
      </c>
      <c r="E18" s="30">
        <v>14156</v>
      </c>
      <c r="F18" s="30">
        <v>12794</v>
      </c>
      <c r="G18" s="30">
        <v>1362</v>
      </c>
      <c r="H18" s="30">
        <v>9801</v>
      </c>
    </row>
    <row r="19" spans="1:8" ht="13.8" x14ac:dyDescent="0.25">
      <c r="A19" s="29" t="s">
        <v>15</v>
      </c>
      <c r="B19" s="30">
        <v>1853057</v>
      </c>
      <c r="C19" s="30">
        <v>1162388</v>
      </c>
      <c r="D19" s="30">
        <v>1443</v>
      </c>
      <c r="E19" s="30">
        <v>8990</v>
      </c>
      <c r="F19" s="30">
        <v>8130</v>
      </c>
      <c r="G19" s="30">
        <v>860</v>
      </c>
      <c r="H19" s="30">
        <v>6072</v>
      </c>
    </row>
    <row r="20" spans="1:8" ht="13.8" x14ac:dyDescent="0.25">
      <c r="A20" s="29" t="s">
        <v>16</v>
      </c>
      <c r="B20" s="30">
        <v>1069549</v>
      </c>
      <c r="C20" s="30">
        <v>665845</v>
      </c>
      <c r="D20" s="30">
        <v>761</v>
      </c>
      <c r="E20" s="30">
        <v>4197</v>
      </c>
      <c r="F20" s="30">
        <v>3742</v>
      </c>
      <c r="G20" s="30">
        <v>455</v>
      </c>
      <c r="H20" s="30">
        <v>2782</v>
      </c>
    </row>
    <row r="21" spans="1:8" ht="13.8" x14ac:dyDescent="0.25">
      <c r="A21" s="29" t="s">
        <v>17</v>
      </c>
      <c r="B21" s="30">
        <v>1425367</v>
      </c>
      <c r="C21" s="30">
        <v>824636</v>
      </c>
      <c r="D21" s="30">
        <v>978</v>
      </c>
      <c r="E21" s="30">
        <v>5875</v>
      </c>
      <c r="F21" s="30">
        <v>5271</v>
      </c>
      <c r="G21" s="30">
        <v>604</v>
      </c>
      <c r="H21" s="30">
        <v>4464</v>
      </c>
    </row>
    <row r="22" spans="1:8" ht="13.8" x14ac:dyDescent="0.25">
      <c r="A22" s="29" t="s">
        <v>18</v>
      </c>
      <c r="B22" s="30">
        <v>897618</v>
      </c>
      <c r="C22" s="30">
        <v>515820</v>
      </c>
      <c r="D22" s="30">
        <v>725</v>
      </c>
      <c r="E22" s="30">
        <v>3027</v>
      </c>
      <c r="F22" s="30">
        <v>2626</v>
      </c>
      <c r="G22" s="30">
        <v>401</v>
      </c>
      <c r="H22" s="30">
        <v>2080</v>
      </c>
    </row>
    <row r="23" spans="1:8" ht="13.8" x14ac:dyDescent="0.25">
      <c r="A23" s="29" t="s">
        <v>19</v>
      </c>
      <c r="B23" s="30">
        <v>4034990</v>
      </c>
      <c r="C23" s="30">
        <v>2369972</v>
      </c>
      <c r="D23" s="30">
        <v>2225</v>
      </c>
      <c r="E23" s="30">
        <v>15605</v>
      </c>
      <c r="F23" s="30">
        <v>14270</v>
      </c>
      <c r="G23" s="30">
        <v>1335</v>
      </c>
      <c r="H23" s="30">
        <v>10067</v>
      </c>
    </row>
    <row r="24" spans="1:8" ht="13.8" x14ac:dyDescent="0.25">
      <c r="A24" s="29" t="s">
        <v>20</v>
      </c>
      <c r="B24" s="30">
        <v>1131518</v>
      </c>
      <c r="C24" s="30">
        <v>632450</v>
      </c>
      <c r="D24" s="30">
        <v>902</v>
      </c>
      <c r="E24" s="30">
        <v>5726</v>
      </c>
      <c r="F24" s="30">
        <v>5112</v>
      </c>
      <c r="G24" s="30">
        <v>614</v>
      </c>
      <c r="H24" s="30">
        <v>4022</v>
      </c>
    </row>
    <row r="25" spans="1:8" ht="13.8" x14ac:dyDescent="0.25">
      <c r="A25" s="29" t="s">
        <v>21</v>
      </c>
      <c r="B25" s="30">
        <v>1430474</v>
      </c>
      <c r="C25" s="30">
        <v>853753</v>
      </c>
      <c r="D25" s="30">
        <v>990</v>
      </c>
      <c r="E25" s="30">
        <v>5408</v>
      </c>
      <c r="F25" s="30">
        <v>4908</v>
      </c>
      <c r="G25" s="30">
        <v>500</v>
      </c>
      <c r="H25" s="30">
        <v>3907</v>
      </c>
    </row>
    <row r="26" spans="1:8" ht="13.8" x14ac:dyDescent="0.25">
      <c r="A26" s="29" t="s">
        <v>22</v>
      </c>
      <c r="B26" s="30">
        <v>1371191</v>
      </c>
      <c r="C26" s="30">
        <v>837083</v>
      </c>
      <c r="D26" s="30">
        <v>1048</v>
      </c>
      <c r="E26" s="30">
        <v>6413</v>
      </c>
      <c r="F26" s="30">
        <v>5735</v>
      </c>
      <c r="G26" s="30">
        <v>678</v>
      </c>
      <c r="H26" s="30">
        <v>3710</v>
      </c>
    </row>
    <row r="27" spans="1:8" ht="13.8" x14ac:dyDescent="0.25">
      <c r="A27" s="29" t="s">
        <v>23</v>
      </c>
      <c r="B27" s="30">
        <v>814983</v>
      </c>
      <c r="C27" s="30">
        <v>453382</v>
      </c>
      <c r="D27" s="30">
        <v>605</v>
      </c>
      <c r="E27" s="30">
        <v>3163</v>
      </c>
      <c r="F27" s="30">
        <v>2555</v>
      </c>
      <c r="G27" s="30">
        <v>608</v>
      </c>
      <c r="H27" s="30">
        <v>2035</v>
      </c>
    </row>
    <row r="28" spans="1:8" ht="13.8" x14ac:dyDescent="0.25">
      <c r="A28" s="29" t="s">
        <v>24</v>
      </c>
      <c r="B28" s="30">
        <v>1053058</v>
      </c>
      <c r="C28" s="30">
        <v>652581</v>
      </c>
      <c r="D28" s="30">
        <v>788</v>
      </c>
      <c r="E28" s="30">
        <v>4928</v>
      </c>
      <c r="F28" s="30">
        <v>4332</v>
      </c>
      <c r="G28" s="30">
        <v>596</v>
      </c>
      <c r="H28" s="30">
        <v>3292</v>
      </c>
    </row>
    <row r="29" spans="1:8" ht="13.8" x14ac:dyDescent="0.25">
      <c r="A29" s="29" t="s">
        <v>37</v>
      </c>
      <c r="B29" s="30">
        <v>9463456</v>
      </c>
      <c r="C29" s="30">
        <v>4524300</v>
      </c>
      <c r="D29" s="30">
        <v>4823</v>
      </c>
      <c r="E29" s="30">
        <v>41468</v>
      </c>
      <c r="F29" s="30">
        <v>39035</v>
      </c>
      <c r="G29" s="30">
        <v>2433</v>
      </c>
      <c r="H29" s="30">
        <v>30824</v>
      </c>
    </row>
    <row r="30" spans="1:8" ht="13.8" x14ac:dyDescent="0.25">
      <c r="A30" s="27" t="s">
        <v>48</v>
      </c>
      <c r="B30" s="31">
        <v>58089282</v>
      </c>
      <c r="C30" s="31">
        <v>31984314</v>
      </c>
      <c r="D30" s="31">
        <v>33704</v>
      </c>
      <c r="E30" s="31">
        <v>226926</v>
      </c>
      <c r="F30" s="31">
        <v>206676</v>
      </c>
      <c r="G30" s="31">
        <v>20250</v>
      </c>
      <c r="H30" s="31">
        <v>155913</v>
      </c>
    </row>
    <row r="33" spans="1:1" x14ac:dyDescent="0.25">
      <c r="A33" s="86" t="s">
        <v>92</v>
      </c>
    </row>
  </sheetData>
  <mergeCells count="8">
    <mergeCell ref="A1:H1"/>
    <mergeCell ref="A2:A4"/>
    <mergeCell ref="B2:H2"/>
    <mergeCell ref="B3:B4"/>
    <mergeCell ref="C3:C4"/>
    <mergeCell ref="D3:D4"/>
    <mergeCell ref="E3:G3"/>
    <mergeCell ref="H3:H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="70" zoomScaleNormal="70" workbookViewId="0">
      <selection activeCell="A33" sqref="A33"/>
    </sheetView>
  </sheetViews>
  <sheetFormatPr defaultRowHeight="13.2" x14ac:dyDescent="0.25"/>
  <cols>
    <col min="1" max="1" width="29.33203125" customWidth="1"/>
    <col min="2" max="2" width="18.44140625" customWidth="1"/>
    <col min="3" max="3" width="19" customWidth="1"/>
    <col min="4" max="4" width="13.88671875" customWidth="1"/>
    <col min="5" max="5" width="15.5546875" customWidth="1"/>
    <col min="6" max="6" width="15.6640625" customWidth="1"/>
    <col min="7" max="7" width="15.109375" customWidth="1"/>
    <col min="8" max="8" width="17" customWidth="1"/>
  </cols>
  <sheetData>
    <row r="1" spans="1:8" ht="30.75" customHeight="1" x14ac:dyDescent="0.25">
      <c r="A1" s="69" t="s">
        <v>72</v>
      </c>
      <c r="B1" s="69"/>
      <c r="C1" s="69"/>
      <c r="D1" s="69"/>
      <c r="E1" s="69"/>
      <c r="F1" s="69"/>
      <c r="G1" s="69"/>
      <c r="H1" s="72"/>
    </row>
    <row r="2" spans="1:8" ht="14.25" customHeight="1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70"/>
    </row>
    <row r="3" spans="1:8" ht="14.25" customHeight="1" x14ac:dyDescent="0.25">
      <c r="A3" s="69"/>
      <c r="B3" s="69" t="s">
        <v>91</v>
      </c>
      <c r="C3" s="69" t="s">
        <v>93</v>
      </c>
      <c r="D3" s="69" t="s">
        <v>30</v>
      </c>
      <c r="E3" s="72" t="s">
        <v>31</v>
      </c>
      <c r="F3" s="72"/>
      <c r="G3" s="72"/>
      <c r="H3" s="75" t="s">
        <v>52</v>
      </c>
    </row>
    <row r="4" spans="1:8" ht="115.8" customHeight="1" x14ac:dyDescent="0.25">
      <c r="A4" s="69"/>
      <c r="B4" s="69"/>
      <c r="C4" s="69"/>
      <c r="D4" s="69"/>
      <c r="E4" s="21" t="s">
        <v>44</v>
      </c>
      <c r="F4" s="21" t="s">
        <v>47</v>
      </c>
      <c r="G4" s="21" t="s">
        <v>46</v>
      </c>
      <c r="H4" s="76"/>
    </row>
    <row r="5" spans="1:8" ht="13.8" x14ac:dyDescent="0.25">
      <c r="A5" s="29" t="s">
        <v>1</v>
      </c>
      <c r="B5" s="30">
        <v>1542482</v>
      </c>
      <c r="C5" s="30">
        <v>940570</v>
      </c>
      <c r="D5" s="30">
        <v>1128</v>
      </c>
      <c r="E5" s="30">
        <v>5526</v>
      </c>
      <c r="F5" s="30">
        <v>4890</v>
      </c>
      <c r="G5" s="30">
        <v>636</v>
      </c>
      <c r="H5" s="30">
        <v>3548</v>
      </c>
    </row>
    <row r="6" spans="1:8" ht="13.8" x14ac:dyDescent="0.25">
      <c r="A6" s="29" t="s">
        <v>2</v>
      </c>
      <c r="B6" s="30">
        <v>1003970</v>
      </c>
      <c r="C6" s="30">
        <v>624970</v>
      </c>
      <c r="D6" s="30">
        <v>774</v>
      </c>
      <c r="E6" s="30">
        <v>4611</v>
      </c>
      <c r="F6" s="30">
        <v>4180</v>
      </c>
      <c r="G6" s="30">
        <v>431</v>
      </c>
      <c r="H6" s="30">
        <v>2779</v>
      </c>
    </row>
    <row r="7" spans="1:8" ht="13.8" x14ac:dyDescent="0.25">
      <c r="A7" s="29" t="s">
        <v>3</v>
      </c>
      <c r="B7" s="30">
        <v>7241677</v>
      </c>
      <c r="C7" s="30">
        <v>4172538</v>
      </c>
      <c r="D7" s="30">
        <v>4063</v>
      </c>
      <c r="E7" s="30">
        <v>25143</v>
      </c>
      <c r="F7" s="30">
        <v>23607</v>
      </c>
      <c r="G7" s="30">
        <v>1536</v>
      </c>
      <c r="H7" s="30">
        <v>17273</v>
      </c>
    </row>
    <row r="8" spans="1:8" ht="13.8" x14ac:dyDescent="0.25">
      <c r="A8" s="29" t="s">
        <v>4</v>
      </c>
      <c r="B8" s="30">
        <v>4119658</v>
      </c>
      <c r="C8" s="30">
        <v>1760337</v>
      </c>
      <c r="D8" s="30">
        <v>1461</v>
      </c>
      <c r="E8" s="30">
        <v>8474</v>
      </c>
      <c r="F8" s="30">
        <v>7823</v>
      </c>
      <c r="G8" s="30">
        <v>651</v>
      </c>
      <c r="H8" s="30">
        <v>5646</v>
      </c>
    </row>
    <row r="9" spans="1:8" ht="13.8" x14ac:dyDescent="0.25">
      <c r="A9" s="29" t="s">
        <v>5</v>
      </c>
      <c r="B9" s="30">
        <v>1251792</v>
      </c>
      <c r="C9" s="30">
        <v>773084</v>
      </c>
      <c r="D9" s="30">
        <v>980</v>
      </c>
      <c r="E9" s="30">
        <v>5190</v>
      </c>
      <c r="F9" s="30">
        <v>4644</v>
      </c>
      <c r="G9" s="30">
        <v>546</v>
      </c>
      <c r="H9" s="30">
        <v>3511</v>
      </c>
    </row>
    <row r="10" spans="1:8" ht="13.8" x14ac:dyDescent="0.25">
      <c r="A10" s="29" t="s">
        <v>6</v>
      </c>
      <c r="B10" s="30">
        <v>965826</v>
      </c>
      <c r="C10" s="30">
        <v>573592</v>
      </c>
      <c r="D10" s="30">
        <v>735</v>
      </c>
      <c r="E10" s="30">
        <v>3450</v>
      </c>
      <c r="F10" s="30">
        <v>3049</v>
      </c>
      <c r="G10" s="30">
        <v>401</v>
      </c>
      <c r="H10" s="30">
        <v>2403</v>
      </c>
    </row>
    <row r="11" spans="1:8" ht="13.8" x14ac:dyDescent="0.25">
      <c r="A11" s="29" t="s">
        <v>7</v>
      </c>
      <c r="B11" s="30">
        <v>2505588</v>
      </c>
      <c r="C11" s="30">
        <v>1462423</v>
      </c>
      <c r="D11" s="30">
        <v>1640</v>
      </c>
      <c r="E11" s="30">
        <v>10203</v>
      </c>
      <c r="F11" s="30">
        <v>9259</v>
      </c>
      <c r="G11" s="30">
        <v>944</v>
      </c>
      <c r="H11" s="30">
        <v>5832</v>
      </c>
    </row>
    <row r="12" spans="1:8" ht="13.8" x14ac:dyDescent="0.25">
      <c r="A12" s="29" t="s">
        <v>8</v>
      </c>
      <c r="B12" s="30">
        <v>1273761</v>
      </c>
      <c r="C12" s="30">
        <v>750189</v>
      </c>
      <c r="D12" s="30">
        <v>873</v>
      </c>
      <c r="E12" s="30">
        <v>5373</v>
      </c>
      <c r="F12" s="30">
        <v>4770</v>
      </c>
      <c r="G12" s="30">
        <v>603</v>
      </c>
      <c r="H12" s="30">
        <v>3620</v>
      </c>
    </row>
    <row r="13" spans="1:8" ht="13.8" x14ac:dyDescent="0.25">
      <c r="A13" s="29" t="s">
        <v>9</v>
      </c>
      <c r="B13" s="30">
        <v>2656486</v>
      </c>
      <c r="C13" s="30">
        <v>1638931</v>
      </c>
      <c r="D13" s="30">
        <v>660</v>
      </c>
      <c r="E13" s="30">
        <v>10409</v>
      </c>
      <c r="F13" s="30">
        <v>9436</v>
      </c>
      <c r="G13" s="30">
        <v>973</v>
      </c>
      <c r="H13" s="30">
        <v>6710</v>
      </c>
    </row>
    <row r="14" spans="1:8" ht="13.8" x14ac:dyDescent="0.25">
      <c r="A14" s="29" t="s">
        <v>10</v>
      </c>
      <c r="B14" s="30">
        <v>1020965</v>
      </c>
      <c r="C14" s="30">
        <v>624289</v>
      </c>
      <c r="D14" s="30">
        <v>826</v>
      </c>
      <c r="E14" s="30">
        <v>4715</v>
      </c>
      <c r="F14" s="30">
        <v>4273</v>
      </c>
      <c r="G14" s="30">
        <v>442</v>
      </c>
      <c r="H14" s="30">
        <v>2930</v>
      </c>
    </row>
    <row r="15" spans="1:8" ht="13.8" x14ac:dyDescent="0.25">
      <c r="A15" s="29" t="s">
        <v>11</v>
      </c>
      <c r="B15" s="30">
        <v>1394865</v>
      </c>
      <c r="C15" s="30">
        <v>630256</v>
      </c>
      <c r="D15" s="30">
        <v>440</v>
      </c>
      <c r="E15" s="30">
        <v>2493</v>
      </c>
      <c r="F15" s="30">
        <v>2233</v>
      </c>
      <c r="G15" s="30">
        <v>260</v>
      </c>
      <c r="H15" s="30">
        <v>1652</v>
      </c>
    </row>
    <row r="16" spans="1:8" ht="13.8" x14ac:dyDescent="0.25">
      <c r="A16" s="29" t="s">
        <v>12</v>
      </c>
      <c r="B16" s="30">
        <v>3722647</v>
      </c>
      <c r="C16" s="30">
        <v>2063243</v>
      </c>
      <c r="D16" s="30">
        <v>1726</v>
      </c>
      <c r="E16" s="30">
        <v>12258</v>
      </c>
      <c r="F16" s="30">
        <v>11014</v>
      </c>
      <c r="G16" s="30">
        <v>1244</v>
      </c>
      <c r="H16" s="30">
        <v>7755</v>
      </c>
    </row>
    <row r="17" spans="1:8" ht="13.8" x14ac:dyDescent="0.25">
      <c r="A17" s="29" t="s">
        <v>13</v>
      </c>
      <c r="B17" s="30">
        <v>1338919</v>
      </c>
      <c r="C17" s="30">
        <v>834590</v>
      </c>
      <c r="D17" s="30">
        <v>1099</v>
      </c>
      <c r="E17" s="30">
        <v>5763</v>
      </c>
      <c r="F17" s="30">
        <v>5211</v>
      </c>
      <c r="G17" s="30">
        <v>552</v>
      </c>
      <c r="H17" s="30">
        <v>4028</v>
      </c>
    </row>
    <row r="18" spans="1:8" ht="13.8" x14ac:dyDescent="0.25">
      <c r="A18" s="29" t="s">
        <v>14</v>
      </c>
      <c r="B18" s="30">
        <v>3313003</v>
      </c>
      <c r="C18" s="30">
        <v>1927983</v>
      </c>
      <c r="D18" s="30">
        <v>2033</v>
      </c>
      <c r="E18" s="30">
        <v>13928</v>
      </c>
      <c r="F18" s="30">
        <v>12606</v>
      </c>
      <c r="G18" s="30">
        <v>1322</v>
      </c>
      <c r="H18" s="30">
        <v>9088</v>
      </c>
    </row>
    <row r="19" spans="1:8" ht="13.8" x14ac:dyDescent="0.25">
      <c r="A19" s="29" t="s">
        <v>15</v>
      </c>
      <c r="B19" s="30">
        <v>1839163</v>
      </c>
      <c r="C19" s="30">
        <v>1176800</v>
      </c>
      <c r="D19" s="30">
        <v>1431</v>
      </c>
      <c r="E19" s="30">
        <v>8739</v>
      </c>
      <c r="F19" s="30">
        <v>7932</v>
      </c>
      <c r="G19" s="30">
        <v>807</v>
      </c>
      <c r="H19" s="30">
        <v>5642</v>
      </c>
    </row>
    <row r="20" spans="1:8" ht="13.8" x14ac:dyDescent="0.25">
      <c r="A20" s="29" t="s">
        <v>16</v>
      </c>
      <c r="B20" s="30">
        <v>1049799</v>
      </c>
      <c r="C20" s="30">
        <v>668462</v>
      </c>
      <c r="D20" s="30">
        <v>769</v>
      </c>
      <c r="E20" s="30">
        <v>4022</v>
      </c>
      <c r="F20" s="30">
        <v>3599</v>
      </c>
      <c r="G20" s="30">
        <v>423</v>
      </c>
      <c r="H20" s="30">
        <v>2636</v>
      </c>
    </row>
    <row r="21" spans="1:8" ht="13.8" x14ac:dyDescent="0.25">
      <c r="A21" s="29" t="s">
        <v>17</v>
      </c>
      <c r="B21" s="30">
        <v>1416955</v>
      </c>
      <c r="C21" s="30">
        <v>843526</v>
      </c>
      <c r="D21" s="30">
        <v>991</v>
      </c>
      <c r="E21" s="30">
        <v>5638</v>
      </c>
      <c r="F21" s="30">
        <v>5065</v>
      </c>
      <c r="G21" s="30">
        <v>573</v>
      </c>
      <c r="H21" s="30">
        <v>4196</v>
      </c>
    </row>
    <row r="22" spans="1:8" ht="13.8" x14ac:dyDescent="0.25">
      <c r="A22" s="29" t="s">
        <v>18</v>
      </c>
      <c r="B22" s="30">
        <v>888010</v>
      </c>
      <c r="C22" s="30">
        <v>523252</v>
      </c>
      <c r="D22" s="30">
        <v>730</v>
      </c>
      <c r="E22" s="30">
        <v>3012</v>
      </c>
      <c r="F22" s="30">
        <v>2631</v>
      </c>
      <c r="G22" s="30">
        <v>381</v>
      </c>
      <c r="H22" s="30">
        <v>2002</v>
      </c>
    </row>
    <row r="23" spans="1:8" ht="13.8" x14ac:dyDescent="0.25">
      <c r="A23" s="29" t="s">
        <v>19</v>
      </c>
      <c r="B23" s="30">
        <v>4000172</v>
      </c>
      <c r="C23" s="30">
        <v>2398393</v>
      </c>
      <c r="D23" s="30">
        <v>2263</v>
      </c>
      <c r="E23" s="30">
        <v>15188</v>
      </c>
      <c r="F23" s="30">
        <v>13864</v>
      </c>
      <c r="G23" s="30">
        <v>1324</v>
      </c>
      <c r="H23" s="30">
        <v>9582</v>
      </c>
    </row>
    <row r="24" spans="1:8" ht="13.8" x14ac:dyDescent="0.25">
      <c r="A24" s="29" t="s">
        <v>20</v>
      </c>
      <c r="B24" s="30">
        <v>1120481</v>
      </c>
      <c r="C24" s="30">
        <v>640038</v>
      </c>
      <c r="D24" s="30">
        <v>903</v>
      </c>
      <c r="E24" s="30">
        <v>5613</v>
      </c>
      <c r="F24" s="30">
        <v>5001</v>
      </c>
      <c r="G24" s="30">
        <v>612</v>
      </c>
      <c r="H24" s="30">
        <v>3832</v>
      </c>
    </row>
    <row r="25" spans="1:8" ht="13.8" x14ac:dyDescent="0.25">
      <c r="A25" s="29" t="s">
        <v>21</v>
      </c>
      <c r="B25" s="30">
        <v>1418621</v>
      </c>
      <c r="C25" s="30">
        <v>862839</v>
      </c>
      <c r="D25" s="30">
        <v>1005</v>
      </c>
      <c r="E25" s="30">
        <v>5264</v>
      </c>
      <c r="F25" s="30">
        <v>4791</v>
      </c>
      <c r="G25" s="30">
        <v>473</v>
      </c>
      <c r="H25" s="30">
        <v>3723</v>
      </c>
    </row>
    <row r="26" spans="1:8" ht="13.8" x14ac:dyDescent="0.25">
      <c r="A26" s="29" t="s">
        <v>22</v>
      </c>
      <c r="B26" s="30">
        <v>1372842</v>
      </c>
      <c r="C26" s="30">
        <v>851974</v>
      </c>
      <c r="D26" s="30">
        <v>1073</v>
      </c>
      <c r="E26" s="30">
        <v>6126</v>
      </c>
      <c r="F26" s="30">
        <v>5484</v>
      </c>
      <c r="G26" s="30">
        <v>642</v>
      </c>
      <c r="H26" s="30">
        <v>3557</v>
      </c>
    </row>
    <row r="27" spans="1:8" ht="13.8" x14ac:dyDescent="0.25">
      <c r="A27" s="29" t="s">
        <v>23</v>
      </c>
      <c r="B27" s="30">
        <v>814077</v>
      </c>
      <c r="C27" s="30">
        <v>462313</v>
      </c>
      <c r="D27" s="30">
        <v>618</v>
      </c>
      <c r="E27" s="30">
        <v>3236</v>
      </c>
      <c r="F27" s="30">
        <v>2759</v>
      </c>
      <c r="G27" s="30">
        <v>477</v>
      </c>
      <c r="H27" s="30">
        <v>1967</v>
      </c>
    </row>
    <row r="28" spans="1:8" ht="13.8" x14ac:dyDescent="0.25">
      <c r="A28" s="29" t="s">
        <v>24</v>
      </c>
      <c r="B28" s="30">
        <v>1041037</v>
      </c>
      <c r="C28" s="30">
        <v>662194</v>
      </c>
      <c r="D28" s="30">
        <v>815</v>
      </c>
      <c r="E28" s="30">
        <v>4560</v>
      </c>
      <c r="F28" s="30">
        <v>3850</v>
      </c>
      <c r="G28" s="30">
        <v>710</v>
      </c>
      <c r="H28" s="30">
        <v>3123</v>
      </c>
    </row>
    <row r="29" spans="1:8" ht="13.8" x14ac:dyDescent="0.25">
      <c r="A29" s="29" t="s">
        <v>37</v>
      </c>
      <c r="B29" s="30">
        <v>9320205</v>
      </c>
      <c r="C29" s="30">
        <v>4522262</v>
      </c>
      <c r="D29" s="30">
        <v>4747</v>
      </c>
      <c r="E29" s="30">
        <v>40307</v>
      </c>
      <c r="F29" s="30">
        <v>37825</v>
      </c>
      <c r="G29" s="30">
        <v>2482</v>
      </c>
      <c r="H29" s="30">
        <v>28903</v>
      </c>
    </row>
    <row r="30" spans="1:8" ht="13.8" x14ac:dyDescent="0.25">
      <c r="A30" s="27" t="s">
        <v>48</v>
      </c>
      <c r="B30" s="31">
        <v>57633001</v>
      </c>
      <c r="C30" s="31">
        <v>32389048</v>
      </c>
      <c r="D30" s="31">
        <v>33783</v>
      </c>
      <c r="E30" s="31">
        <v>219241</v>
      </c>
      <c r="F30" s="31">
        <v>199796</v>
      </c>
      <c r="G30" s="31">
        <v>19445</v>
      </c>
      <c r="H30" s="31">
        <v>145938</v>
      </c>
    </row>
    <row r="33" spans="1:1" x14ac:dyDescent="0.25">
      <c r="A33" s="86" t="s">
        <v>92</v>
      </c>
    </row>
  </sheetData>
  <mergeCells count="8">
    <mergeCell ref="A1:H1"/>
    <mergeCell ref="A2:A4"/>
    <mergeCell ref="B2:H2"/>
    <mergeCell ref="B3:B4"/>
    <mergeCell ref="C3:C4"/>
    <mergeCell ref="D3:D4"/>
    <mergeCell ref="E3:G3"/>
    <mergeCell ref="H3:H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zoomScale="70" zoomScaleNormal="70" workbookViewId="0">
      <selection activeCell="A33" sqref="A33"/>
    </sheetView>
  </sheetViews>
  <sheetFormatPr defaultRowHeight="13.2" x14ac:dyDescent="0.25"/>
  <cols>
    <col min="1" max="1" width="20.6640625" customWidth="1"/>
    <col min="2" max="2" width="17" customWidth="1"/>
    <col min="3" max="3" width="17.33203125" customWidth="1"/>
    <col min="4" max="4" width="11.88671875" bestFit="1" customWidth="1"/>
    <col min="5" max="5" width="16.6640625" customWidth="1"/>
    <col min="6" max="6" width="18.44140625" customWidth="1"/>
    <col min="7" max="7" width="16" customWidth="1"/>
    <col min="8" max="8" width="16.5546875" customWidth="1"/>
  </cols>
  <sheetData>
    <row r="1" spans="1:16" ht="31.5" customHeight="1" x14ac:dyDescent="0.25">
      <c r="A1" s="69" t="s">
        <v>71</v>
      </c>
      <c r="B1" s="69"/>
      <c r="C1" s="69"/>
      <c r="D1" s="69"/>
      <c r="E1" s="69"/>
      <c r="F1" s="69"/>
      <c r="G1" s="69"/>
      <c r="H1" s="72"/>
    </row>
    <row r="2" spans="1:16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70"/>
    </row>
    <row r="3" spans="1:16" ht="13.8" customHeight="1" x14ac:dyDescent="0.25">
      <c r="A3" s="69"/>
      <c r="B3" s="69" t="s">
        <v>91</v>
      </c>
      <c r="C3" s="69" t="s">
        <v>93</v>
      </c>
      <c r="D3" s="69" t="s">
        <v>30</v>
      </c>
      <c r="E3" s="72" t="s">
        <v>31</v>
      </c>
      <c r="F3" s="72"/>
      <c r="G3" s="72"/>
      <c r="H3" s="75" t="s">
        <v>52</v>
      </c>
    </row>
    <row r="4" spans="1:16" ht="118.2" customHeight="1" x14ac:dyDescent="0.25">
      <c r="A4" s="69"/>
      <c r="B4" s="69"/>
      <c r="C4" s="69"/>
      <c r="D4" s="69"/>
      <c r="E4" s="21" t="s">
        <v>44</v>
      </c>
      <c r="F4" s="21" t="s">
        <v>47</v>
      </c>
      <c r="G4" s="21" t="s">
        <v>46</v>
      </c>
      <c r="H4" s="76"/>
    </row>
    <row r="5" spans="1:16" ht="13.8" x14ac:dyDescent="0.25">
      <c r="A5" s="29" t="s">
        <v>1</v>
      </c>
      <c r="B5" s="30">
        <v>1525818</v>
      </c>
      <c r="C5" s="30">
        <v>904163</v>
      </c>
      <c r="D5" s="30">
        <v>1137</v>
      </c>
      <c r="E5" s="30">
        <v>5203</v>
      </c>
      <c r="F5" s="30">
        <v>4587</v>
      </c>
      <c r="G5" s="30">
        <v>616</v>
      </c>
      <c r="H5" s="30">
        <v>3440</v>
      </c>
      <c r="J5" s="33"/>
      <c r="K5" s="33"/>
      <c r="L5" s="33"/>
      <c r="M5" s="33"/>
      <c r="N5" s="33"/>
      <c r="O5" s="33"/>
      <c r="P5" s="33"/>
    </row>
    <row r="6" spans="1:16" ht="13.8" x14ac:dyDescent="0.25">
      <c r="A6" s="29" t="s">
        <v>2</v>
      </c>
      <c r="B6" s="30">
        <v>972797</v>
      </c>
      <c r="C6" s="30">
        <v>602636</v>
      </c>
      <c r="D6" s="30">
        <v>765</v>
      </c>
      <c r="E6" s="30">
        <v>4415</v>
      </c>
      <c r="F6" s="30">
        <v>4004</v>
      </c>
      <c r="G6" s="30">
        <v>411</v>
      </c>
      <c r="H6" s="30">
        <v>2834</v>
      </c>
      <c r="J6" s="33"/>
      <c r="K6" s="33"/>
      <c r="L6" s="33"/>
      <c r="M6" s="33"/>
      <c r="N6" s="33"/>
      <c r="O6" s="33"/>
      <c r="P6" s="33"/>
    </row>
    <row r="7" spans="1:16" ht="13.8" x14ac:dyDescent="0.25">
      <c r="A7" s="29" t="s">
        <v>3</v>
      </c>
      <c r="B7" s="30">
        <v>6898172</v>
      </c>
      <c r="C7" s="30">
        <v>3870900</v>
      </c>
      <c r="D7" s="30">
        <v>3848</v>
      </c>
      <c r="E7" s="30">
        <v>23957</v>
      </c>
      <c r="F7" s="30">
        <v>22447</v>
      </c>
      <c r="G7" s="30">
        <v>1510</v>
      </c>
      <c r="H7" s="30">
        <v>16459</v>
      </c>
      <c r="J7" s="33"/>
      <c r="K7" s="33"/>
      <c r="L7" s="33"/>
      <c r="M7" s="33"/>
      <c r="N7" s="33"/>
      <c r="O7" s="33"/>
      <c r="P7" s="33"/>
    </row>
    <row r="8" spans="1:16" ht="13.8" x14ac:dyDescent="0.25">
      <c r="A8" s="29" t="s">
        <v>4</v>
      </c>
      <c r="B8" s="30">
        <v>4242203</v>
      </c>
      <c r="C8" s="30">
        <v>1759648</v>
      </c>
      <c r="D8" s="30">
        <v>1436</v>
      </c>
      <c r="E8" s="30">
        <v>7973</v>
      </c>
      <c r="F8" s="30">
        <v>7343</v>
      </c>
      <c r="G8" s="30">
        <v>630</v>
      </c>
      <c r="H8" s="30">
        <v>5222</v>
      </c>
      <c r="J8" s="33"/>
      <c r="K8" s="33"/>
      <c r="L8" s="33"/>
      <c r="M8" s="33"/>
      <c r="N8" s="33"/>
      <c r="O8" s="33"/>
      <c r="P8" s="33"/>
    </row>
    <row r="9" spans="1:16" ht="13.8" x14ac:dyDescent="0.25">
      <c r="A9" s="29" t="s">
        <v>5</v>
      </c>
      <c r="B9" s="30">
        <v>1232227</v>
      </c>
      <c r="C9" s="30">
        <v>743000</v>
      </c>
      <c r="D9" s="30">
        <v>982</v>
      </c>
      <c r="E9" s="30">
        <v>4969</v>
      </c>
      <c r="F9" s="30">
        <v>4418</v>
      </c>
      <c r="G9" s="30">
        <v>551</v>
      </c>
      <c r="H9" s="30">
        <v>3329</v>
      </c>
      <c r="J9" s="33"/>
      <c r="K9" s="33"/>
      <c r="L9" s="33"/>
      <c r="M9" s="33"/>
      <c r="N9" s="33"/>
      <c r="O9" s="33"/>
      <c r="P9" s="33"/>
    </row>
    <row r="10" spans="1:16" ht="13.8" x14ac:dyDescent="0.25">
      <c r="A10" s="29" t="s">
        <v>6</v>
      </c>
      <c r="B10" s="30">
        <v>955067</v>
      </c>
      <c r="C10" s="30">
        <v>555849</v>
      </c>
      <c r="D10" s="30">
        <v>727</v>
      </c>
      <c r="E10" s="30">
        <v>3313</v>
      </c>
      <c r="F10" s="30">
        <v>2914</v>
      </c>
      <c r="G10" s="30">
        <v>399</v>
      </c>
      <c r="H10" s="30">
        <v>2300</v>
      </c>
      <c r="J10" s="33"/>
      <c r="K10" s="33"/>
      <c r="L10" s="33"/>
      <c r="M10" s="33"/>
      <c r="N10" s="33"/>
      <c r="O10" s="33"/>
      <c r="P10" s="33"/>
    </row>
    <row r="11" spans="1:16" ht="13.8" x14ac:dyDescent="0.25">
      <c r="A11" s="29" t="s">
        <v>7</v>
      </c>
      <c r="B11" s="30">
        <v>2476664</v>
      </c>
      <c r="C11" s="30">
        <v>1410534</v>
      </c>
      <c r="D11" s="30">
        <v>1647</v>
      </c>
      <c r="E11" s="30">
        <v>9938</v>
      </c>
      <c r="F11" s="30">
        <v>8975</v>
      </c>
      <c r="G11" s="30">
        <v>963</v>
      </c>
      <c r="H11" s="30">
        <v>6103</v>
      </c>
      <c r="J11" s="33"/>
      <c r="K11" s="33"/>
      <c r="L11" s="33"/>
      <c r="M11" s="33"/>
      <c r="N11" s="33"/>
      <c r="O11" s="33"/>
      <c r="P11" s="33"/>
    </row>
    <row r="12" spans="1:16" ht="13.8" x14ac:dyDescent="0.25">
      <c r="A12" s="29" t="s">
        <v>8</v>
      </c>
      <c r="B12" s="30">
        <v>1265708</v>
      </c>
      <c r="C12" s="30">
        <v>725001</v>
      </c>
      <c r="D12" s="30">
        <v>883</v>
      </c>
      <c r="E12" s="30">
        <v>4956</v>
      </c>
      <c r="F12" s="30">
        <v>4364</v>
      </c>
      <c r="G12" s="30">
        <v>592</v>
      </c>
      <c r="H12" s="30">
        <v>3363</v>
      </c>
      <c r="J12" s="33"/>
      <c r="K12" s="33"/>
      <c r="L12" s="33"/>
      <c r="M12" s="33"/>
      <c r="N12" s="33"/>
      <c r="O12" s="33"/>
      <c r="P12" s="33"/>
    </row>
    <row r="13" spans="1:16" ht="13.8" x14ac:dyDescent="0.25">
      <c r="A13" s="29" t="s">
        <v>9</v>
      </c>
      <c r="B13" s="30">
        <v>2530343</v>
      </c>
      <c r="C13" s="30">
        <v>1556777</v>
      </c>
      <c r="D13" s="30">
        <v>642</v>
      </c>
      <c r="E13" s="30">
        <v>9281</v>
      </c>
      <c r="F13" s="30">
        <v>8343</v>
      </c>
      <c r="G13" s="30">
        <v>938</v>
      </c>
      <c r="H13" s="30">
        <v>6011</v>
      </c>
      <c r="J13" s="33"/>
      <c r="K13" s="33"/>
      <c r="L13" s="33"/>
      <c r="M13" s="33"/>
      <c r="N13" s="33"/>
      <c r="O13" s="33"/>
      <c r="P13" s="33"/>
    </row>
    <row r="14" spans="1:16" ht="13.8" x14ac:dyDescent="0.25">
      <c r="A14" s="29" t="s">
        <v>10</v>
      </c>
      <c r="B14" s="30">
        <v>1004264</v>
      </c>
      <c r="C14" s="30">
        <v>607975</v>
      </c>
      <c r="D14" s="30">
        <v>837</v>
      </c>
      <c r="E14" s="30">
        <v>4435</v>
      </c>
      <c r="F14" s="30">
        <v>4005</v>
      </c>
      <c r="G14" s="30">
        <v>430</v>
      </c>
      <c r="H14" s="30">
        <v>2732</v>
      </c>
      <c r="J14" s="33"/>
      <c r="K14" s="33"/>
      <c r="L14" s="33"/>
      <c r="M14" s="33"/>
      <c r="N14" s="33"/>
      <c r="O14" s="33"/>
      <c r="P14" s="33"/>
    </row>
    <row r="15" spans="1:16" ht="13.8" x14ac:dyDescent="0.25">
      <c r="A15" s="29" t="s">
        <v>11</v>
      </c>
      <c r="B15" s="30">
        <v>1426355</v>
      </c>
      <c r="C15" s="30">
        <v>620388</v>
      </c>
      <c r="D15" s="30">
        <v>405</v>
      </c>
      <c r="E15" s="30">
        <v>2324</v>
      </c>
      <c r="F15" s="30">
        <v>2066</v>
      </c>
      <c r="G15" s="30">
        <v>258</v>
      </c>
      <c r="H15" s="30">
        <v>1365</v>
      </c>
      <c r="J15" s="33"/>
      <c r="K15" s="33"/>
      <c r="L15" s="33"/>
      <c r="M15" s="33"/>
      <c r="N15" s="33"/>
      <c r="O15" s="33"/>
      <c r="P15" s="33"/>
    </row>
    <row r="16" spans="1:16" ht="13.8" x14ac:dyDescent="0.25">
      <c r="A16" s="29" t="s">
        <v>12</v>
      </c>
      <c r="B16" s="30">
        <v>3609137</v>
      </c>
      <c r="C16" s="30">
        <v>1978691</v>
      </c>
      <c r="D16" s="30">
        <v>1744</v>
      </c>
      <c r="E16" s="30">
        <v>11517</v>
      </c>
      <c r="F16" s="30">
        <v>10313</v>
      </c>
      <c r="G16" s="30">
        <v>1204</v>
      </c>
      <c r="H16" s="30">
        <v>7399</v>
      </c>
      <c r="J16" s="33"/>
      <c r="K16" s="33"/>
      <c r="L16" s="33"/>
      <c r="M16" s="33"/>
      <c r="N16" s="33"/>
      <c r="O16" s="33"/>
      <c r="P16" s="33"/>
    </row>
    <row r="17" spans="1:16" ht="13.8" x14ac:dyDescent="0.25">
      <c r="A17" s="29" t="s">
        <v>13</v>
      </c>
      <c r="B17" s="30">
        <v>1311487</v>
      </c>
      <c r="C17" s="30">
        <v>801918</v>
      </c>
      <c r="D17" s="30">
        <v>1113</v>
      </c>
      <c r="E17" s="30">
        <v>5553</v>
      </c>
      <c r="F17" s="30">
        <v>5002</v>
      </c>
      <c r="G17" s="30">
        <v>551</v>
      </c>
      <c r="H17" s="30">
        <v>3815</v>
      </c>
      <c r="J17" s="33"/>
      <c r="K17" s="33"/>
      <c r="L17" s="33"/>
      <c r="M17" s="33"/>
      <c r="N17" s="33"/>
      <c r="O17" s="33"/>
      <c r="P17" s="33"/>
    </row>
    <row r="18" spans="1:16" ht="13.8" x14ac:dyDescent="0.25">
      <c r="A18" s="29" t="s">
        <v>14</v>
      </c>
      <c r="B18" s="30">
        <v>3262204</v>
      </c>
      <c r="C18" s="30">
        <v>1854702</v>
      </c>
      <c r="D18" s="30">
        <v>2035</v>
      </c>
      <c r="E18" s="30">
        <v>13370</v>
      </c>
      <c r="F18" s="30">
        <v>12105</v>
      </c>
      <c r="G18" s="30">
        <v>1265</v>
      </c>
      <c r="H18" s="30">
        <v>8618</v>
      </c>
      <c r="J18" s="33"/>
      <c r="K18" s="33"/>
      <c r="L18" s="33"/>
      <c r="M18" s="33"/>
      <c r="N18" s="33"/>
      <c r="O18" s="33"/>
      <c r="P18" s="33"/>
    </row>
    <row r="19" spans="1:16" ht="13.8" x14ac:dyDescent="0.25">
      <c r="A19" s="29" t="s">
        <v>15</v>
      </c>
      <c r="B19" s="30">
        <v>1812342</v>
      </c>
      <c r="C19" s="30">
        <v>1143504</v>
      </c>
      <c r="D19" s="30">
        <v>1441</v>
      </c>
      <c r="E19" s="30">
        <v>8374</v>
      </c>
      <c r="F19" s="30">
        <v>7548</v>
      </c>
      <c r="G19" s="30">
        <v>826</v>
      </c>
      <c r="H19" s="30">
        <v>5371</v>
      </c>
      <c r="J19" s="33"/>
      <c r="K19" s="33"/>
      <c r="L19" s="33"/>
      <c r="M19" s="33"/>
      <c r="N19" s="33"/>
      <c r="O19" s="33"/>
      <c r="P19" s="33"/>
    </row>
    <row r="20" spans="1:16" ht="13.8" x14ac:dyDescent="0.25">
      <c r="A20" s="29" t="s">
        <v>16</v>
      </c>
      <c r="B20" s="30">
        <v>1021237</v>
      </c>
      <c r="C20" s="30">
        <v>642207</v>
      </c>
      <c r="D20" s="30">
        <v>768</v>
      </c>
      <c r="E20" s="30">
        <v>3797</v>
      </c>
      <c r="F20" s="30">
        <v>3387</v>
      </c>
      <c r="G20" s="30">
        <v>410</v>
      </c>
      <c r="H20" s="30">
        <v>2455</v>
      </c>
      <c r="J20" s="33"/>
      <c r="K20" s="33"/>
      <c r="L20" s="33"/>
      <c r="M20" s="33"/>
      <c r="N20" s="33"/>
      <c r="O20" s="33"/>
      <c r="P20" s="33"/>
    </row>
    <row r="21" spans="1:16" ht="13.8" x14ac:dyDescent="0.25">
      <c r="A21" s="29" t="s">
        <v>17</v>
      </c>
      <c r="B21" s="30">
        <v>1393242</v>
      </c>
      <c r="C21" s="30">
        <v>821042</v>
      </c>
      <c r="D21" s="30">
        <v>990</v>
      </c>
      <c r="E21" s="30">
        <v>5313</v>
      </c>
      <c r="F21" s="30">
        <v>4752</v>
      </c>
      <c r="G21" s="30">
        <v>561</v>
      </c>
      <c r="H21" s="30">
        <v>3901</v>
      </c>
      <c r="J21" s="33"/>
      <c r="K21" s="33"/>
      <c r="L21" s="33"/>
      <c r="M21" s="33"/>
      <c r="N21" s="33"/>
      <c r="O21" s="33"/>
      <c r="P21" s="33"/>
    </row>
    <row r="22" spans="1:16" ht="13.8" x14ac:dyDescent="0.25">
      <c r="A22" s="29" t="s">
        <v>18</v>
      </c>
      <c r="B22" s="30">
        <v>880418</v>
      </c>
      <c r="C22" s="30">
        <v>504386</v>
      </c>
      <c r="D22" s="30">
        <v>719</v>
      </c>
      <c r="E22" s="30">
        <v>2836</v>
      </c>
      <c r="F22" s="30">
        <v>2463</v>
      </c>
      <c r="G22" s="30">
        <v>373</v>
      </c>
      <c r="H22" s="30">
        <v>1877</v>
      </c>
      <c r="J22" s="33"/>
      <c r="K22" s="33"/>
      <c r="L22" s="33"/>
      <c r="M22" s="33"/>
      <c r="N22" s="33"/>
      <c r="O22" s="33"/>
      <c r="P22" s="33"/>
    </row>
    <row r="23" spans="1:16" ht="13.8" x14ac:dyDescent="0.25">
      <c r="A23" s="29" t="s">
        <v>19</v>
      </c>
      <c r="B23" s="30">
        <v>3970603</v>
      </c>
      <c r="C23" s="30">
        <v>2322775</v>
      </c>
      <c r="D23" s="30">
        <v>2245</v>
      </c>
      <c r="E23" s="30">
        <v>14358</v>
      </c>
      <c r="F23" s="30">
        <v>13078</v>
      </c>
      <c r="G23" s="30">
        <v>1280</v>
      </c>
      <c r="H23" s="30">
        <v>9014</v>
      </c>
      <c r="J23" s="33"/>
      <c r="K23" s="33"/>
      <c r="L23" s="33"/>
      <c r="M23" s="33"/>
      <c r="N23" s="33"/>
      <c r="O23" s="33"/>
      <c r="P23" s="33"/>
    </row>
    <row r="24" spans="1:16" ht="13.8" x14ac:dyDescent="0.25">
      <c r="A24" s="29" t="s">
        <v>20</v>
      </c>
      <c r="B24" s="30">
        <v>1108318</v>
      </c>
      <c r="C24" s="30">
        <v>619950</v>
      </c>
      <c r="D24" s="30">
        <v>896</v>
      </c>
      <c r="E24" s="30">
        <v>5411</v>
      </c>
      <c r="F24" s="30">
        <v>4816</v>
      </c>
      <c r="G24" s="30">
        <v>595</v>
      </c>
      <c r="H24" s="30">
        <v>3682</v>
      </c>
      <c r="J24" s="33"/>
      <c r="K24" s="33"/>
      <c r="L24" s="33"/>
      <c r="M24" s="33"/>
      <c r="N24" s="33"/>
      <c r="O24" s="33"/>
      <c r="P24" s="33"/>
    </row>
    <row r="25" spans="1:16" ht="13.8" x14ac:dyDescent="0.25">
      <c r="A25" s="29" t="s">
        <v>21</v>
      </c>
      <c r="B25" s="30">
        <v>1389264</v>
      </c>
      <c r="C25" s="30">
        <v>836841</v>
      </c>
      <c r="D25" s="30">
        <v>1009</v>
      </c>
      <c r="E25" s="30">
        <v>5038</v>
      </c>
      <c r="F25" s="30">
        <v>4571</v>
      </c>
      <c r="G25" s="30">
        <v>467</v>
      </c>
      <c r="H25" s="30">
        <v>3509</v>
      </c>
      <c r="J25" s="33"/>
      <c r="K25" s="33"/>
      <c r="L25" s="33"/>
      <c r="M25" s="33"/>
      <c r="N25" s="33"/>
      <c r="O25" s="33"/>
      <c r="P25" s="33"/>
    </row>
    <row r="26" spans="1:16" ht="13.8" x14ac:dyDescent="0.25">
      <c r="A26" s="29" t="s">
        <v>22</v>
      </c>
      <c r="B26" s="30">
        <v>1334663</v>
      </c>
      <c r="C26" s="30">
        <v>820492</v>
      </c>
      <c r="D26" s="30">
        <v>1076</v>
      </c>
      <c r="E26" s="30">
        <v>5854</v>
      </c>
      <c r="F26" s="30">
        <v>5221</v>
      </c>
      <c r="G26" s="30">
        <v>633</v>
      </c>
      <c r="H26" s="30">
        <v>3411</v>
      </c>
      <c r="J26" s="33"/>
      <c r="K26" s="33"/>
      <c r="L26" s="33"/>
      <c r="M26" s="33"/>
      <c r="N26" s="33"/>
      <c r="O26" s="33"/>
      <c r="P26" s="33"/>
    </row>
    <row r="27" spans="1:16" ht="13.8" x14ac:dyDescent="0.25">
      <c r="A27" s="29" t="s">
        <v>23</v>
      </c>
      <c r="B27" s="30">
        <v>791673</v>
      </c>
      <c r="C27" s="30">
        <v>445301</v>
      </c>
      <c r="D27" s="30">
        <v>609</v>
      </c>
      <c r="E27" s="30">
        <v>3010</v>
      </c>
      <c r="F27" s="30">
        <v>2433</v>
      </c>
      <c r="G27" s="30">
        <v>577</v>
      </c>
      <c r="H27" s="30">
        <v>2176</v>
      </c>
      <c r="J27" s="33"/>
      <c r="K27" s="33"/>
      <c r="L27" s="33"/>
      <c r="M27" s="33"/>
      <c r="N27" s="33"/>
      <c r="O27" s="33"/>
      <c r="P27" s="33"/>
    </row>
    <row r="28" spans="1:16" ht="13.8" x14ac:dyDescent="0.25">
      <c r="A28" s="29" t="s">
        <v>24</v>
      </c>
      <c r="B28" s="30">
        <v>1038761</v>
      </c>
      <c r="C28" s="30">
        <v>633631</v>
      </c>
      <c r="D28" s="30">
        <v>814</v>
      </c>
      <c r="E28" s="30">
        <v>4410</v>
      </c>
      <c r="F28" s="30">
        <v>3844</v>
      </c>
      <c r="G28" s="30">
        <v>566</v>
      </c>
      <c r="H28" s="30">
        <v>2908</v>
      </c>
      <c r="J28" s="33"/>
      <c r="K28" s="33"/>
      <c r="L28" s="33"/>
      <c r="M28" s="33"/>
      <c r="N28" s="33"/>
      <c r="O28" s="33"/>
      <c r="P28" s="33"/>
    </row>
    <row r="29" spans="1:16" ht="13.8" x14ac:dyDescent="0.25">
      <c r="A29" s="29" t="s">
        <v>37</v>
      </c>
      <c r="B29" s="30">
        <v>9001459</v>
      </c>
      <c r="C29" s="30">
        <v>4358850</v>
      </c>
      <c r="D29" s="30">
        <v>4699</v>
      </c>
      <c r="E29" s="30">
        <v>37674</v>
      </c>
      <c r="F29" s="30">
        <v>35436</v>
      </c>
      <c r="G29" s="30">
        <v>2238</v>
      </c>
      <c r="H29" s="30">
        <v>27773</v>
      </c>
      <c r="J29" s="33"/>
      <c r="K29" s="33"/>
      <c r="L29" s="33"/>
      <c r="M29" s="33"/>
      <c r="N29" s="33"/>
      <c r="O29" s="33"/>
      <c r="P29" s="33"/>
    </row>
    <row r="30" spans="1:16" ht="13.8" x14ac:dyDescent="0.25">
      <c r="A30" s="27" t="s">
        <v>48</v>
      </c>
      <c r="B30" s="31">
        <v>56454426</v>
      </c>
      <c r="C30" s="31">
        <v>31141161</v>
      </c>
      <c r="D30" s="31">
        <v>33467</v>
      </c>
      <c r="E30" s="31">
        <v>207279</v>
      </c>
      <c r="F30" s="31">
        <v>188435</v>
      </c>
      <c r="G30" s="31">
        <v>18844</v>
      </c>
      <c r="H30" s="31">
        <v>139067</v>
      </c>
      <c r="J30" s="33"/>
      <c r="K30" s="33"/>
      <c r="L30" s="33"/>
      <c r="M30" s="33"/>
      <c r="N30" s="33"/>
      <c r="O30" s="33"/>
      <c r="P30" s="33"/>
    </row>
    <row r="33" spans="1:1" x14ac:dyDescent="0.25">
      <c r="A33" s="86" t="s">
        <v>92</v>
      </c>
    </row>
  </sheetData>
  <mergeCells count="8">
    <mergeCell ref="A1:H1"/>
    <mergeCell ref="A2:A4"/>
    <mergeCell ref="B2:H2"/>
    <mergeCell ref="B3:B4"/>
    <mergeCell ref="C3:C4"/>
    <mergeCell ref="D3:D4"/>
    <mergeCell ref="E3:G3"/>
    <mergeCell ref="H3:H4"/>
  </mergeCells>
  <conditionalFormatting sqref="J5:P3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opLeftCell="A4" zoomScale="70" zoomScaleNormal="70" workbookViewId="0">
      <selection activeCell="A33" sqref="A33"/>
    </sheetView>
  </sheetViews>
  <sheetFormatPr defaultRowHeight="13.2" x14ac:dyDescent="0.25"/>
  <cols>
    <col min="1" max="1" width="20.6640625" customWidth="1"/>
    <col min="2" max="2" width="15.44140625" customWidth="1"/>
    <col min="3" max="3" width="18.109375" customWidth="1"/>
    <col min="4" max="4" width="11.88671875" bestFit="1" customWidth="1"/>
    <col min="5" max="5" width="16.6640625" customWidth="1"/>
    <col min="6" max="6" width="18.44140625" customWidth="1"/>
    <col min="7" max="7" width="16" customWidth="1"/>
    <col min="8" max="8" width="16.5546875" customWidth="1"/>
  </cols>
  <sheetData>
    <row r="1" spans="1:8" ht="31.5" customHeight="1" x14ac:dyDescent="0.25">
      <c r="A1" s="69" t="s">
        <v>70</v>
      </c>
      <c r="B1" s="69"/>
      <c r="C1" s="69"/>
      <c r="D1" s="69"/>
      <c r="E1" s="69"/>
      <c r="F1" s="69"/>
      <c r="G1" s="69"/>
      <c r="H1" s="72"/>
    </row>
    <row r="2" spans="1:8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70"/>
    </row>
    <row r="3" spans="1:8" ht="13.8" customHeight="1" x14ac:dyDescent="0.25">
      <c r="A3" s="69"/>
      <c r="B3" s="69" t="s">
        <v>91</v>
      </c>
      <c r="C3" s="69" t="s">
        <v>93</v>
      </c>
      <c r="D3" s="69" t="s">
        <v>30</v>
      </c>
      <c r="E3" s="72" t="s">
        <v>31</v>
      </c>
      <c r="F3" s="72"/>
      <c r="G3" s="72"/>
      <c r="H3" s="75" t="s">
        <v>52</v>
      </c>
    </row>
    <row r="4" spans="1:8" ht="135" customHeight="1" x14ac:dyDescent="0.25">
      <c r="A4" s="69"/>
      <c r="B4" s="69"/>
      <c r="C4" s="69"/>
      <c r="D4" s="69"/>
      <c r="E4" s="21" t="s">
        <v>44</v>
      </c>
      <c r="F4" s="21" t="s">
        <v>47</v>
      </c>
      <c r="G4" s="21" t="s">
        <v>46</v>
      </c>
      <c r="H4" s="76"/>
    </row>
    <row r="5" spans="1:8" ht="13.8" x14ac:dyDescent="0.25">
      <c r="A5" s="29" t="s">
        <v>1</v>
      </c>
      <c r="B5" s="30">
        <v>1551960</v>
      </c>
      <c r="C5" s="30">
        <v>898709</v>
      </c>
      <c r="D5" s="30">
        <v>1143</v>
      </c>
      <c r="E5" s="30">
        <v>4858</v>
      </c>
      <c r="F5" s="30">
        <v>4267</v>
      </c>
      <c r="G5" s="30">
        <v>591</v>
      </c>
      <c r="H5" s="30">
        <v>2901</v>
      </c>
    </row>
    <row r="6" spans="1:8" ht="13.8" x14ac:dyDescent="0.25">
      <c r="A6" s="29" t="s">
        <v>2</v>
      </c>
      <c r="B6" s="30">
        <v>986589</v>
      </c>
      <c r="C6" s="30">
        <v>599925</v>
      </c>
      <c r="D6" s="30">
        <v>782</v>
      </c>
      <c r="E6" s="30">
        <v>4263</v>
      </c>
      <c r="F6" s="30">
        <v>3829</v>
      </c>
      <c r="G6" s="30">
        <v>434</v>
      </c>
      <c r="H6" s="30">
        <v>2573</v>
      </c>
    </row>
    <row r="7" spans="1:8" ht="13.8" x14ac:dyDescent="0.25">
      <c r="A7" s="29" t="s">
        <v>3</v>
      </c>
      <c r="B7" s="30">
        <v>6862365</v>
      </c>
      <c r="C7" s="30">
        <v>3745440</v>
      </c>
      <c r="D7" s="30">
        <v>3803</v>
      </c>
      <c r="E7" s="30">
        <v>23124</v>
      </c>
      <c r="F7" s="30">
        <v>21592</v>
      </c>
      <c r="G7" s="30">
        <v>1532</v>
      </c>
      <c r="H7" s="30">
        <v>15682</v>
      </c>
    </row>
    <row r="8" spans="1:8" ht="13.8" x14ac:dyDescent="0.25">
      <c r="A8" s="29" t="s">
        <v>4</v>
      </c>
      <c r="B8" s="30">
        <v>4493737</v>
      </c>
      <c r="C8" s="30">
        <v>1810724</v>
      </c>
      <c r="D8" s="30">
        <v>1460</v>
      </c>
      <c r="E8" s="30">
        <v>7401</v>
      </c>
      <c r="F8" s="30">
        <v>6756</v>
      </c>
      <c r="G8" s="30">
        <v>645</v>
      </c>
      <c r="H8" s="30">
        <v>4771</v>
      </c>
    </row>
    <row r="9" spans="1:8" ht="13.8" x14ac:dyDescent="0.25">
      <c r="A9" s="29" t="s">
        <v>5</v>
      </c>
      <c r="B9" s="30">
        <v>1250856</v>
      </c>
      <c r="C9" s="30">
        <v>737839</v>
      </c>
      <c r="D9" s="30">
        <v>986</v>
      </c>
      <c r="E9" s="30">
        <v>4771</v>
      </c>
      <c r="F9" s="30">
        <v>4247</v>
      </c>
      <c r="G9" s="30">
        <v>524</v>
      </c>
      <c r="H9" s="30">
        <v>3149</v>
      </c>
    </row>
    <row r="10" spans="1:8" ht="13.8" x14ac:dyDescent="0.25">
      <c r="A10" s="29" t="s">
        <v>6</v>
      </c>
      <c r="B10" s="30">
        <v>947536</v>
      </c>
      <c r="C10" s="30">
        <v>542794</v>
      </c>
      <c r="D10" s="30">
        <v>732</v>
      </c>
      <c r="E10" s="30">
        <v>3283</v>
      </c>
      <c r="F10" s="30">
        <v>2871</v>
      </c>
      <c r="G10" s="30">
        <v>412</v>
      </c>
      <c r="H10" s="30">
        <v>2186</v>
      </c>
    </row>
    <row r="11" spans="1:8" ht="13.8" x14ac:dyDescent="0.25">
      <c r="A11" s="29" t="s">
        <v>7</v>
      </c>
      <c r="B11" s="30">
        <v>2510535</v>
      </c>
      <c r="C11" s="30">
        <v>1420826</v>
      </c>
      <c r="D11" s="30">
        <v>1667</v>
      </c>
      <c r="E11" s="30">
        <v>9862</v>
      </c>
      <c r="F11" s="30">
        <v>8880</v>
      </c>
      <c r="G11" s="30">
        <v>982</v>
      </c>
      <c r="H11" s="30">
        <v>5792</v>
      </c>
    </row>
    <row r="12" spans="1:8" ht="13.8" x14ac:dyDescent="0.25">
      <c r="A12" s="29" t="s">
        <v>8</v>
      </c>
      <c r="B12" s="30">
        <v>1253193</v>
      </c>
      <c r="C12" s="30">
        <v>715420</v>
      </c>
      <c r="D12" s="30">
        <v>883</v>
      </c>
      <c r="E12" s="30">
        <v>4729</v>
      </c>
      <c r="F12" s="30">
        <v>4171</v>
      </c>
      <c r="G12" s="30">
        <v>558</v>
      </c>
      <c r="H12" s="30">
        <v>3065</v>
      </c>
    </row>
    <row r="13" spans="1:8" ht="13.8" x14ac:dyDescent="0.25">
      <c r="A13" s="29" t="s">
        <v>9</v>
      </c>
      <c r="B13" s="30">
        <v>2474259</v>
      </c>
      <c r="C13" s="30">
        <v>1487302</v>
      </c>
      <c r="D13" s="30">
        <v>630</v>
      </c>
      <c r="E13" s="30">
        <v>8654</v>
      </c>
      <c r="F13" s="30">
        <v>7762</v>
      </c>
      <c r="G13" s="30">
        <v>892</v>
      </c>
      <c r="H13" s="30">
        <v>5467</v>
      </c>
    </row>
    <row r="14" spans="1:8" ht="13.8" x14ac:dyDescent="0.25">
      <c r="A14" s="29" t="s">
        <v>10</v>
      </c>
      <c r="B14" s="30">
        <v>1010074</v>
      </c>
      <c r="C14" s="30">
        <v>606847</v>
      </c>
      <c r="D14" s="30">
        <v>841</v>
      </c>
      <c r="E14" s="30">
        <v>4342</v>
      </c>
      <c r="F14" s="30">
        <v>3918</v>
      </c>
      <c r="G14" s="30">
        <v>424</v>
      </c>
      <c r="H14" s="30">
        <v>2561</v>
      </c>
    </row>
    <row r="15" spans="1:8" ht="13.8" x14ac:dyDescent="0.25">
      <c r="A15" s="29" t="s">
        <v>11</v>
      </c>
      <c r="B15" s="30">
        <v>1686787</v>
      </c>
      <c r="C15" s="30">
        <v>631619</v>
      </c>
      <c r="D15" s="30">
        <v>440</v>
      </c>
      <c r="E15" s="30">
        <v>2119</v>
      </c>
      <c r="F15" s="30">
        <v>1871</v>
      </c>
      <c r="G15" s="30">
        <v>248</v>
      </c>
      <c r="H15" s="30">
        <v>1212</v>
      </c>
    </row>
    <row r="16" spans="1:8" ht="13.8" x14ac:dyDescent="0.25">
      <c r="A16" s="29" t="s">
        <v>12</v>
      </c>
      <c r="B16" s="30">
        <v>3569211</v>
      </c>
      <c r="C16" s="30">
        <v>1930215</v>
      </c>
      <c r="D16" s="30">
        <v>1753</v>
      </c>
      <c r="E16" s="30">
        <v>11121</v>
      </c>
      <c r="F16" s="30">
        <v>9930</v>
      </c>
      <c r="G16" s="30">
        <v>1191</v>
      </c>
      <c r="H16" s="30">
        <v>6613</v>
      </c>
    </row>
    <row r="17" spans="1:8" ht="13.8" x14ac:dyDescent="0.25">
      <c r="A17" s="29" t="s">
        <v>13</v>
      </c>
      <c r="B17" s="30">
        <v>1323445</v>
      </c>
      <c r="C17" s="30">
        <v>798492</v>
      </c>
      <c r="D17" s="30">
        <v>1120</v>
      </c>
      <c r="E17" s="30">
        <v>5349</v>
      </c>
      <c r="F17" s="30">
        <v>4800</v>
      </c>
      <c r="G17" s="30">
        <v>549</v>
      </c>
      <c r="H17" s="30">
        <v>3623</v>
      </c>
    </row>
    <row r="18" spans="1:8" ht="13.8" x14ac:dyDescent="0.25">
      <c r="A18" s="29" t="s">
        <v>14</v>
      </c>
      <c r="B18" s="30">
        <v>3324361</v>
      </c>
      <c r="C18" s="30">
        <v>1843553</v>
      </c>
      <c r="D18" s="30">
        <v>2024</v>
      </c>
      <c r="E18" s="30">
        <v>12449</v>
      </c>
      <c r="F18" s="30">
        <v>11198</v>
      </c>
      <c r="G18" s="30">
        <v>1251</v>
      </c>
      <c r="H18" s="30">
        <v>8026</v>
      </c>
    </row>
    <row r="19" spans="1:8" ht="13.8" x14ac:dyDescent="0.25">
      <c r="A19" s="29" t="s">
        <v>15</v>
      </c>
      <c r="B19" s="30">
        <v>1841438</v>
      </c>
      <c r="C19" s="30">
        <v>1137824</v>
      </c>
      <c r="D19" s="30">
        <v>1441</v>
      </c>
      <c r="E19" s="30">
        <v>8121</v>
      </c>
      <c r="F19" s="30">
        <v>7278</v>
      </c>
      <c r="G19" s="30">
        <v>843</v>
      </c>
      <c r="H19" s="30">
        <v>4830</v>
      </c>
    </row>
    <row r="20" spans="1:8" ht="13.8" x14ac:dyDescent="0.25">
      <c r="A20" s="29" t="s">
        <v>16</v>
      </c>
      <c r="B20" s="30">
        <v>1013634</v>
      </c>
      <c r="C20" s="30">
        <v>633995</v>
      </c>
      <c r="D20" s="30">
        <v>757</v>
      </c>
      <c r="E20" s="30">
        <v>3638</v>
      </c>
      <c r="F20" s="30">
        <v>3228</v>
      </c>
      <c r="G20" s="30">
        <v>410</v>
      </c>
      <c r="H20" s="30">
        <v>2232</v>
      </c>
    </row>
    <row r="21" spans="1:8" ht="13.8" x14ac:dyDescent="0.25">
      <c r="A21" s="29" t="s">
        <v>17</v>
      </c>
      <c r="B21" s="30">
        <v>1411614</v>
      </c>
      <c r="C21" s="30">
        <v>822899</v>
      </c>
      <c r="D21" s="30">
        <v>989</v>
      </c>
      <c r="E21" s="30">
        <v>5055</v>
      </c>
      <c r="F21" s="30">
        <v>4498</v>
      </c>
      <c r="G21" s="30">
        <v>557</v>
      </c>
      <c r="H21" s="30">
        <v>3519</v>
      </c>
    </row>
    <row r="22" spans="1:8" ht="13.8" x14ac:dyDescent="0.25">
      <c r="A22" s="29" t="s">
        <v>18</v>
      </c>
      <c r="B22" s="30">
        <v>880988</v>
      </c>
      <c r="C22" s="30">
        <v>505259</v>
      </c>
      <c r="D22" s="30">
        <v>725</v>
      </c>
      <c r="E22" s="30">
        <v>2706</v>
      </c>
      <c r="F22" s="30">
        <v>2339</v>
      </c>
      <c r="G22" s="30">
        <v>367</v>
      </c>
      <c r="H22" s="30">
        <v>1736</v>
      </c>
    </row>
    <row r="23" spans="1:8" ht="13.8" x14ac:dyDescent="0.25">
      <c r="A23" s="29" t="s">
        <v>19</v>
      </c>
      <c r="B23" s="30">
        <v>4134766</v>
      </c>
      <c r="C23" s="30">
        <v>2315098</v>
      </c>
      <c r="D23" s="30">
        <v>2287</v>
      </c>
      <c r="E23" s="30">
        <v>13697</v>
      </c>
      <c r="F23" s="30">
        <v>12407</v>
      </c>
      <c r="G23" s="30">
        <v>1290</v>
      </c>
      <c r="H23" s="30">
        <v>8204</v>
      </c>
    </row>
    <row r="24" spans="1:8" ht="13.8" x14ac:dyDescent="0.25">
      <c r="A24" s="29" t="s">
        <v>20</v>
      </c>
      <c r="B24" s="30">
        <v>1127544</v>
      </c>
      <c r="C24" s="30">
        <v>626374</v>
      </c>
      <c r="D24" s="30">
        <v>905</v>
      </c>
      <c r="E24" s="30">
        <v>5102</v>
      </c>
      <c r="F24" s="30">
        <v>4503</v>
      </c>
      <c r="G24" s="30">
        <v>599</v>
      </c>
      <c r="H24" s="30">
        <v>3425</v>
      </c>
    </row>
    <row r="25" spans="1:8" ht="13.8" x14ac:dyDescent="0.25">
      <c r="A25" s="29" t="s">
        <v>21</v>
      </c>
      <c r="B25" s="30">
        <v>1422317</v>
      </c>
      <c r="C25" s="30">
        <v>836401</v>
      </c>
      <c r="D25" s="30">
        <v>1012</v>
      </c>
      <c r="E25" s="30">
        <v>4812</v>
      </c>
      <c r="F25" s="30">
        <v>4341</v>
      </c>
      <c r="G25" s="30">
        <v>471</v>
      </c>
      <c r="H25" s="30">
        <v>3181</v>
      </c>
    </row>
    <row r="26" spans="1:8" ht="13.8" x14ac:dyDescent="0.25">
      <c r="A26" s="29" t="s">
        <v>22</v>
      </c>
      <c r="B26" s="30">
        <v>1337851</v>
      </c>
      <c r="C26" s="30">
        <v>809127</v>
      </c>
      <c r="D26" s="30">
        <v>1074</v>
      </c>
      <c r="E26" s="30">
        <v>5618</v>
      </c>
      <c r="F26" s="30">
        <v>4980</v>
      </c>
      <c r="G26" s="30">
        <v>638</v>
      </c>
      <c r="H26" s="30">
        <v>3155</v>
      </c>
    </row>
    <row r="27" spans="1:8" ht="13.8" x14ac:dyDescent="0.25">
      <c r="A27" s="29" t="s">
        <v>23</v>
      </c>
      <c r="B27" s="30">
        <v>786992</v>
      </c>
      <c r="C27" s="30">
        <v>441170</v>
      </c>
      <c r="D27" s="30">
        <v>613</v>
      </c>
      <c r="E27" s="30">
        <v>2751</v>
      </c>
      <c r="F27" s="30">
        <v>2196</v>
      </c>
      <c r="G27" s="30">
        <v>555</v>
      </c>
      <c r="H27" s="30">
        <v>1556</v>
      </c>
    </row>
    <row r="28" spans="1:8" ht="13.8" x14ac:dyDescent="0.25">
      <c r="A28" s="29" t="s">
        <v>24</v>
      </c>
      <c r="B28" s="30">
        <v>1057812</v>
      </c>
      <c r="C28" s="30">
        <v>629147</v>
      </c>
      <c r="D28" s="30">
        <v>815</v>
      </c>
      <c r="E28" s="30">
        <v>4272</v>
      </c>
      <c r="F28" s="30">
        <v>3687</v>
      </c>
      <c r="G28" s="30">
        <v>585</v>
      </c>
      <c r="H28" s="30">
        <v>2677</v>
      </c>
    </row>
    <row r="29" spans="1:8" ht="13.8" x14ac:dyDescent="0.25">
      <c r="A29" s="29" t="s">
        <v>37</v>
      </c>
      <c r="B29" s="30">
        <v>9233405</v>
      </c>
      <c r="C29" s="30">
        <v>4348897</v>
      </c>
      <c r="D29" s="30">
        <v>4746</v>
      </c>
      <c r="E29" s="30">
        <v>36284</v>
      </c>
      <c r="F29" s="30">
        <v>33955</v>
      </c>
      <c r="G29" s="30">
        <v>2329</v>
      </c>
      <c r="H29" s="30">
        <v>25926</v>
      </c>
    </row>
    <row r="30" spans="1:8" ht="13.8" x14ac:dyDescent="0.25">
      <c r="A30" s="27" t="s">
        <v>48</v>
      </c>
      <c r="B30" s="31">
        <f t="shared" ref="B30:H30" si="0">SUM(B5:B29)</f>
        <v>57493269</v>
      </c>
      <c r="C30" s="31">
        <f t="shared" si="0"/>
        <v>30875896</v>
      </c>
      <c r="D30" s="31">
        <f t="shared" si="0"/>
        <v>33628</v>
      </c>
      <c r="E30" s="31">
        <f t="shared" si="0"/>
        <v>198381</v>
      </c>
      <c r="F30" s="31">
        <f t="shared" si="0"/>
        <v>179504</v>
      </c>
      <c r="G30" s="31">
        <f t="shared" si="0"/>
        <v>18877</v>
      </c>
      <c r="H30" s="31">
        <f t="shared" si="0"/>
        <v>128062</v>
      </c>
    </row>
    <row r="33" spans="1:1" x14ac:dyDescent="0.25">
      <c r="A33" s="86" t="s">
        <v>92</v>
      </c>
    </row>
  </sheetData>
  <mergeCells count="8">
    <mergeCell ref="A1:H1"/>
    <mergeCell ref="A2:A4"/>
    <mergeCell ref="B2:H2"/>
    <mergeCell ref="B3:B4"/>
    <mergeCell ref="C3:C4"/>
    <mergeCell ref="D3:D4"/>
    <mergeCell ref="E3:G3"/>
    <mergeCell ref="H3:H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="70" zoomScaleNormal="70" workbookViewId="0">
      <selection activeCell="B3" sqref="B3:C4"/>
    </sheetView>
  </sheetViews>
  <sheetFormatPr defaultRowHeight="13.2" x14ac:dyDescent="0.25"/>
  <cols>
    <col min="1" max="1" width="20.6640625" customWidth="1"/>
    <col min="2" max="2" width="15.44140625" customWidth="1"/>
    <col min="3" max="3" width="19.109375" customWidth="1"/>
    <col min="4" max="4" width="11.88671875" bestFit="1" customWidth="1"/>
    <col min="5" max="5" width="16.6640625" customWidth="1"/>
    <col min="6" max="6" width="18.44140625" customWidth="1"/>
    <col min="7" max="7" width="16" customWidth="1"/>
    <col min="8" max="8" width="16.5546875" customWidth="1"/>
  </cols>
  <sheetData>
    <row r="1" spans="1:8" ht="31.5" customHeight="1" x14ac:dyDescent="0.25">
      <c r="A1" s="69" t="s">
        <v>69</v>
      </c>
      <c r="B1" s="69"/>
      <c r="C1" s="69"/>
      <c r="D1" s="69"/>
      <c r="E1" s="69"/>
      <c r="F1" s="69"/>
      <c r="G1" s="69"/>
      <c r="H1" s="72"/>
    </row>
    <row r="2" spans="1:8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70"/>
    </row>
    <row r="3" spans="1:8" ht="13.8" customHeight="1" x14ac:dyDescent="0.25">
      <c r="A3" s="69"/>
      <c r="B3" s="69" t="s">
        <v>91</v>
      </c>
      <c r="C3" s="69" t="s">
        <v>93</v>
      </c>
      <c r="D3" s="69" t="s">
        <v>30</v>
      </c>
      <c r="E3" s="72" t="s">
        <v>31</v>
      </c>
      <c r="F3" s="72"/>
      <c r="G3" s="72"/>
      <c r="H3" s="75" t="s">
        <v>52</v>
      </c>
    </row>
    <row r="4" spans="1:8" ht="138" customHeight="1" x14ac:dyDescent="0.25">
      <c r="A4" s="69"/>
      <c r="B4" s="69"/>
      <c r="C4" s="69"/>
      <c r="D4" s="69"/>
      <c r="E4" s="21" t="s">
        <v>44</v>
      </c>
      <c r="F4" s="21" t="s">
        <v>47</v>
      </c>
      <c r="G4" s="21" t="s">
        <v>46</v>
      </c>
      <c r="H4" s="76"/>
    </row>
    <row r="5" spans="1:8" ht="13.8" x14ac:dyDescent="0.25">
      <c r="A5" s="29" t="s">
        <v>1</v>
      </c>
      <c r="B5" s="30">
        <v>1568453</v>
      </c>
      <c r="C5" s="30">
        <v>882892</v>
      </c>
      <c r="D5" s="30">
        <v>1172</v>
      </c>
      <c r="E5" s="30">
        <v>5114</v>
      </c>
      <c r="F5" s="30">
        <v>4443</v>
      </c>
      <c r="G5" s="30">
        <v>671</v>
      </c>
      <c r="H5" s="30">
        <v>2906</v>
      </c>
    </row>
    <row r="6" spans="1:8" ht="13.8" x14ac:dyDescent="0.25">
      <c r="A6" s="29" t="s">
        <v>2</v>
      </c>
      <c r="B6" s="30">
        <v>991163</v>
      </c>
      <c r="C6" s="30">
        <v>581307</v>
      </c>
      <c r="D6" s="30">
        <v>780</v>
      </c>
      <c r="E6" s="30">
        <v>4404</v>
      </c>
      <c r="F6" s="30">
        <v>3969</v>
      </c>
      <c r="G6" s="30">
        <v>435</v>
      </c>
      <c r="H6" s="30">
        <v>2563</v>
      </c>
    </row>
    <row r="7" spans="1:8" ht="13.8" x14ac:dyDescent="0.25">
      <c r="A7" s="29" t="s">
        <v>3</v>
      </c>
      <c r="B7" s="30">
        <v>6822820</v>
      </c>
      <c r="C7" s="30">
        <v>3689121</v>
      </c>
      <c r="D7" s="30">
        <v>3831</v>
      </c>
      <c r="E7" s="30">
        <v>23607</v>
      </c>
      <c r="F7" s="30">
        <v>21813</v>
      </c>
      <c r="G7" s="30">
        <v>1794</v>
      </c>
      <c r="H7" s="30">
        <v>15049</v>
      </c>
    </row>
    <row r="8" spans="1:8" ht="13.8" x14ac:dyDescent="0.25">
      <c r="A8" s="29" t="s">
        <v>4</v>
      </c>
      <c r="B8" s="30">
        <v>4737049</v>
      </c>
      <c r="C8" s="30">
        <v>1927377</v>
      </c>
      <c r="D8" s="30">
        <v>1408</v>
      </c>
      <c r="E8" s="30">
        <v>7612</v>
      </c>
      <c r="F8" s="30">
        <v>6902</v>
      </c>
      <c r="G8" s="30">
        <v>710</v>
      </c>
      <c r="H8" s="30">
        <v>4517</v>
      </c>
    </row>
    <row r="9" spans="1:8" ht="13.8" x14ac:dyDescent="0.25">
      <c r="A9" s="29" t="s">
        <v>5</v>
      </c>
      <c r="B9" s="30">
        <v>1257558</v>
      </c>
      <c r="C9" s="30">
        <v>717674</v>
      </c>
      <c r="D9" s="30">
        <v>989</v>
      </c>
      <c r="E9" s="30">
        <v>4840</v>
      </c>
      <c r="F9" s="30">
        <v>4283</v>
      </c>
      <c r="G9" s="30">
        <v>557</v>
      </c>
      <c r="H9" s="30">
        <v>3071</v>
      </c>
    </row>
    <row r="10" spans="1:8" ht="13.8" x14ac:dyDescent="0.25">
      <c r="A10" s="29" t="s">
        <v>6</v>
      </c>
      <c r="B10" s="30">
        <v>954337</v>
      </c>
      <c r="C10" s="30">
        <v>536647</v>
      </c>
      <c r="D10" s="30">
        <v>726</v>
      </c>
      <c r="E10" s="30">
        <v>3371</v>
      </c>
      <c r="F10" s="30">
        <v>2899</v>
      </c>
      <c r="G10" s="30">
        <v>472</v>
      </c>
      <c r="H10" s="30">
        <v>2118</v>
      </c>
    </row>
    <row r="11" spans="1:8" ht="13.8" x14ac:dyDescent="0.25">
      <c r="A11" s="29" t="s">
        <v>7</v>
      </c>
      <c r="B11" s="30">
        <v>2552627</v>
      </c>
      <c r="C11" s="30">
        <v>1432934</v>
      </c>
      <c r="D11" s="30">
        <v>1638</v>
      </c>
      <c r="E11" s="30">
        <v>9836</v>
      </c>
      <c r="F11" s="30">
        <v>8790</v>
      </c>
      <c r="G11" s="30">
        <v>1046</v>
      </c>
      <c r="H11" s="30">
        <v>5522</v>
      </c>
    </row>
    <row r="12" spans="1:8" ht="13.8" x14ac:dyDescent="0.25">
      <c r="A12" s="29" t="s">
        <v>8</v>
      </c>
      <c r="B12" s="30">
        <v>1265398</v>
      </c>
      <c r="C12" s="30">
        <v>697297</v>
      </c>
      <c r="D12" s="30">
        <v>879</v>
      </c>
      <c r="E12" s="30">
        <v>4895</v>
      </c>
      <c r="F12" s="30">
        <v>4288</v>
      </c>
      <c r="G12" s="30">
        <v>607</v>
      </c>
      <c r="H12" s="30">
        <v>3045</v>
      </c>
    </row>
    <row r="13" spans="1:8" ht="13.8" x14ac:dyDescent="0.25">
      <c r="A13" s="29" t="s">
        <v>9</v>
      </c>
      <c r="B13" s="30">
        <v>2372911</v>
      </c>
      <c r="C13" s="30">
        <v>1428706</v>
      </c>
      <c r="D13" s="30">
        <v>631</v>
      </c>
      <c r="E13" s="30">
        <v>9165</v>
      </c>
      <c r="F13" s="30">
        <v>8213</v>
      </c>
      <c r="G13" s="30">
        <v>952</v>
      </c>
      <c r="H13" s="30">
        <v>5646</v>
      </c>
    </row>
    <row r="14" spans="1:8" ht="13.8" x14ac:dyDescent="0.25">
      <c r="A14" s="29" t="s">
        <v>10</v>
      </c>
      <c r="B14" s="30">
        <v>1020047</v>
      </c>
      <c r="C14" s="30">
        <v>595905</v>
      </c>
      <c r="D14" s="30">
        <v>845</v>
      </c>
      <c r="E14" s="30">
        <v>4360</v>
      </c>
      <c r="F14" s="30">
        <v>3902</v>
      </c>
      <c r="G14" s="30">
        <v>458</v>
      </c>
      <c r="H14" s="30">
        <v>2534</v>
      </c>
    </row>
    <row r="15" spans="1:8" ht="13.8" x14ac:dyDescent="0.25">
      <c r="A15" s="29" t="s">
        <v>11</v>
      </c>
      <c r="B15" s="30">
        <v>1623012</v>
      </c>
      <c r="C15" s="30">
        <v>666922</v>
      </c>
      <c r="D15" s="30">
        <v>418</v>
      </c>
      <c r="E15" s="30">
        <v>2149</v>
      </c>
      <c r="F15" s="30">
        <v>1843</v>
      </c>
      <c r="G15" s="30">
        <v>306</v>
      </c>
      <c r="H15" s="30">
        <v>1220</v>
      </c>
    </row>
    <row r="16" spans="1:8" ht="13.8" x14ac:dyDescent="0.25">
      <c r="A16" s="29" t="s">
        <v>12</v>
      </c>
      <c r="B16" s="30">
        <v>3479787</v>
      </c>
      <c r="C16" s="30">
        <v>1893789</v>
      </c>
      <c r="D16" s="30">
        <v>1742</v>
      </c>
      <c r="E16" s="30">
        <v>10960</v>
      </c>
      <c r="F16" s="30">
        <v>9696</v>
      </c>
      <c r="G16" s="30">
        <v>1264</v>
      </c>
      <c r="H16" s="30">
        <v>6443</v>
      </c>
    </row>
    <row r="17" spans="1:8" ht="13.8" x14ac:dyDescent="0.25">
      <c r="A17" s="29" t="s">
        <v>13</v>
      </c>
      <c r="B17" s="30">
        <v>1330197</v>
      </c>
      <c r="C17" s="30">
        <v>779717</v>
      </c>
      <c r="D17" s="30">
        <v>1124</v>
      </c>
      <c r="E17" s="30">
        <v>5463</v>
      </c>
      <c r="F17" s="30">
        <v>4880</v>
      </c>
      <c r="G17" s="30">
        <v>583</v>
      </c>
      <c r="H17" s="30">
        <v>3594</v>
      </c>
    </row>
    <row r="18" spans="1:8" ht="13.8" x14ac:dyDescent="0.25">
      <c r="A18" s="29" t="s">
        <v>14</v>
      </c>
      <c r="B18" s="30">
        <v>3284941</v>
      </c>
      <c r="C18" s="30">
        <v>1826268</v>
      </c>
      <c r="D18" s="30">
        <v>2017</v>
      </c>
      <c r="E18" s="30">
        <v>12932</v>
      </c>
      <c r="F18" s="30">
        <v>11546</v>
      </c>
      <c r="G18" s="30">
        <v>1386</v>
      </c>
      <c r="H18" s="30">
        <v>7572</v>
      </c>
    </row>
    <row r="19" spans="1:8" ht="13.8" x14ac:dyDescent="0.25">
      <c r="A19" s="29" t="s">
        <v>15</v>
      </c>
      <c r="B19" s="30">
        <v>1856650</v>
      </c>
      <c r="C19" s="30">
        <v>1119038</v>
      </c>
      <c r="D19" s="30">
        <v>1444</v>
      </c>
      <c r="E19" s="30">
        <v>8225</v>
      </c>
      <c r="F19" s="30">
        <v>7315</v>
      </c>
      <c r="G19" s="30">
        <v>910</v>
      </c>
      <c r="H19" s="30">
        <v>4737</v>
      </c>
    </row>
    <row r="20" spans="1:8" ht="13.8" x14ac:dyDescent="0.25">
      <c r="A20" s="29" t="s">
        <v>16</v>
      </c>
      <c r="B20" s="30">
        <v>1018541</v>
      </c>
      <c r="C20" s="30">
        <v>619050</v>
      </c>
      <c r="D20" s="30">
        <v>761</v>
      </c>
      <c r="E20" s="30">
        <v>3697</v>
      </c>
      <c r="F20" s="30">
        <v>3287</v>
      </c>
      <c r="G20" s="30">
        <v>410</v>
      </c>
      <c r="H20" s="30">
        <v>2245</v>
      </c>
    </row>
    <row r="21" spans="1:8" ht="13.8" x14ac:dyDescent="0.25">
      <c r="A21" s="29" t="s">
        <v>17</v>
      </c>
      <c r="B21" s="30">
        <v>1404770</v>
      </c>
      <c r="C21" s="30">
        <v>810338</v>
      </c>
      <c r="D21" s="30">
        <v>985</v>
      </c>
      <c r="E21" s="30">
        <v>5142</v>
      </c>
      <c r="F21" s="30">
        <v>4550</v>
      </c>
      <c r="G21" s="30">
        <v>592</v>
      </c>
      <c r="H21" s="30">
        <v>3494</v>
      </c>
    </row>
    <row r="22" spans="1:8" ht="13.8" x14ac:dyDescent="0.25">
      <c r="A22" s="29" t="s">
        <v>18</v>
      </c>
      <c r="B22" s="30">
        <v>897852</v>
      </c>
      <c r="C22" s="30">
        <v>496626</v>
      </c>
      <c r="D22" s="30">
        <v>742</v>
      </c>
      <c r="E22" s="30">
        <v>2835</v>
      </c>
      <c r="F22" s="30">
        <v>2415</v>
      </c>
      <c r="G22" s="30">
        <v>420</v>
      </c>
      <c r="H22" s="30">
        <v>1707</v>
      </c>
    </row>
    <row r="23" spans="1:8" ht="13.8" x14ac:dyDescent="0.25">
      <c r="A23" s="29" t="s">
        <v>19</v>
      </c>
      <c r="B23" s="30">
        <v>4115394</v>
      </c>
      <c r="C23" s="30">
        <v>2339818</v>
      </c>
      <c r="D23" s="30">
        <v>2309</v>
      </c>
      <c r="E23" s="30">
        <v>14111</v>
      </c>
      <c r="F23" s="30">
        <v>12607</v>
      </c>
      <c r="G23" s="30">
        <v>1504</v>
      </c>
      <c r="H23" s="30">
        <v>8027</v>
      </c>
    </row>
    <row r="24" spans="1:8" ht="13.8" x14ac:dyDescent="0.25">
      <c r="A24" s="29" t="s">
        <v>20</v>
      </c>
      <c r="B24" s="30">
        <v>1149785</v>
      </c>
      <c r="C24" s="30">
        <v>619891</v>
      </c>
      <c r="D24" s="30">
        <v>904</v>
      </c>
      <c r="E24" s="30">
        <v>5095</v>
      </c>
      <c r="F24" s="30">
        <v>4456</v>
      </c>
      <c r="G24" s="30">
        <v>639</v>
      </c>
      <c r="H24" s="30">
        <v>3170</v>
      </c>
    </row>
    <row r="25" spans="1:8" ht="13.8" x14ac:dyDescent="0.25">
      <c r="A25" s="29" t="s">
        <v>21</v>
      </c>
      <c r="B25" s="30">
        <v>1437669</v>
      </c>
      <c r="C25" s="30">
        <v>822466</v>
      </c>
      <c r="D25" s="30">
        <v>1016</v>
      </c>
      <c r="E25" s="30">
        <v>4896</v>
      </c>
      <c r="F25" s="30">
        <v>4387</v>
      </c>
      <c r="G25" s="30">
        <v>509</v>
      </c>
      <c r="H25" s="30">
        <v>3144</v>
      </c>
    </row>
    <row r="26" spans="1:8" ht="13.8" x14ac:dyDescent="0.25">
      <c r="A26" s="29" t="s">
        <v>22</v>
      </c>
      <c r="B26" s="30">
        <v>1345619</v>
      </c>
      <c r="C26" s="30">
        <v>789649</v>
      </c>
      <c r="D26" s="30">
        <v>1065</v>
      </c>
      <c r="E26" s="30">
        <v>5554</v>
      </c>
      <c r="F26" s="30">
        <v>4865</v>
      </c>
      <c r="G26" s="30">
        <v>689</v>
      </c>
      <c r="H26" s="30">
        <v>3120</v>
      </c>
    </row>
    <row r="27" spans="1:8" ht="13.8" x14ac:dyDescent="0.25">
      <c r="A27" s="29" t="s">
        <v>23</v>
      </c>
      <c r="B27" s="30">
        <v>785003</v>
      </c>
      <c r="C27" s="30">
        <v>430614</v>
      </c>
      <c r="D27" s="30">
        <v>607</v>
      </c>
      <c r="E27" s="30">
        <v>2968</v>
      </c>
      <c r="F27" s="30">
        <v>2380</v>
      </c>
      <c r="G27" s="30">
        <v>588</v>
      </c>
      <c r="H27" s="30">
        <v>1586</v>
      </c>
    </row>
    <row r="28" spans="1:8" ht="13.8" x14ac:dyDescent="0.25">
      <c r="A28" s="29" t="s">
        <v>24</v>
      </c>
      <c r="B28" s="30">
        <v>1069844</v>
      </c>
      <c r="C28" s="30">
        <v>610970</v>
      </c>
      <c r="D28" s="30">
        <v>809</v>
      </c>
      <c r="E28" s="30">
        <v>4315</v>
      </c>
      <c r="F28" s="30">
        <v>3671</v>
      </c>
      <c r="G28" s="30">
        <v>644</v>
      </c>
      <c r="H28" s="30">
        <v>2605</v>
      </c>
    </row>
    <row r="29" spans="1:8" ht="13.8" x14ac:dyDescent="0.25">
      <c r="A29" s="29" t="s">
        <v>37</v>
      </c>
      <c r="B29" s="30">
        <v>9869314</v>
      </c>
      <c r="C29" s="30">
        <v>4395136</v>
      </c>
      <c r="D29" s="30">
        <v>4710</v>
      </c>
      <c r="E29" s="30">
        <v>37006</v>
      </c>
      <c r="F29" s="30">
        <v>34238</v>
      </c>
      <c r="G29" s="30">
        <v>2768</v>
      </c>
      <c r="H29" s="30">
        <v>25187</v>
      </c>
    </row>
    <row r="30" spans="1:8" ht="13.8" x14ac:dyDescent="0.25">
      <c r="A30" s="27" t="s">
        <v>48</v>
      </c>
      <c r="B30" s="31">
        <v>58210741</v>
      </c>
      <c r="C30" s="31">
        <v>30710152</v>
      </c>
      <c r="D30" s="31">
        <v>33552</v>
      </c>
      <c r="E30" s="31">
        <v>202552</v>
      </c>
      <c r="F30" s="31">
        <v>181638</v>
      </c>
      <c r="G30" s="31">
        <v>20914</v>
      </c>
      <c r="H30" s="31">
        <v>124822</v>
      </c>
    </row>
    <row r="33" spans="1:1" x14ac:dyDescent="0.25">
      <c r="A33" s="86" t="s">
        <v>92</v>
      </c>
    </row>
  </sheetData>
  <mergeCells count="8">
    <mergeCell ref="A1:H1"/>
    <mergeCell ref="A2:A4"/>
    <mergeCell ref="B2:H2"/>
    <mergeCell ref="B3:B4"/>
    <mergeCell ref="C3:C4"/>
    <mergeCell ref="D3:D4"/>
    <mergeCell ref="E3:G3"/>
    <mergeCell ref="H3:H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="70" zoomScaleNormal="70" workbookViewId="0">
      <selection activeCell="A33" sqref="A33"/>
    </sheetView>
  </sheetViews>
  <sheetFormatPr defaultRowHeight="13.2" x14ac:dyDescent="0.25"/>
  <cols>
    <col min="1" max="1" width="20.6640625" customWidth="1"/>
    <col min="2" max="2" width="15.6640625" customWidth="1"/>
    <col min="3" max="3" width="20.88671875" customWidth="1"/>
    <col min="4" max="8" width="15.6640625" customWidth="1"/>
  </cols>
  <sheetData>
    <row r="1" spans="1:8" ht="28.2" customHeight="1" x14ac:dyDescent="0.25">
      <c r="A1" s="69" t="s">
        <v>68</v>
      </c>
      <c r="B1" s="69"/>
      <c r="C1" s="69"/>
      <c r="D1" s="69"/>
      <c r="E1" s="69"/>
      <c r="F1" s="69"/>
      <c r="G1" s="69"/>
      <c r="H1" s="72"/>
    </row>
    <row r="2" spans="1:8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70"/>
    </row>
    <row r="3" spans="1:8" ht="13.8" customHeight="1" x14ac:dyDescent="0.25">
      <c r="A3" s="69"/>
      <c r="B3" s="69" t="s">
        <v>91</v>
      </c>
      <c r="C3" s="69" t="s">
        <v>93</v>
      </c>
      <c r="D3" s="69" t="s">
        <v>30</v>
      </c>
      <c r="E3" s="72" t="s">
        <v>31</v>
      </c>
      <c r="F3" s="72"/>
      <c r="G3" s="72"/>
      <c r="H3" s="75" t="s">
        <v>52</v>
      </c>
    </row>
    <row r="4" spans="1:8" ht="111.6" customHeight="1" x14ac:dyDescent="0.25">
      <c r="A4" s="69"/>
      <c r="B4" s="69"/>
      <c r="C4" s="69"/>
      <c r="D4" s="69"/>
      <c r="E4" s="21" t="s">
        <v>44</v>
      </c>
      <c r="F4" s="21" t="s">
        <v>47</v>
      </c>
      <c r="G4" s="21" t="s">
        <v>46</v>
      </c>
      <c r="H4" s="76"/>
    </row>
    <row r="5" spans="1:8" ht="13.8" x14ac:dyDescent="0.25">
      <c r="A5" s="29" t="s">
        <v>1</v>
      </c>
      <c r="B5" s="30">
        <v>1599743</v>
      </c>
      <c r="C5" s="30">
        <v>875627</v>
      </c>
      <c r="D5" s="30">
        <v>1182</v>
      </c>
      <c r="E5" s="30">
        <v>4866</v>
      </c>
      <c r="F5" s="30">
        <v>4223</v>
      </c>
      <c r="G5" s="30">
        <v>643</v>
      </c>
      <c r="H5" s="30">
        <v>3120</v>
      </c>
    </row>
    <row r="6" spans="1:8" ht="13.8" x14ac:dyDescent="0.25">
      <c r="A6" s="29" t="s">
        <v>2</v>
      </c>
      <c r="B6" s="30">
        <v>1013808</v>
      </c>
      <c r="C6" s="30">
        <v>581335</v>
      </c>
      <c r="D6" s="30">
        <v>781</v>
      </c>
      <c r="E6" s="30">
        <v>4221</v>
      </c>
      <c r="F6" s="30">
        <v>3805</v>
      </c>
      <c r="G6" s="30">
        <v>416</v>
      </c>
      <c r="H6" s="30">
        <v>2679</v>
      </c>
    </row>
    <row r="7" spans="1:8" ht="13.8" x14ac:dyDescent="0.25">
      <c r="A7" s="29" t="s">
        <v>3</v>
      </c>
      <c r="B7" s="30">
        <v>6966552</v>
      </c>
      <c r="C7" s="30">
        <v>3672511</v>
      </c>
      <c r="D7" s="30">
        <v>3717</v>
      </c>
      <c r="E7" s="30">
        <v>23724</v>
      </c>
      <c r="F7" s="30">
        <v>22052</v>
      </c>
      <c r="G7" s="30">
        <v>1672</v>
      </c>
      <c r="H7" s="30">
        <v>15133</v>
      </c>
    </row>
    <row r="8" spans="1:8" ht="13.8" x14ac:dyDescent="0.25">
      <c r="A8" s="29" t="s">
        <v>4</v>
      </c>
      <c r="B8" s="30">
        <v>4980107</v>
      </c>
      <c r="C8" s="30">
        <v>1971916</v>
      </c>
      <c r="D8" s="30">
        <v>1401</v>
      </c>
      <c r="E8" s="30">
        <v>7122</v>
      </c>
      <c r="F8" s="30">
        <v>6440</v>
      </c>
      <c r="G8" s="30">
        <v>682</v>
      </c>
      <c r="H8" s="30">
        <v>4474</v>
      </c>
    </row>
    <row r="9" spans="1:8" ht="13.8" x14ac:dyDescent="0.25">
      <c r="A9" s="29" t="s">
        <v>5</v>
      </c>
      <c r="B9" s="30">
        <v>1283567</v>
      </c>
      <c r="C9" s="30">
        <v>719234</v>
      </c>
      <c r="D9" s="30">
        <v>982</v>
      </c>
      <c r="E9" s="30">
        <v>4720</v>
      </c>
      <c r="F9" s="30">
        <v>4175</v>
      </c>
      <c r="G9" s="30">
        <v>545</v>
      </c>
      <c r="H9" s="30">
        <v>3122</v>
      </c>
    </row>
    <row r="10" spans="1:8" ht="13.8" x14ac:dyDescent="0.25">
      <c r="A10" s="29" t="s">
        <v>6</v>
      </c>
      <c r="B10" s="30">
        <v>967749</v>
      </c>
      <c r="C10" s="30">
        <v>535669</v>
      </c>
      <c r="D10" s="30">
        <v>720</v>
      </c>
      <c r="E10" s="30">
        <v>3165</v>
      </c>
      <c r="F10" s="30">
        <v>2702</v>
      </c>
      <c r="G10" s="30">
        <v>463</v>
      </c>
      <c r="H10" s="30">
        <v>2152</v>
      </c>
    </row>
    <row r="11" spans="1:8" ht="13.8" x14ac:dyDescent="0.25">
      <c r="A11" s="29" t="s">
        <v>7</v>
      </c>
      <c r="B11" s="30">
        <v>2589016</v>
      </c>
      <c r="C11" s="30">
        <v>1442197</v>
      </c>
      <c r="D11" s="30">
        <v>1628</v>
      </c>
      <c r="E11" s="30">
        <v>9234</v>
      </c>
      <c r="F11" s="30">
        <v>8222</v>
      </c>
      <c r="G11" s="30">
        <v>1012</v>
      </c>
      <c r="H11" s="30">
        <v>5694</v>
      </c>
    </row>
    <row r="12" spans="1:8" ht="13.8" x14ac:dyDescent="0.25">
      <c r="A12" s="29" t="s">
        <v>8</v>
      </c>
      <c r="B12" s="30">
        <v>1288649</v>
      </c>
      <c r="C12" s="30">
        <v>688704</v>
      </c>
      <c r="D12" s="30">
        <v>879</v>
      </c>
      <c r="E12" s="30">
        <v>4654</v>
      </c>
      <c r="F12" s="30">
        <v>4073</v>
      </c>
      <c r="G12" s="30">
        <v>581</v>
      </c>
      <c r="H12" s="30">
        <v>3009</v>
      </c>
    </row>
    <row r="13" spans="1:8" ht="13.8" x14ac:dyDescent="0.25">
      <c r="A13" s="29" t="s">
        <v>9</v>
      </c>
      <c r="B13" s="30">
        <v>2353853</v>
      </c>
      <c r="C13" s="30">
        <v>1401972</v>
      </c>
      <c r="D13" s="30">
        <v>635</v>
      </c>
      <c r="E13" s="30">
        <v>7536</v>
      </c>
      <c r="F13" s="30">
        <v>6696</v>
      </c>
      <c r="G13" s="30">
        <v>840</v>
      </c>
      <c r="H13" s="30">
        <v>5546</v>
      </c>
    </row>
    <row r="14" spans="1:8" ht="13.8" x14ac:dyDescent="0.25">
      <c r="A14" s="29" t="s">
        <v>10</v>
      </c>
      <c r="B14" s="30">
        <v>1029150</v>
      </c>
      <c r="C14" s="30">
        <v>594638</v>
      </c>
      <c r="D14" s="30">
        <v>867</v>
      </c>
      <c r="E14" s="30">
        <v>4195</v>
      </c>
      <c r="F14" s="30">
        <v>3740</v>
      </c>
      <c r="G14" s="30">
        <v>455</v>
      </c>
      <c r="H14" s="30">
        <v>2663</v>
      </c>
    </row>
    <row r="15" spans="1:8" ht="13.8" x14ac:dyDescent="0.25">
      <c r="A15" s="29" t="s">
        <v>11</v>
      </c>
      <c r="B15" s="30">
        <v>1771013</v>
      </c>
      <c r="C15" s="30">
        <v>692958</v>
      </c>
      <c r="D15" s="30">
        <v>414</v>
      </c>
      <c r="E15" s="30">
        <v>1994</v>
      </c>
      <c r="F15" s="30">
        <v>1737</v>
      </c>
      <c r="G15" s="30">
        <v>257</v>
      </c>
      <c r="H15" s="30">
        <v>1147</v>
      </c>
    </row>
    <row r="16" spans="1:8" ht="13.8" x14ac:dyDescent="0.25">
      <c r="A16" s="29" t="s">
        <v>12</v>
      </c>
      <c r="B16" s="30">
        <v>3483843</v>
      </c>
      <c r="C16" s="30">
        <v>1886551</v>
      </c>
      <c r="D16" s="30">
        <v>1740</v>
      </c>
      <c r="E16" s="30">
        <v>10630</v>
      </c>
      <c r="F16" s="30">
        <v>9372</v>
      </c>
      <c r="G16" s="30">
        <v>1258</v>
      </c>
      <c r="H16" s="30">
        <v>7015</v>
      </c>
    </row>
    <row r="17" spans="1:8" ht="13.8" x14ac:dyDescent="0.25">
      <c r="A17" s="29" t="s">
        <v>13</v>
      </c>
      <c r="B17" s="30">
        <v>1340781</v>
      </c>
      <c r="C17" s="30">
        <v>775355</v>
      </c>
      <c r="D17" s="30">
        <v>1121</v>
      </c>
      <c r="E17" s="30">
        <v>5301</v>
      </c>
      <c r="F17" s="30">
        <v>4687</v>
      </c>
      <c r="G17" s="30">
        <v>614</v>
      </c>
      <c r="H17" s="30">
        <v>3413</v>
      </c>
    </row>
    <row r="18" spans="1:8" ht="13.8" x14ac:dyDescent="0.25">
      <c r="A18" s="29" t="s">
        <v>14</v>
      </c>
      <c r="B18" s="30">
        <v>3306454</v>
      </c>
      <c r="C18" s="30">
        <v>1839367</v>
      </c>
      <c r="D18" s="30">
        <v>1990</v>
      </c>
      <c r="E18" s="30">
        <v>11937</v>
      </c>
      <c r="F18" s="30">
        <v>10594</v>
      </c>
      <c r="G18" s="30">
        <v>1343</v>
      </c>
      <c r="H18" s="30">
        <v>13139</v>
      </c>
    </row>
    <row r="19" spans="1:8" ht="13.8" x14ac:dyDescent="0.25">
      <c r="A19" s="29" t="s">
        <v>15</v>
      </c>
      <c r="B19" s="30">
        <v>1868129</v>
      </c>
      <c r="C19" s="30">
        <v>1112002</v>
      </c>
      <c r="D19" s="30">
        <v>1427</v>
      </c>
      <c r="E19" s="30">
        <v>7986</v>
      </c>
      <c r="F19" s="30">
        <v>7097</v>
      </c>
      <c r="G19" s="30">
        <v>889</v>
      </c>
      <c r="H19" s="30">
        <v>4907</v>
      </c>
    </row>
    <row r="20" spans="1:8" ht="13.8" x14ac:dyDescent="0.25">
      <c r="A20" s="29" t="s">
        <v>16</v>
      </c>
      <c r="B20" s="30">
        <v>1039067</v>
      </c>
      <c r="C20" s="30">
        <v>611060</v>
      </c>
      <c r="D20" s="30">
        <v>757</v>
      </c>
      <c r="E20" s="30">
        <v>3541</v>
      </c>
      <c r="F20" s="30">
        <v>3162</v>
      </c>
      <c r="G20" s="30">
        <v>379</v>
      </c>
      <c r="H20" s="30">
        <v>2363</v>
      </c>
    </row>
    <row r="21" spans="1:8" ht="13.8" x14ac:dyDescent="0.25">
      <c r="A21" s="29" t="s">
        <v>17</v>
      </c>
      <c r="B21" s="30">
        <v>1426275</v>
      </c>
      <c r="C21" s="30">
        <v>813399</v>
      </c>
      <c r="D21" s="30">
        <v>993</v>
      </c>
      <c r="E21" s="30">
        <v>4936</v>
      </c>
      <c r="F21" s="30">
        <v>4387</v>
      </c>
      <c r="G21" s="30">
        <v>549</v>
      </c>
      <c r="H21" s="30">
        <v>3584</v>
      </c>
    </row>
    <row r="22" spans="1:8" ht="13.8" x14ac:dyDescent="0.25">
      <c r="A22" s="29" t="s">
        <v>18</v>
      </c>
      <c r="B22" s="30">
        <v>932508</v>
      </c>
      <c r="C22" s="30">
        <v>497944</v>
      </c>
      <c r="D22" s="30">
        <v>741</v>
      </c>
      <c r="E22" s="30">
        <v>2600</v>
      </c>
      <c r="F22" s="30">
        <v>2204</v>
      </c>
      <c r="G22" s="30">
        <v>396</v>
      </c>
      <c r="H22" s="30">
        <v>1795</v>
      </c>
    </row>
    <row r="23" spans="1:8" ht="13.8" x14ac:dyDescent="0.25">
      <c r="A23" s="29" t="s">
        <v>19</v>
      </c>
      <c r="B23" s="30">
        <v>4138323</v>
      </c>
      <c r="C23" s="30">
        <v>2333110</v>
      </c>
      <c r="D23" s="30">
        <v>2262</v>
      </c>
      <c r="E23" s="30">
        <v>13404</v>
      </c>
      <c r="F23" s="30">
        <v>11979</v>
      </c>
      <c r="G23" s="30">
        <v>1425</v>
      </c>
      <c r="H23" s="30">
        <v>7956</v>
      </c>
    </row>
    <row r="24" spans="1:8" ht="13.8" x14ac:dyDescent="0.25">
      <c r="A24" s="29" t="s">
        <v>20</v>
      </c>
      <c r="B24" s="30">
        <v>1191048</v>
      </c>
      <c r="C24" s="30">
        <v>618478</v>
      </c>
      <c r="D24" s="30">
        <v>900</v>
      </c>
      <c r="E24" s="30">
        <v>4821</v>
      </c>
      <c r="F24" s="30">
        <v>4204</v>
      </c>
      <c r="G24" s="30">
        <v>617</v>
      </c>
      <c r="H24" s="30">
        <v>3108</v>
      </c>
    </row>
    <row r="25" spans="1:8" ht="13.8" x14ac:dyDescent="0.25">
      <c r="A25" s="29" t="s">
        <v>21</v>
      </c>
      <c r="B25" s="30">
        <v>1470915</v>
      </c>
      <c r="C25" s="30">
        <v>823099</v>
      </c>
      <c r="D25" s="30">
        <v>1022</v>
      </c>
      <c r="E25" s="30">
        <v>4652</v>
      </c>
      <c r="F25" s="30">
        <v>4144</v>
      </c>
      <c r="G25" s="30">
        <v>508</v>
      </c>
      <c r="H25" s="30">
        <v>3294</v>
      </c>
    </row>
    <row r="26" spans="1:8" ht="13.8" x14ac:dyDescent="0.25">
      <c r="A26" s="29" t="s">
        <v>22</v>
      </c>
      <c r="B26" s="30">
        <v>1369832</v>
      </c>
      <c r="C26" s="30">
        <v>787974</v>
      </c>
      <c r="D26" s="30">
        <v>1058</v>
      </c>
      <c r="E26" s="30">
        <v>5529</v>
      </c>
      <c r="F26" s="30">
        <v>4837</v>
      </c>
      <c r="G26" s="30">
        <v>692</v>
      </c>
      <c r="H26" s="30">
        <v>3183</v>
      </c>
    </row>
    <row r="27" spans="1:8" ht="13.8" x14ac:dyDescent="0.25">
      <c r="A27" s="29" t="s">
        <v>23</v>
      </c>
      <c r="B27" s="30">
        <v>797120</v>
      </c>
      <c r="C27" s="30">
        <v>426279</v>
      </c>
      <c r="D27" s="30">
        <v>599</v>
      </c>
      <c r="E27" s="30">
        <v>2824</v>
      </c>
      <c r="F27" s="30">
        <v>2247</v>
      </c>
      <c r="G27" s="30">
        <v>577</v>
      </c>
      <c r="H27" s="30">
        <v>1626</v>
      </c>
    </row>
    <row r="28" spans="1:8" ht="13.8" x14ac:dyDescent="0.25">
      <c r="A28" s="29" t="s">
        <v>24</v>
      </c>
      <c r="B28" s="30">
        <v>1076919</v>
      </c>
      <c r="C28" s="30">
        <v>605452</v>
      </c>
      <c r="D28" s="30">
        <v>835</v>
      </c>
      <c r="E28" s="30">
        <v>4056</v>
      </c>
      <c r="F28" s="30">
        <v>3422</v>
      </c>
      <c r="G28" s="30">
        <v>634</v>
      </c>
      <c r="H28" s="30">
        <v>2631</v>
      </c>
    </row>
    <row r="29" spans="1:8" ht="13.8" x14ac:dyDescent="0.25">
      <c r="A29" s="29" t="s">
        <v>37</v>
      </c>
      <c r="B29" s="30">
        <v>10022187</v>
      </c>
      <c r="C29" s="30">
        <v>4530919</v>
      </c>
      <c r="D29" s="30">
        <v>4683</v>
      </c>
      <c r="E29" s="30">
        <v>36830</v>
      </c>
      <c r="F29" s="30">
        <v>34092</v>
      </c>
      <c r="G29" s="30">
        <v>2738</v>
      </c>
      <c r="H29" s="30">
        <v>24511</v>
      </c>
    </row>
    <row r="30" spans="1:8" ht="13.8" x14ac:dyDescent="0.25">
      <c r="A30" s="27" t="s">
        <v>48</v>
      </c>
      <c r="B30" s="31">
        <v>59306608</v>
      </c>
      <c r="C30" s="31">
        <v>30837750</v>
      </c>
      <c r="D30" s="31">
        <v>33334</v>
      </c>
      <c r="E30" s="31">
        <v>194478</v>
      </c>
      <c r="F30" s="31">
        <v>174293</v>
      </c>
      <c r="G30" s="31">
        <v>20185</v>
      </c>
      <c r="H30" s="31">
        <v>131264</v>
      </c>
    </row>
    <row r="33" spans="1:1" x14ac:dyDescent="0.25">
      <c r="A33" s="86" t="s">
        <v>92</v>
      </c>
    </row>
  </sheetData>
  <mergeCells count="8">
    <mergeCell ref="A1:H1"/>
    <mergeCell ref="A2:A4"/>
    <mergeCell ref="B2:H2"/>
    <mergeCell ref="B3:B4"/>
    <mergeCell ref="C3:C4"/>
    <mergeCell ref="D3:D4"/>
    <mergeCell ref="E3:G3"/>
    <mergeCell ref="H3:H4"/>
  </mergeCells>
  <pageMargins left="0.70866141732283472" right="0.70866141732283472" top="0.98425196850393704" bottom="0.74803149606299213" header="0.31496062992125984" footer="0.31496062992125984"/>
  <pageSetup paperSize="9" orientation="landscape" horizontalDpi="4294967294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opLeftCell="A7" zoomScale="70" zoomScaleNormal="70" workbookViewId="0">
      <selection activeCell="A33" sqref="A33"/>
    </sheetView>
  </sheetViews>
  <sheetFormatPr defaultRowHeight="13.2" x14ac:dyDescent="0.25"/>
  <cols>
    <col min="1" max="1" width="20.6640625" customWidth="1"/>
    <col min="2" max="2" width="15.6640625" customWidth="1"/>
    <col min="3" max="3" width="18.5546875" customWidth="1"/>
    <col min="4" max="8" width="15.6640625" customWidth="1"/>
  </cols>
  <sheetData>
    <row r="1" spans="1:8" ht="29.4" customHeight="1" x14ac:dyDescent="0.25">
      <c r="A1" s="69" t="s">
        <v>67</v>
      </c>
      <c r="B1" s="69"/>
      <c r="C1" s="69"/>
      <c r="D1" s="69"/>
      <c r="E1" s="69"/>
      <c r="F1" s="69"/>
      <c r="G1" s="69"/>
      <c r="H1" s="72"/>
    </row>
    <row r="2" spans="1:8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70"/>
    </row>
    <row r="3" spans="1:8" ht="13.8" customHeight="1" x14ac:dyDescent="0.25">
      <c r="A3" s="69"/>
      <c r="B3" s="69" t="s">
        <v>91</v>
      </c>
      <c r="C3" s="69" t="s">
        <v>93</v>
      </c>
      <c r="D3" s="69" t="s">
        <v>30</v>
      </c>
      <c r="E3" s="72" t="s">
        <v>31</v>
      </c>
      <c r="F3" s="72"/>
      <c r="G3" s="72"/>
      <c r="H3" s="75" t="s">
        <v>52</v>
      </c>
    </row>
    <row r="4" spans="1:8" ht="141" customHeight="1" x14ac:dyDescent="0.25">
      <c r="A4" s="69"/>
      <c r="B4" s="69"/>
      <c r="C4" s="69"/>
      <c r="D4" s="69"/>
      <c r="E4" s="21" t="s">
        <v>44</v>
      </c>
      <c r="F4" s="21" t="s">
        <v>47</v>
      </c>
      <c r="G4" s="21" t="s">
        <v>46</v>
      </c>
      <c r="H4" s="76"/>
    </row>
    <row r="5" spans="1:8" ht="13.8" x14ac:dyDescent="0.25">
      <c r="A5" s="6" t="s">
        <v>1</v>
      </c>
      <c r="B5" s="7">
        <v>1757284</v>
      </c>
      <c r="C5" s="7">
        <v>843237</v>
      </c>
      <c r="D5" s="7">
        <v>1222</v>
      </c>
      <c r="E5" s="7">
        <v>4555</v>
      </c>
      <c r="F5" s="7">
        <v>3948</v>
      </c>
      <c r="G5" s="7">
        <v>607</v>
      </c>
      <c r="H5" s="7">
        <v>2848</v>
      </c>
    </row>
    <row r="6" spans="1:8" ht="13.8" x14ac:dyDescent="0.25">
      <c r="A6" s="6" t="s">
        <v>2</v>
      </c>
      <c r="B6" s="7">
        <v>1112552</v>
      </c>
      <c r="C6" s="7">
        <v>572177</v>
      </c>
      <c r="D6" s="7">
        <v>785</v>
      </c>
      <c r="E6" s="7">
        <v>4075</v>
      </c>
      <c r="F6" s="7">
        <v>3642</v>
      </c>
      <c r="G6" s="7">
        <v>433</v>
      </c>
      <c r="H6" s="7">
        <v>2477</v>
      </c>
    </row>
    <row r="7" spans="1:8" ht="13.8" x14ac:dyDescent="0.25">
      <c r="A7" s="6" t="s">
        <v>3</v>
      </c>
      <c r="B7" s="7">
        <v>7000984</v>
      </c>
      <c r="C7" s="7">
        <v>3331287</v>
      </c>
      <c r="D7" s="7">
        <v>3737</v>
      </c>
      <c r="E7" s="7">
        <v>22439</v>
      </c>
      <c r="F7" s="7">
        <v>20724</v>
      </c>
      <c r="G7" s="7">
        <v>1715</v>
      </c>
      <c r="H7" s="7">
        <v>13683</v>
      </c>
    </row>
    <row r="8" spans="1:8" ht="13.8" x14ac:dyDescent="0.25">
      <c r="A8" s="6" t="s">
        <v>4</v>
      </c>
      <c r="B8" s="7">
        <v>5876345</v>
      </c>
      <c r="C8" s="7">
        <v>2047688</v>
      </c>
      <c r="D8" s="7">
        <v>1586</v>
      </c>
      <c r="E8" s="7">
        <v>6477</v>
      </c>
      <c r="F8" s="7">
        <v>5621</v>
      </c>
      <c r="G8" s="7">
        <v>856</v>
      </c>
      <c r="H8" s="7">
        <v>4600</v>
      </c>
    </row>
    <row r="9" spans="1:8" ht="13.8" x14ac:dyDescent="0.25">
      <c r="A9" s="6" t="s">
        <v>5</v>
      </c>
      <c r="B9" s="7">
        <v>1622578</v>
      </c>
      <c r="C9" s="7">
        <v>810413</v>
      </c>
      <c r="D9" s="7">
        <v>991</v>
      </c>
      <c r="E9" s="7">
        <v>4499</v>
      </c>
      <c r="F9" s="7">
        <v>3955</v>
      </c>
      <c r="G9" s="7">
        <v>544</v>
      </c>
      <c r="H9" s="7">
        <v>2881</v>
      </c>
    </row>
    <row r="10" spans="1:8" ht="13.8" x14ac:dyDescent="0.25">
      <c r="A10" s="6" t="s">
        <v>6</v>
      </c>
      <c r="B10" s="7">
        <v>1083236</v>
      </c>
      <c r="C10" s="7">
        <v>536116</v>
      </c>
      <c r="D10" s="7">
        <v>739</v>
      </c>
      <c r="E10" s="7">
        <v>3085</v>
      </c>
      <c r="F10" s="7">
        <v>2567</v>
      </c>
      <c r="G10" s="7">
        <v>518</v>
      </c>
      <c r="H10" s="7">
        <v>2056</v>
      </c>
    </row>
    <row r="11" spans="1:8" ht="13.8" x14ac:dyDescent="0.25">
      <c r="A11" s="6" t="s">
        <v>7</v>
      </c>
      <c r="B11" s="7">
        <v>2947549</v>
      </c>
      <c r="C11" s="7">
        <v>1477367</v>
      </c>
      <c r="D11" s="7">
        <v>1696</v>
      </c>
      <c r="E11" s="7">
        <v>9070</v>
      </c>
      <c r="F11" s="7">
        <v>7945</v>
      </c>
      <c r="G11" s="7">
        <v>1125</v>
      </c>
      <c r="H11" s="7">
        <v>5819</v>
      </c>
    </row>
    <row r="12" spans="1:8" ht="13.8" x14ac:dyDescent="0.25">
      <c r="A12" s="6" t="s">
        <v>8</v>
      </c>
      <c r="B12" s="7">
        <v>1389463</v>
      </c>
      <c r="C12" s="7">
        <v>664146</v>
      </c>
      <c r="D12" s="7">
        <v>903</v>
      </c>
      <c r="E12" s="7">
        <v>4389</v>
      </c>
      <c r="F12" s="7">
        <v>3793</v>
      </c>
      <c r="G12" s="7">
        <v>596</v>
      </c>
      <c r="H12" s="7">
        <v>2880</v>
      </c>
    </row>
    <row r="13" spans="1:8" ht="13.8" x14ac:dyDescent="0.25">
      <c r="A13" s="6" t="s">
        <v>9</v>
      </c>
      <c r="B13" s="7">
        <v>2220570</v>
      </c>
      <c r="C13" s="7">
        <v>1218985</v>
      </c>
      <c r="D13" s="7">
        <v>655</v>
      </c>
      <c r="E13" s="7">
        <v>6724</v>
      </c>
      <c r="F13" s="7">
        <v>5917</v>
      </c>
      <c r="G13" s="7">
        <v>807</v>
      </c>
      <c r="H13" s="7">
        <v>4864</v>
      </c>
    </row>
    <row r="14" spans="1:8" ht="13.8" x14ac:dyDescent="0.25">
      <c r="A14" s="6" t="s">
        <v>10</v>
      </c>
      <c r="B14" s="7">
        <v>1230508</v>
      </c>
      <c r="C14" s="7">
        <v>645542</v>
      </c>
      <c r="D14" s="7">
        <v>865</v>
      </c>
      <c r="E14" s="7">
        <v>4111</v>
      </c>
      <c r="F14" s="7">
        <v>3636</v>
      </c>
      <c r="G14" s="7">
        <v>475</v>
      </c>
      <c r="H14" s="7">
        <v>2474</v>
      </c>
    </row>
    <row r="15" spans="1:8" ht="13.8" x14ac:dyDescent="0.25">
      <c r="A15" s="6" t="s">
        <v>11</v>
      </c>
      <c r="B15" s="7">
        <v>2112233</v>
      </c>
      <c r="C15" s="7">
        <v>672032</v>
      </c>
      <c r="D15" s="7">
        <v>468</v>
      </c>
      <c r="E15" s="7">
        <v>1863</v>
      </c>
      <c r="F15" s="7">
        <v>1587</v>
      </c>
      <c r="G15" s="7">
        <v>276</v>
      </c>
      <c r="H15" s="7">
        <v>1166</v>
      </c>
    </row>
    <row r="16" spans="1:8" ht="13.8" x14ac:dyDescent="0.25">
      <c r="A16" s="6" t="s">
        <v>12</v>
      </c>
      <c r="B16" s="7">
        <v>3435549</v>
      </c>
      <c r="C16" s="7">
        <v>1751874</v>
      </c>
      <c r="D16" s="7">
        <v>1772</v>
      </c>
      <c r="E16" s="7">
        <v>10042</v>
      </c>
      <c r="F16" s="7">
        <v>8642</v>
      </c>
      <c r="G16" s="7">
        <v>1400</v>
      </c>
      <c r="H16" s="7">
        <v>5861</v>
      </c>
    </row>
    <row r="17" spans="1:8" ht="13.8" x14ac:dyDescent="0.25">
      <c r="A17" s="6" t="s">
        <v>13</v>
      </c>
      <c r="B17" s="7">
        <v>1555883</v>
      </c>
      <c r="C17" s="7">
        <v>827126</v>
      </c>
      <c r="D17" s="7">
        <v>1173</v>
      </c>
      <c r="E17" s="7">
        <v>5263</v>
      </c>
      <c r="F17" s="7">
        <v>4616</v>
      </c>
      <c r="G17" s="7">
        <v>647</v>
      </c>
      <c r="H17" s="7">
        <v>3184</v>
      </c>
    </row>
    <row r="18" spans="1:8" ht="13.8" x14ac:dyDescent="0.25">
      <c r="A18" s="6" t="s">
        <v>14</v>
      </c>
      <c r="B18" s="7">
        <v>3214615</v>
      </c>
      <c r="C18" s="7">
        <v>1640427</v>
      </c>
      <c r="D18" s="7">
        <v>2004</v>
      </c>
      <c r="E18" s="7">
        <v>11287</v>
      </c>
      <c r="F18" s="7">
        <v>9879</v>
      </c>
      <c r="G18" s="7">
        <v>1408</v>
      </c>
      <c r="H18" s="7">
        <v>7334</v>
      </c>
    </row>
    <row r="19" spans="1:8" ht="13.8" x14ac:dyDescent="0.25">
      <c r="A19" s="6" t="s">
        <v>15</v>
      </c>
      <c r="B19" s="7">
        <v>2139648</v>
      </c>
      <c r="C19" s="7">
        <v>1152741</v>
      </c>
      <c r="D19" s="7">
        <v>1476</v>
      </c>
      <c r="E19" s="7">
        <v>7549</v>
      </c>
      <c r="F19" s="7">
        <v>6574</v>
      </c>
      <c r="G19" s="7">
        <v>975</v>
      </c>
      <c r="H19" s="7">
        <v>4491</v>
      </c>
    </row>
    <row r="20" spans="1:8" ht="13.8" x14ac:dyDescent="0.25">
      <c r="A20" s="6" t="s">
        <v>16</v>
      </c>
      <c r="B20" s="7">
        <v>1177520</v>
      </c>
      <c r="C20" s="7">
        <v>614781</v>
      </c>
      <c r="D20" s="7">
        <v>792</v>
      </c>
      <c r="E20" s="7">
        <v>3448</v>
      </c>
      <c r="F20" s="7">
        <v>3050</v>
      </c>
      <c r="G20" s="7">
        <v>398</v>
      </c>
      <c r="H20" s="7">
        <v>2207</v>
      </c>
    </row>
    <row r="21" spans="1:8" ht="13.8" x14ac:dyDescent="0.25">
      <c r="A21" s="6" t="s">
        <v>17</v>
      </c>
      <c r="B21" s="7">
        <v>1674903</v>
      </c>
      <c r="C21" s="7">
        <v>864503</v>
      </c>
      <c r="D21" s="7">
        <v>1020</v>
      </c>
      <c r="E21" s="7">
        <v>4840</v>
      </c>
      <c r="F21" s="7">
        <v>4251</v>
      </c>
      <c r="G21" s="7">
        <v>589</v>
      </c>
      <c r="H21" s="7">
        <v>3259</v>
      </c>
    </row>
    <row r="22" spans="1:8" ht="13.8" x14ac:dyDescent="0.25">
      <c r="A22" s="6" t="s">
        <v>18</v>
      </c>
      <c r="B22" s="7">
        <v>1041112</v>
      </c>
      <c r="C22" s="7">
        <v>482791</v>
      </c>
      <c r="D22" s="7">
        <v>760</v>
      </c>
      <c r="E22" s="7">
        <v>2586</v>
      </c>
      <c r="F22" s="7">
        <v>2177</v>
      </c>
      <c r="G22" s="7">
        <v>409</v>
      </c>
      <c r="H22" s="7">
        <v>1756</v>
      </c>
    </row>
    <row r="23" spans="1:8" ht="13.8" x14ac:dyDescent="0.25">
      <c r="A23" s="6" t="s">
        <v>19</v>
      </c>
      <c r="B23" s="7">
        <v>4047375</v>
      </c>
      <c r="C23" s="7">
        <v>2123073</v>
      </c>
      <c r="D23" s="7">
        <v>2311</v>
      </c>
      <c r="E23" s="7">
        <v>12743</v>
      </c>
      <c r="F23" s="7">
        <v>11269</v>
      </c>
      <c r="G23" s="7">
        <v>1474</v>
      </c>
      <c r="H23" s="7">
        <v>7007</v>
      </c>
    </row>
    <row r="24" spans="1:8" ht="13.8" x14ac:dyDescent="0.25">
      <c r="A24" s="6" t="s">
        <v>20</v>
      </c>
      <c r="B24" s="7">
        <v>1509489</v>
      </c>
      <c r="C24" s="7">
        <v>702463</v>
      </c>
      <c r="D24" s="7">
        <v>937</v>
      </c>
      <c r="E24" s="7">
        <v>4756</v>
      </c>
      <c r="F24" s="7">
        <v>4104</v>
      </c>
      <c r="G24" s="7">
        <v>652</v>
      </c>
      <c r="H24" s="7">
        <v>2893</v>
      </c>
    </row>
    <row r="25" spans="1:8" ht="13.8" x14ac:dyDescent="0.25">
      <c r="A25" s="6" t="s">
        <v>21</v>
      </c>
      <c r="B25" s="7">
        <v>1601948</v>
      </c>
      <c r="C25" s="7">
        <v>798604</v>
      </c>
      <c r="D25" s="7">
        <v>1044</v>
      </c>
      <c r="E25" s="7">
        <v>4366</v>
      </c>
      <c r="F25" s="7">
        <v>3843</v>
      </c>
      <c r="G25" s="7">
        <v>523</v>
      </c>
      <c r="H25" s="7">
        <v>2978</v>
      </c>
    </row>
    <row r="26" spans="1:8" ht="13.8" x14ac:dyDescent="0.25">
      <c r="A26" s="6" t="s">
        <v>22</v>
      </c>
      <c r="B26" s="7">
        <v>1679565</v>
      </c>
      <c r="C26" s="7">
        <v>863804</v>
      </c>
      <c r="D26" s="7">
        <v>1087</v>
      </c>
      <c r="E26" s="7">
        <v>5219</v>
      </c>
      <c r="F26" s="7">
        <v>4559</v>
      </c>
      <c r="G26" s="7">
        <v>660</v>
      </c>
      <c r="H26" s="7">
        <v>2943</v>
      </c>
    </row>
    <row r="27" spans="1:8" ht="13.8" x14ac:dyDescent="0.25">
      <c r="A27" s="6" t="s">
        <v>23</v>
      </c>
      <c r="B27" s="7">
        <v>868660</v>
      </c>
      <c r="C27" s="7">
        <v>431835</v>
      </c>
      <c r="D27" s="7">
        <v>594</v>
      </c>
      <c r="E27" s="7">
        <v>2700</v>
      </c>
      <c r="F27" s="7">
        <v>2126</v>
      </c>
      <c r="G27" s="7">
        <v>574</v>
      </c>
      <c r="H27" s="7">
        <v>1544</v>
      </c>
    </row>
    <row r="28" spans="1:8" ht="13.8" x14ac:dyDescent="0.25">
      <c r="A28" s="6" t="s">
        <v>24</v>
      </c>
      <c r="B28" s="7">
        <v>1292568</v>
      </c>
      <c r="C28" s="7">
        <v>637617</v>
      </c>
      <c r="D28" s="7">
        <v>836</v>
      </c>
      <c r="E28" s="7">
        <v>3867</v>
      </c>
      <c r="F28" s="7">
        <v>3230</v>
      </c>
      <c r="G28" s="7">
        <v>637</v>
      </c>
      <c r="H28" s="7">
        <v>2388</v>
      </c>
    </row>
    <row r="29" spans="1:8" ht="13.8" x14ac:dyDescent="0.25">
      <c r="A29" s="6" t="s">
        <v>37</v>
      </c>
      <c r="B29" s="7">
        <v>11795781</v>
      </c>
      <c r="C29" s="7">
        <v>4385758</v>
      </c>
      <c r="D29" s="7">
        <v>4872</v>
      </c>
      <c r="E29" s="7">
        <v>33947</v>
      </c>
      <c r="F29" s="7">
        <v>31085</v>
      </c>
      <c r="G29" s="7">
        <v>2862</v>
      </c>
      <c r="H29" s="7">
        <v>21216</v>
      </c>
    </row>
    <row r="30" spans="1:8" ht="13.8" x14ac:dyDescent="0.25">
      <c r="A30" s="27" t="s">
        <v>48</v>
      </c>
      <c r="B30" s="28">
        <v>65387918</v>
      </c>
      <c r="C30" s="26">
        <v>30096387</v>
      </c>
      <c r="D30" s="26">
        <v>34325</v>
      </c>
      <c r="E30" s="26">
        <v>183900</v>
      </c>
      <c r="F30" s="26">
        <v>162740</v>
      </c>
      <c r="G30" s="26">
        <v>21160</v>
      </c>
      <c r="H30" s="26">
        <v>114809</v>
      </c>
    </row>
    <row r="33" spans="1:1" x14ac:dyDescent="0.25">
      <c r="A33" s="86" t="s">
        <v>92</v>
      </c>
    </row>
  </sheetData>
  <mergeCells count="8">
    <mergeCell ref="A1:H1"/>
    <mergeCell ref="A2:A4"/>
    <mergeCell ref="B2:H2"/>
    <mergeCell ref="B3:B4"/>
    <mergeCell ref="C3:C4"/>
    <mergeCell ref="D3:D4"/>
    <mergeCell ref="E3:G3"/>
    <mergeCell ref="H3:H4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opLeftCell="A10" zoomScale="70" zoomScaleNormal="70" workbookViewId="0">
      <selection activeCell="A33" sqref="A33"/>
    </sheetView>
  </sheetViews>
  <sheetFormatPr defaultRowHeight="13.2" x14ac:dyDescent="0.25"/>
  <cols>
    <col min="1" max="1" width="20.6640625" customWidth="1"/>
    <col min="2" max="2" width="15.6640625" customWidth="1"/>
    <col min="3" max="3" width="18.6640625" customWidth="1"/>
    <col min="4" max="8" width="15.6640625" customWidth="1"/>
  </cols>
  <sheetData>
    <row r="1" spans="1:8" ht="34.65" customHeight="1" x14ac:dyDescent="0.25">
      <c r="A1" s="69" t="s">
        <v>65</v>
      </c>
      <c r="B1" s="69"/>
      <c r="C1" s="69"/>
      <c r="D1" s="69"/>
      <c r="E1" s="69"/>
      <c r="F1" s="69"/>
      <c r="G1" s="69"/>
      <c r="H1" s="72"/>
    </row>
    <row r="2" spans="1:8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70"/>
    </row>
    <row r="3" spans="1:8" ht="13.8" customHeight="1" x14ac:dyDescent="0.25">
      <c r="A3" s="69"/>
      <c r="B3" s="69" t="s">
        <v>91</v>
      </c>
      <c r="C3" s="69" t="s">
        <v>93</v>
      </c>
      <c r="D3" s="69" t="s">
        <v>30</v>
      </c>
      <c r="E3" s="72" t="s">
        <v>31</v>
      </c>
      <c r="F3" s="72"/>
      <c r="G3" s="72"/>
      <c r="H3" s="77" t="s">
        <v>52</v>
      </c>
    </row>
    <row r="4" spans="1:8" ht="143.4" customHeight="1" x14ac:dyDescent="0.25">
      <c r="A4" s="69"/>
      <c r="B4" s="69"/>
      <c r="C4" s="69"/>
      <c r="D4" s="69"/>
      <c r="E4" s="21" t="s">
        <v>44</v>
      </c>
      <c r="F4" s="21" t="s">
        <v>47</v>
      </c>
      <c r="G4" s="21" t="s">
        <v>46</v>
      </c>
      <c r="H4" s="77"/>
    </row>
    <row r="5" spans="1:8" ht="13.8" x14ac:dyDescent="0.25">
      <c r="A5" s="23" t="s">
        <v>1</v>
      </c>
      <c r="B5" s="24">
        <v>1899027</v>
      </c>
      <c r="C5" s="24">
        <v>855411</v>
      </c>
      <c r="D5" s="24">
        <v>1289</v>
      </c>
      <c r="E5" s="24">
        <v>4629</v>
      </c>
      <c r="F5" s="24">
        <v>3940</v>
      </c>
      <c r="G5" s="24">
        <v>689</v>
      </c>
      <c r="H5" s="24">
        <v>2932</v>
      </c>
    </row>
    <row r="6" spans="1:8" ht="13.8" x14ac:dyDescent="0.25">
      <c r="A6" s="23" t="s">
        <v>2</v>
      </c>
      <c r="B6" s="24">
        <v>1205576</v>
      </c>
      <c r="C6" s="24">
        <v>603399</v>
      </c>
      <c r="D6" s="24">
        <v>843</v>
      </c>
      <c r="E6" s="24">
        <v>4083</v>
      </c>
      <c r="F6" s="24">
        <v>3611</v>
      </c>
      <c r="G6" s="24">
        <v>472</v>
      </c>
      <c r="H6" s="24">
        <v>2491</v>
      </c>
    </row>
    <row r="7" spans="1:8" ht="13.8" x14ac:dyDescent="0.25">
      <c r="A7" s="23" t="s">
        <v>3</v>
      </c>
      <c r="B7" s="24">
        <v>7415517</v>
      </c>
      <c r="C7" s="24">
        <v>3461275</v>
      </c>
      <c r="D7" s="24">
        <v>3852</v>
      </c>
      <c r="E7" s="24">
        <v>22610</v>
      </c>
      <c r="F7" s="24">
        <v>20832</v>
      </c>
      <c r="G7" s="24">
        <v>1778</v>
      </c>
      <c r="H7" s="24">
        <v>14431</v>
      </c>
    </row>
    <row r="8" spans="1:8" ht="13.8" x14ac:dyDescent="0.25">
      <c r="A8" s="23" t="s">
        <v>4</v>
      </c>
      <c r="B8" s="24">
        <v>6419179</v>
      </c>
      <c r="C8" s="24">
        <v>2128208</v>
      </c>
      <c r="D8" s="24">
        <v>1711</v>
      </c>
      <c r="E8" s="24">
        <v>7167</v>
      </c>
      <c r="F8" s="24">
        <v>6366</v>
      </c>
      <c r="G8" s="24">
        <v>801</v>
      </c>
      <c r="H8" s="24">
        <v>4214</v>
      </c>
    </row>
    <row r="9" spans="1:8" ht="13.8" x14ac:dyDescent="0.25">
      <c r="A9" s="23" t="s">
        <v>5</v>
      </c>
      <c r="B9" s="24">
        <v>1702529</v>
      </c>
      <c r="C9" s="24">
        <v>821870</v>
      </c>
      <c r="D9" s="24">
        <v>1033</v>
      </c>
      <c r="E9" s="24">
        <v>4470</v>
      </c>
      <c r="F9" s="24">
        <v>3883</v>
      </c>
      <c r="G9" s="24">
        <v>587</v>
      </c>
      <c r="H9" s="24">
        <v>2829</v>
      </c>
    </row>
    <row r="10" spans="1:8" ht="13.8" x14ac:dyDescent="0.25">
      <c r="A10" s="23" t="s">
        <v>6</v>
      </c>
      <c r="B10" s="24">
        <v>1134437</v>
      </c>
      <c r="C10" s="24">
        <v>539398</v>
      </c>
      <c r="D10" s="24">
        <v>781</v>
      </c>
      <c r="E10" s="24">
        <v>3137</v>
      </c>
      <c r="F10" s="24">
        <v>2630</v>
      </c>
      <c r="G10" s="24">
        <v>507</v>
      </c>
      <c r="H10" s="24">
        <v>2085</v>
      </c>
    </row>
    <row r="11" spans="1:8" ht="13.8" x14ac:dyDescent="0.25">
      <c r="A11" s="23" t="s">
        <v>7</v>
      </c>
      <c r="B11" s="24">
        <v>3067241</v>
      </c>
      <c r="C11" s="24">
        <v>1507093</v>
      </c>
      <c r="D11" s="24">
        <v>1751</v>
      </c>
      <c r="E11" s="24">
        <v>9141</v>
      </c>
      <c r="F11" s="24">
        <v>7999</v>
      </c>
      <c r="G11" s="24">
        <v>1142</v>
      </c>
      <c r="H11" s="24">
        <v>5563</v>
      </c>
    </row>
    <row r="12" spans="1:8" ht="13.8" x14ac:dyDescent="0.25">
      <c r="A12" s="23" t="s">
        <v>8</v>
      </c>
      <c r="B12" s="24">
        <v>1638129</v>
      </c>
      <c r="C12" s="24">
        <v>790929</v>
      </c>
      <c r="D12" s="24">
        <v>971</v>
      </c>
      <c r="E12" s="24">
        <v>4509</v>
      </c>
      <c r="F12" s="24">
        <v>3859</v>
      </c>
      <c r="G12" s="24">
        <v>650</v>
      </c>
      <c r="H12" s="24">
        <v>2958</v>
      </c>
    </row>
    <row r="13" spans="1:8" ht="13.8" x14ac:dyDescent="0.25">
      <c r="A13" s="23" t="s">
        <v>9</v>
      </c>
      <c r="B13" s="24">
        <v>2283335</v>
      </c>
      <c r="C13" s="24">
        <v>1172475</v>
      </c>
      <c r="D13" s="24">
        <v>746</v>
      </c>
      <c r="E13" s="24">
        <v>6498</v>
      </c>
      <c r="F13" s="24">
        <v>5646</v>
      </c>
      <c r="G13" s="24">
        <v>852</v>
      </c>
      <c r="H13" s="24">
        <v>4722</v>
      </c>
    </row>
    <row r="14" spans="1:8" ht="13.8" x14ac:dyDescent="0.25">
      <c r="A14" s="23" t="s">
        <v>10</v>
      </c>
      <c r="B14" s="24">
        <v>1338793</v>
      </c>
      <c r="C14" s="24">
        <v>660639</v>
      </c>
      <c r="D14" s="24">
        <v>899</v>
      </c>
      <c r="E14" s="24">
        <v>4077</v>
      </c>
      <c r="F14" s="24">
        <v>3535</v>
      </c>
      <c r="G14" s="24">
        <v>542</v>
      </c>
      <c r="H14" s="24">
        <v>2485</v>
      </c>
    </row>
    <row r="15" spans="1:8" ht="13.8" x14ac:dyDescent="0.25">
      <c r="A15" s="23" t="s">
        <v>11</v>
      </c>
      <c r="B15" s="24">
        <v>2435312</v>
      </c>
      <c r="C15" s="24">
        <v>695396</v>
      </c>
      <c r="D15" s="24">
        <v>488</v>
      </c>
      <c r="E15" s="24">
        <v>2447</v>
      </c>
      <c r="F15" s="24">
        <v>2147</v>
      </c>
      <c r="G15" s="24">
        <v>300</v>
      </c>
      <c r="H15" s="24">
        <v>1207</v>
      </c>
    </row>
    <row r="16" spans="1:8" ht="13.8" x14ac:dyDescent="0.25">
      <c r="A16" s="23" t="s">
        <v>12</v>
      </c>
      <c r="B16" s="24">
        <v>3354701</v>
      </c>
      <c r="C16" s="24">
        <v>1687112</v>
      </c>
      <c r="D16" s="24">
        <v>1891</v>
      </c>
      <c r="E16" s="24">
        <v>10003</v>
      </c>
      <c r="F16" s="24">
        <v>8630</v>
      </c>
      <c r="G16" s="24">
        <v>1373</v>
      </c>
      <c r="H16" s="24">
        <v>5984</v>
      </c>
    </row>
    <row r="17" spans="1:8" ht="13.8" x14ac:dyDescent="0.25">
      <c r="A17" s="23" t="s">
        <v>13</v>
      </c>
      <c r="B17" s="24">
        <v>1617685</v>
      </c>
      <c r="C17" s="24">
        <v>828983</v>
      </c>
      <c r="D17" s="24">
        <v>1206</v>
      </c>
      <c r="E17" s="24">
        <v>5046</v>
      </c>
      <c r="F17" s="24">
        <v>4381</v>
      </c>
      <c r="G17" s="24">
        <v>665</v>
      </c>
      <c r="H17" s="24">
        <v>3186</v>
      </c>
    </row>
    <row r="18" spans="1:8" ht="13.8" x14ac:dyDescent="0.25">
      <c r="A18" s="23" t="s">
        <v>14</v>
      </c>
      <c r="B18" s="24">
        <v>3581902</v>
      </c>
      <c r="C18" s="24">
        <v>1713053</v>
      </c>
      <c r="D18" s="24">
        <v>2212</v>
      </c>
      <c r="E18" s="24">
        <v>11630</v>
      </c>
      <c r="F18" s="24">
        <v>9825</v>
      </c>
      <c r="G18" s="24">
        <v>1805</v>
      </c>
      <c r="H18" s="24">
        <v>7434</v>
      </c>
    </row>
    <row r="19" spans="1:8" ht="13.8" x14ac:dyDescent="0.25">
      <c r="A19" s="23" t="s">
        <v>15</v>
      </c>
      <c r="B19" s="24">
        <v>2248442</v>
      </c>
      <c r="C19" s="24">
        <v>1168590</v>
      </c>
      <c r="D19" s="24">
        <v>1521</v>
      </c>
      <c r="E19" s="24">
        <v>7693</v>
      </c>
      <c r="F19" s="24">
        <v>6678</v>
      </c>
      <c r="G19" s="24">
        <v>1015</v>
      </c>
      <c r="H19" s="24">
        <v>4579</v>
      </c>
    </row>
    <row r="20" spans="1:8" ht="13.8" x14ac:dyDescent="0.25">
      <c r="A20" s="23" t="s">
        <v>16</v>
      </c>
      <c r="B20" s="24">
        <v>1236863</v>
      </c>
      <c r="C20" s="24">
        <v>620082</v>
      </c>
      <c r="D20" s="24">
        <v>868</v>
      </c>
      <c r="E20" s="24">
        <v>3497</v>
      </c>
      <c r="F20" s="24">
        <v>3040</v>
      </c>
      <c r="G20" s="24">
        <v>457</v>
      </c>
      <c r="H20" s="24">
        <v>2224</v>
      </c>
    </row>
    <row r="21" spans="1:8" ht="13.8" x14ac:dyDescent="0.25">
      <c r="A21" s="23" t="s">
        <v>17</v>
      </c>
      <c r="B21" s="24">
        <v>1776778</v>
      </c>
      <c r="C21" s="24">
        <v>883619</v>
      </c>
      <c r="D21" s="24">
        <v>1085</v>
      </c>
      <c r="E21" s="24">
        <v>4807</v>
      </c>
      <c r="F21" s="24">
        <v>4241</v>
      </c>
      <c r="G21" s="24">
        <v>566</v>
      </c>
      <c r="H21" s="24">
        <v>3308</v>
      </c>
    </row>
    <row r="22" spans="1:8" ht="13.8" x14ac:dyDescent="0.25">
      <c r="A22" s="23" t="s">
        <v>18</v>
      </c>
      <c r="B22" s="24">
        <v>1250864</v>
      </c>
      <c r="C22" s="24">
        <v>556907</v>
      </c>
      <c r="D22" s="24">
        <v>806</v>
      </c>
      <c r="E22" s="24">
        <v>2645</v>
      </c>
      <c r="F22" s="24">
        <v>2208</v>
      </c>
      <c r="G22" s="24">
        <v>437</v>
      </c>
      <c r="H22" s="24">
        <v>1735</v>
      </c>
    </row>
    <row r="23" spans="1:8" ht="13.8" x14ac:dyDescent="0.25">
      <c r="A23" s="23" t="s">
        <v>19</v>
      </c>
      <c r="B23" s="24">
        <v>4180376</v>
      </c>
      <c r="C23" s="24">
        <v>2127901</v>
      </c>
      <c r="D23" s="24">
        <v>2358</v>
      </c>
      <c r="E23" s="24">
        <v>12960</v>
      </c>
      <c r="F23" s="24">
        <v>11418</v>
      </c>
      <c r="G23" s="24">
        <v>1542</v>
      </c>
      <c r="H23" s="24">
        <v>7123</v>
      </c>
    </row>
    <row r="24" spans="1:8" ht="13.8" x14ac:dyDescent="0.25">
      <c r="A24" s="23" t="s">
        <v>20</v>
      </c>
      <c r="B24" s="24">
        <v>1628509</v>
      </c>
      <c r="C24" s="24">
        <v>725884</v>
      </c>
      <c r="D24" s="24">
        <v>984</v>
      </c>
      <c r="E24" s="24">
        <v>4901</v>
      </c>
      <c r="F24" s="24">
        <v>4195</v>
      </c>
      <c r="G24" s="24">
        <v>706</v>
      </c>
      <c r="H24" s="24">
        <v>3129</v>
      </c>
    </row>
    <row r="25" spans="1:8" ht="13.8" x14ac:dyDescent="0.25">
      <c r="A25" s="23" t="s">
        <v>21</v>
      </c>
      <c r="B25" s="24">
        <v>1797702</v>
      </c>
      <c r="C25" s="24">
        <v>867345</v>
      </c>
      <c r="D25" s="24">
        <v>1088</v>
      </c>
      <c r="E25" s="24">
        <v>4510</v>
      </c>
      <c r="F25" s="24">
        <v>3933</v>
      </c>
      <c r="G25" s="24">
        <v>577</v>
      </c>
      <c r="H25" s="24">
        <v>3045</v>
      </c>
    </row>
    <row r="26" spans="1:8" ht="13.8" x14ac:dyDescent="0.25">
      <c r="A26" s="23" t="s">
        <v>22</v>
      </c>
      <c r="B26" s="24">
        <v>1827275</v>
      </c>
      <c r="C26" s="24">
        <v>919658</v>
      </c>
      <c r="D26" s="24">
        <v>1129</v>
      </c>
      <c r="E26" s="24">
        <v>5168</v>
      </c>
      <c r="F26" s="24">
        <v>4482</v>
      </c>
      <c r="G26" s="24">
        <v>686</v>
      </c>
      <c r="H26" s="24">
        <v>2966</v>
      </c>
    </row>
    <row r="27" spans="1:8" ht="13.8" x14ac:dyDescent="0.25">
      <c r="A27" s="23" t="s">
        <v>23</v>
      </c>
      <c r="B27" s="24">
        <v>909260</v>
      </c>
      <c r="C27" s="24">
        <v>444513</v>
      </c>
      <c r="D27" s="24">
        <v>649</v>
      </c>
      <c r="E27" s="24">
        <v>2785</v>
      </c>
      <c r="F27" s="24">
        <v>2190</v>
      </c>
      <c r="G27" s="24">
        <v>595</v>
      </c>
      <c r="H27" s="24">
        <v>1602</v>
      </c>
    </row>
    <row r="28" spans="1:8" ht="13.8" x14ac:dyDescent="0.25">
      <c r="A28" s="23" t="s">
        <v>24</v>
      </c>
      <c r="B28" s="24">
        <v>1390806</v>
      </c>
      <c r="C28" s="24">
        <v>645361</v>
      </c>
      <c r="D28" s="24">
        <v>866</v>
      </c>
      <c r="E28" s="24">
        <v>3967</v>
      </c>
      <c r="F28" s="24">
        <v>3307</v>
      </c>
      <c r="G28" s="24">
        <v>660</v>
      </c>
      <c r="H28" s="24">
        <v>2408</v>
      </c>
    </row>
    <row r="29" spans="1:8" ht="13.8" x14ac:dyDescent="0.25">
      <c r="A29" s="23" t="s">
        <v>37</v>
      </c>
      <c r="B29" s="24">
        <v>12958227</v>
      </c>
      <c r="C29" s="24">
        <v>6193445</v>
      </c>
      <c r="D29" s="24">
        <v>5033</v>
      </c>
      <c r="E29" s="24">
        <v>35300</v>
      </c>
      <c r="F29" s="24">
        <v>32115</v>
      </c>
      <c r="G29" s="24">
        <v>3185</v>
      </c>
      <c r="H29" s="24">
        <v>21896</v>
      </c>
    </row>
    <row r="30" spans="1:8" ht="13.8" x14ac:dyDescent="0.25">
      <c r="A30" s="25" t="s">
        <v>48</v>
      </c>
      <c r="B30" s="26">
        <v>70298465</v>
      </c>
      <c r="C30" s="26">
        <v>32618546</v>
      </c>
      <c r="D30" s="26">
        <v>36060</v>
      </c>
      <c r="E30" s="26">
        <v>187680</v>
      </c>
      <c r="F30" s="26">
        <v>165091</v>
      </c>
      <c r="G30" s="26">
        <v>22589</v>
      </c>
      <c r="H30" s="26">
        <v>116536</v>
      </c>
    </row>
    <row r="33" spans="1:1" x14ac:dyDescent="0.25">
      <c r="A33" s="86" t="s">
        <v>92</v>
      </c>
    </row>
  </sheetData>
  <mergeCells count="8">
    <mergeCell ref="A1:H1"/>
    <mergeCell ref="A2:A4"/>
    <mergeCell ref="B2:H2"/>
    <mergeCell ref="B3:B4"/>
    <mergeCell ref="C3:C4"/>
    <mergeCell ref="D3:D4"/>
    <mergeCell ref="E3:G3"/>
    <mergeCell ref="H3:H4"/>
  </mergeCells>
  <pageMargins left="0.70866141732283472" right="0.70866141732283472" top="0.78740157480314965" bottom="0.39370078740157483" header="0.31496062992125984" footer="0.31496062992125984"/>
  <pageSetup paperSize="9" orientation="landscape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zoomScale="70" zoomScaleNormal="70" workbookViewId="0">
      <selection activeCell="A33" sqref="A33"/>
    </sheetView>
  </sheetViews>
  <sheetFormatPr defaultRowHeight="13.2" x14ac:dyDescent="0.25"/>
  <cols>
    <col min="1" max="1" width="23.33203125" customWidth="1"/>
    <col min="2" max="2" width="19.33203125" customWidth="1"/>
    <col min="3" max="3" width="19.44140625" customWidth="1"/>
    <col min="4" max="4" width="12.88671875" customWidth="1"/>
    <col min="5" max="5" width="12.109375" customWidth="1"/>
    <col min="6" max="6" width="12.5546875" customWidth="1"/>
    <col min="7" max="7" width="9.5546875" customWidth="1"/>
    <col min="8" max="8" width="12.33203125" customWidth="1"/>
    <col min="9" max="9" width="14.6640625" customWidth="1"/>
    <col min="10" max="10" width="16.44140625" customWidth="1"/>
    <col min="11" max="11" width="13.33203125" customWidth="1"/>
    <col min="12" max="12" width="15.88671875" customWidth="1"/>
    <col min="13" max="13" width="27.109375" customWidth="1"/>
  </cols>
  <sheetData>
    <row r="1" spans="1:13" ht="34.5" customHeight="1" x14ac:dyDescent="0.25">
      <c r="A1" s="67" t="s">
        <v>87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8"/>
    </row>
    <row r="2" spans="1:13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70"/>
    </row>
    <row r="3" spans="1:13" ht="13.8" customHeight="1" x14ac:dyDescent="0.25">
      <c r="A3" s="69"/>
      <c r="B3" s="69" t="s">
        <v>91</v>
      </c>
      <c r="C3" s="69" t="s">
        <v>93</v>
      </c>
      <c r="D3" s="71" t="s">
        <v>64</v>
      </c>
      <c r="E3" s="71"/>
      <c r="F3" s="71"/>
      <c r="G3" s="71"/>
      <c r="H3" s="72" t="s">
        <v>31</v>
      </c>
      <c r="I3" s="72"/>
      <c r="J3" s="72"/>
      <c r="K3" s="72"/>
      <c r="L3" s="72"/>
      <c r="M3" s="69" t="s">
        <v>83</v>
      </c>
    </row>
    <row r="4" spans="1:13" ht="85.8" customHeight="1" x14ac:dyDescent="0.25">
      <c r="A4" s="69"/>
      <c r="B4" s="69"/>
      <c r="C4" s="69"/>
      <c r="D4" s="54" t="s">
        <v>44</v>
      </c>
      <c r="E4" s="55" t="s">
        <v>61</v>
      </c>
      <c r="F4" s="55" t="s">
        <v>88</v>
      </c>
      <c r="G4" s="55" t="s">
        <v>63</v>
      </c>
      <c r="H4" s="54" t="s">
        <v>44</v>
      </c>
      <c r="I4" s="54" t="s">
        <v>47</v>
      </c>
      <c r="J4" s="56" t="s">
        <v>79</v>
      </c>
      <c r="K4" s="54" t="s">
        <v>46</v>
      </c>
      <c r="L4" s="56" t="s">
        <v>79</v>
      </c>
      <c r="M4" s="69"/>
    </row>
    <row r="5" spans="1:13" ht="13.8" x14ac:dyDescent="0.25">
      <c r="A5" s="29" t="s">
        <v>1</v>
      </c>
      <c r="B5" s="30">
        <v>1767059</v>
      </c>
      <c r="C5" s="30">
        <v>1088636</v>
      </c>
      <c r="D5" s="30">
        <v>1251</v>
      </c>
      <c r="E5" s="30">
        <v>627</v>
      </c>
      <c r="F5" s="30">
        <v>43</v>
      </c>
      <c r="G5" s="30">
        <v>624</v>
      </c>
      <c r="H5" s="30">
        <v>8819</v>
      </c>
      <c r="I5" s="30">
        <v>8248</v>
      </c>
      <c r="J5" s="30">
        <v>7426</v>
      </c>
      <c r="K5" s="30">
        <v>571</v>
      </c>
      <c r="L5" s="30">
        <v>65</v>
      </c>
      <c r="M5" s="30">
        <v>6326</v>
      </c>
    </row>
    <row r="6" spans="1:13" ht="13.8" x14ac:dyDescent="0.25">
      <c r="A6" s="29" t="s">
        <v>2</v>
      </c>
      <c r="B6" s="30">
        <v>1163412</v>
      </c>
      <c r="C6" s="30">
        <v>732679</v>
      </c>
      <c r="D6" s="30">
        <v>788</v>
      </c>
      <c r="E6" s="30">
        <v>426</v>
      </c>
      <c r="F6" s="30">
        <v>25</v>
      </c>
      <c r="G6" s="30">
        <v>362</v>
      </c>
      <c r="H6" s="30">
        <v>6661</v>
      </c>
      <c r="I6" s="30">
        <v>6269</v>
      </c>
      <c r="J6" s="30">
        <v>5508</v>
      </c>
      <c r="K6" s="30">
        <v>392</v>
      </c>
      <c r="L6" s="30">
        <v>46</v>
      </c>
      <c r="M6" s="30">
        <v>4460</v>
      </c>
    </row>
    <row r="7" spans="1:13" ht="13.8" x14ac:dyDescent="0.25">
      <c r="A7" s="29" t="s">
        <v>3</v>
      </c>
      <c r="B7" s="30">
        <v>8241605</v>
      </c>
      <c r="C7" s="30">
        <v>4543008</v>
      </c>
      <c r="D7" s="30">
        <v>3553</v>
      </c>
      <c r="E7" s="30">
        <v>1909</v>
      </c>
      <c r="F7" s="30">
        <v>158</v>
      </c>
      <c r="G7" s="30">
        <v>1644</v>
      </c>
      <c r="H7" s="30">
        <v>33561</v>
      </c>
      <c r="I7" s="30">
        <v>32258</v>
      </c>
      <c r="J7" s="30">
        <v>28152</v>
      </c>
      <c r="K7" s="30">
        <v>1303</v>
      </c>
      <c r="L7" s="30">
        <v>134</v>
      </c>
      <c r="M7" s="30">
        <v>23364</v>
      </c>
    </row>
    <row r="8" spans="1:13" ht="13.8" x14ac:dyDescent="0.25">
      <c r="A8" s="29" t="s">
        <v>4</v>
      </c>
      <c r="B8" s="30">
        <v>3162619</v>
      </c>
      <c r="C8" s="30">
        <v>1901984</v>
      </c>
      <c r="D8" s="30">
        <v>1543</v>
      </c>
      <c r="E8" s="30">
        <v>909</v>
      </c>
      <c r="F8" s="30">
        <v>34</v>
      </c>
      <c r="G8" s="30">
        <v>634</v>
      </c>
      <c r="H8" s="30">
        <v>13748</v>
      </c>
      <c r="I8" s="30">
        <v>13140</v>
      </c>
      <c r="J8" s="30">
        <v>10833</v>
      </c>
      <c r="K8" s="30">
        <v>608</v>
      </c>
      <c r="L8" s="30">
        <v>201</v>
      </c>
      <c r="M8" s="30">
        <v>9644</v>
      </c>
    </row>
    <row r="9" spans="1:13" ht="13.8" x14ac:dyDescent="0.25">
      <c r="A9" s="29" t="s">
        <v>5</v>
      </c>
      <c r="B9" s="30">
        <v>1449441</v>
      </c>
      <c r="C9" s="30">
        <v>891718</v>
      </c>
      <c r="D9" s="30">
        <v>1072</v>
      </c>
      <c r="E9" s="30">
        <v>551</v>
      </c>
      <c r="F9" s="30">
        <v>33</v>
      </c>
      <c r="G9" s="30">
        <v>521</v>
      </c>
      <c r="H9" s="30">
        <v>8826</v>
      </c>
      <c r="I9" s="30">
        <v>8339</v>
      </c>
      <c r="J9" s="30">
        <v>6939</v>
      </c>
      <c r="K9" s="30">
        <v>487</v>
      </c>
      <c r="L9" s="30">
        <v>56</v>
      </c>
      <c r="M9" s="30">
        <v>5979</v>
      </c>
    </row>
    <row r="10" spans="1:13" ht="13.8" x14ac:dyDescent="0.25">
      <c r="A10" s="29" t="s">
        <v>6</v>
      </c>
      <c r="B10" s="30">
        <v>1059809</v>
      </c>
      <c r="C10" s="30">
        <v>635178</v>
      </c>
      <c r="D10" s="30">
        <v>812</v>
      </c>
      <c r="E10" s="30">
        <v>453</v>
      </c>
      <c r="F10" s="30">
        <v>38</v>
      </c>
      <c r="G10" s="30">
        <v>359</v>
      </c>
      <c r="H10" s="30">
        <v>5486</v>
      </c>
      <c r="I10" s="30">
        <v>5199</v>
      </c>
      <c r="J10" s="30">
        <v>4640</v>
      </c>
      <c r="K10" s="30">
        <v>287</v>
      </c>
      <c r="L10" s="30">
        <v>50</v>
      </c>
      <c r="M10" s="30">
        <v>4086</v>
      </c>
    </row>
    <row r="11" spans="1:13" ht="13.8" x14ac:dyDescent="0.25">
      <c r="A11" s="29" t="s">
        <v>7</v>
      </c>
      <c r="B11" s="30">
        <v>2576424</v>
      </c>
      <c r="C11" s="30">
        <v>1608378</v>
      </c>
      <c r="D11" s="30">
        <v>1613</v>
      </c>
      <c r="E11" s="30">
        <v>971</v>
      </c>
      <c r="F11" s="30">
        <v>73</v>
      </c>
      <c r="G11" s="30">
        <v>642</v>
      </c>
      <c r="H11" s="30">
        <v>14571</v>
      </c>
      <c r="I11" s="30">
        <v>13800</v>
      </c>
      <c r="J11" s="30">
        <v>12418</v>
      </c>
      <c r="K11" s="30">
        <v>771</v>
      </c>
      <c r="L11" s="30">
        <v>74</v>
      </c>
      <c r="M11" s="30">
        <v>9726</v>
      </c>
    </row>
    <row r="12" spans="1:13" ht="13.8" x14ac:dyDescent="0.25">
      <c r="A12" s="29" t="s">
        <v>8</v>
      </c>
      <c r="B12" s="30">
        <v>1363264</v>
      </c>
      <c r="C12" s="30">
        <v>841235</v>
      </c>
      <c r="D12" s="30">
        <v>923</v>
      </c>
      <c r="E12" s="30">
        <v>476</v>
      </c>
      <c r="F12" s="30">
        <v>42</v>
      </c>
      <c r="G12" s="30">
        <v>447</v>
      </c>
      <c r="H12" s="30">
        <v>8137</v>
      </c>
      <c r="I12" s="30">
        <v>7562</v>
      </c>
      <c r="J12" s="30">
        <v>6880</v>
      </c>
      <c r="K12" s="30">
        <v>575</v>
      </c>
      <c r="L12" s="30">
        <v>28</v>
      </c>
      <c r="M12" s="30">
        <v>5777</v>
      </c>
    </row>
    <row r="13" spans="1:13" ht="13.8" x14ac:dyDescent="0.25">
      <c r="A13" s="29" t="s">
        <v>9</v>
      </c>
      <c r="B13" s="30">
        <v>3189895</v>
      </c>
      <c r="C13" s="30">
        <v>2054334</v>
      </c>
      <c r="D13" s="30">
        <v>838</v>
      </c>
      <c r="E13" s="30">
        <v>493</v>
      </c>
      <c r="F13" s="30">
        <v>50</v>
      </c>
      <c r="G13" s="30">
        <v>345</v>
      </c>
      <c r="H13" s="30">
        <v>26743</v>
      </c>
      <c r="I13" s="30">
        <v>25963</v>
      </c>
      <c r="J13" s="30">
        <v>22939</v>
      </c>
      <c r="K13" s="30">
        <v>780</v>
      </c>
      <c r="L13" s="30">
        <v>214</v>
      </c>
      <c r="M13" s="30">
        <v>13704</v>
      </c>
    </row>
    <row r="14" spans="1:13" ht="13.8" x14ac:dyDescent="0.25">
      <c r="A14" s="29" t="s">
        <v>10</v>
      </c>
      <c r="B14" s="30">
        <v>1118345</v>
      </c>
      <c r="C14" s="30">
        <v>702378</v>
      </c>
      <c r="D14" s="30">
        <v>778</v>
      </c>
      <c r="E14" s="30">
        <v>447</v>
      </c>
      <c r="F14" s="30">
        <v>26</v>
      </c>
      <c r="G14" s="30">
        <v>331</v>
      </c>
      <c r="H14" s="30">
        <v>6821</v>
      </c>
      <c r="I14" s="30">
        <v>6472</v>
      </c>
      <c r="J14" s="30">
        <v>5594</v>
      </c>
      <c r="K14" s="30">
        <v>349</v>
      </c>
      <c r="L14" s="30">
        <v>84</v>
      </c>
      <c r="M14" s="30">
        <v>4815</v>
      </c>
    </row>
    <row r="15" spans="1:13" ht="13.8" x14ac:dyDescent="0.25">
      <c r="A15" s="29" t="s">
        <v>11</v>
      </c>
      <c r="B15" s="30">
        <v>1115142</v>
      </c>
      <c r="C15" s="30">
        <v>662381</v>
      </c>
      <c r="D15" s="30">
        <v>522</v>
      </c>
      <c r="E15" s="30">
        <v>266</v>
      </c>
      <c r="F15" s="30">
        <v>7</v>
      </c>
      <c r="G15" s="30">
        <v>256</v>
      </c>
      <c r="H15" s="30">
        <v>4347</v>
      </c>
      <c r="I15" s="30">
        <v>4132</v>
      </c>
      <c r="J15" s="30">
        <v>3563</v>
      </c>
      <c r="K15" s="30">
        <v>215</v>
      </c>
      <c r="L15" s="30">
        <v>65</v>
      </c>
      <c r="M15" s="30">
        <v>3179</v>
      </c>
    </row>
    <row r="16" spans="1:13" ht="13.8" x14ac:dyDescent="0.25">
      <c r="A16" s="29" t="s">
        <v>12</v>
      </c>
      <c r="B16" s="30">
        <v>3904104</v>
      </c>
      <c r="C16" s="30">
        <v>2413247</v>
      </c>
      <c r="D16" s="30">
        <v>2011</v>
      </c>
      <c r="E16" s="30">
        <v>1174</v>
      </c>
      <c r="F16" s="30">
        <v>109</v>
      </c>
      <c r="G16" s="30">
        <v>837</v>
      </c>
      <c r="H16" s="30">
        <v>20360</v>
      </c>
      <c r="I16" s="30">
        <v>18888</v>
      </c>
      <c r="J16" s="30">
        <v>17217</v>
      </c>
      <c r="K16" s="30">
        <v>1472</v>
      </c>
      <c r="L16" s="30">
        <v>599</v>
      </c>
      <c r="M16" s="30">
        <v>12834</v>
      </c>
    </row>
    <row r="17" spans="1:13" ht="13.8" x14ac:dyDescent="0.25">
      <c r="A17" s="29" t="s">
        <v>13</v>
      </c>
      <c r="B17" s="30">
        <v>1482425</v>
      </c>
      <c r="C17" s="30">
        <v>935608</v>
      </c>
      <c r="D17" s="30">
        <v>1150</v>
      </c>
      <c r="E17" s="30">
        <v>583</v>
      </c>
      <c r="F17" s="30">
        <v>46</v>
      </c>
      <c r="G17" s="30">
        <v>567</v>
      </c>
      <c r="H17" s="30">
        <v>8587</v>
      </c>
      <c r="I17" s="30">
        <v>8171</v>
      </c>
      <c r="J17" s="30">
        <v>7114</v>
      </c>
      <c r="K17" s="30">
        <v>416</v>
      </c>
      <c r="L17" s="30">
        <v>73</v>
      </c>
      <c r="M17" s="30">
        <v>6484</v>
      </c>
    </row>
    <row r="18" spans="1:13" ht="13.8" x14ac:dyDescent="0.25">
      <c r="A18" s="29" t="s">
        <v>14</v>
      </c>
      <c r="B18" s="30">
        <v>3868048</v>
      </c>
      <c r="C18" s="30">
        <v>2313631</v>
      </c>
      <c r="D18" s="30">
        <v>2313</v>
      </c>
      <c r="E18" s="30">
        <v>1236</v>
      </c>
      <c r="F18" s="30">
        <v>148</v>
      </c>
      <c r="G18" s="30">
        <v>1077</v>
      </c>
      <c r="H18" s="30">
        <v>21718</v>
      </c>
      <c r="I18" s="30">
        <v>20530</v>
      </c>
      <c r="J18" s="30">
        <v>17581</v>
      </c>
      <c r="K18" s="30">
        <v>1188</v>
      </c>
      <c r="L18" s="30">
        <v>375</v>
      </c>
      <c r="M18" s="30">
        <v>14322</v>
      </c>
    </row>
    <row r="19" spans="1:13" ht="13.8" x14ac:dyDescent="0.25">
      <c r="A19" s="29" t="s">
        <v>15</v>
      </c>
      <c r="B19" s="30">
        <v>2041616</v>
      </c>
      <c r="C19" s="30">
        <v>1315445</v>
      </c>
      <c r="D19" s="30">
        <v>1425</v>
      </c>
      <c r="E19" s="30">
        <v>849</v>
      </c>
      <c r="F19" s="30">
        <v>65</v>
      </c>
      <c r="G19" s="30">
        <v>576</v>
      </c>
      <c r="H19" s="30">
        <v>11928</v>
      </c>
      <c r="I19" s="30">
        <v>11268</v>
      </c>
      <c r="J19" s="30">
        <v>11645</v>
      </c>
      <c r="K19" s="30">
        <v>660</v>
      </c>
      <c r="L19" s="30">
        <v>79</v>
      </c>
      <c r="M19" s="30">
        <v>8990</v>
      </c>
    </row>
    <row r="20" spans="1:13" ht="13.8" x14ac:dyDescent="0.25">
      <c r="A20" s="29" t="s">
        <v>16</v>
      </c>
      <c r="B20" s="30">
        <v>1227107</v>
      </c>
      <c r="C20" s="30">
        <v>759959</v>
      </c>
      <c r="D20" s="30">
        <v>860</v>
      </c>
      <c r="E20" s="30">
        <v>418</v>
      </c>
      <c r="F20" s="30">
        <v>20</v>
      </c>
      <c r="G20" s="30">
        <v>442</v>
      </c>
      <c r="H20" s="30">
        <v>6407</v>
      </c>
      <c r="I20" s="30">
        <v>5986</v>
      </c>
      <c r="J20" s="30">
        <v>5101</v>
      </c>
      <c r="K20" s="30">
        <v>421</v>
      </c>
      <c r="L20" s="30">
        <v>42</v>
      </c>
      <c r="M20" s="30">
        <v>4509</v>
      </c>
    </row>
    <row r="21" spans="1:13" ht="13.8" x14ac:dyDescent="0.25">
      <c r="A21" s="29" t="s">
        <v>17</v>
      </c>
      <c r="B21" s="30">
        <v>1562958</v>
      </c>
      <c r="C21" s="30">
        <v>938552</v>
      </c>
      <c r="D21" s="30">
        <v>1047</v>
      </c>
      <c r="E21" s="30">
        <v>546</v>
      </c>
      <c r="F21" s="30">
        <v>25</v>
      </c>
      <c r="G21" s="30">
        <v>501</v>
      </c>
      <c r="H21" s="30">
        <v>8097</v>
      </c>
      <c r="I21" s="30">
        <v>7613</v>
      </c>
      <c r="J21" s="30">
        <v>7199</v>
      </c>
      <c r="K21" s="30">
        <v>484</v>
      </c>
      <c r="L21" s="30">
        <v>75</v>
      </c>
      <c r="M21" s="30">
        <v>6327</v>
      </c>
    </row>
    <row r="22" spans="1:13" ht="13.8" x14ac:dyDescent="0.25">
      <c r="A22" s="29" t="s">
        <v>18</v>
      </c>
      <c r="B22" s="30">
        <v>976389</v>
      </c>
      <c r="C22" s="30">
        <v>598291</v>
      </c>
      <c r="D22" s="30">
        <v>748</v>
      </c>
      <c r="E22" s="30">
        <v>383</v>
      </c>
      <c r="F22" s="30">
        <v>30</v>
      </c>
      <c r="G22" s="30">
        <v>365</v>
      </c>
      <c r="H22" s="30">
        <v>4908</v>
      </c>
      <c r="I22" s="30">
        <v>4539</v>
      </c>
      <c r="J22" s="30">
        <v>4096</v>
      </c>
      <c r="K22" s="30">
        <v>369</v>
      </c>
      <c r="L22" s="30">
        <v>24</v>
      </c>
      <c r="M22" s="30">
        <v>3384</v>
      </c>
    </row>
    <row r="23" spans="1:13" ht="13.8" x14ac:dyDescent="0.25">
      <c r="A23" s="29" t="s">
        <v>19</v>
      </c>
      <c r="B23" s="30">
        <v>4186083</v>
      </c>
      <c r="C23" s="30">
        <v>2700182</v>
      </c>
      <c r="D23" s="30">
        <v>2507</v>
      </c>
      <c r="E23" s="30">
        <v>1455</v>
      </c>
      <c r="F23" s="30">
        <v>178</v>
      </c>
      <c r="G23" s="30">
        <v>1052</v>
      </c>
      <c r="H23" s="30">
        <v>23606</v>
      </c>
      <c r="I23" s="30">
        <v>22416</v>
      </c>
      <c r="J23" s="30">
        <v>19408</v>
      </c>
      <c r="K23" s="30">
        <v>1190</v>
      </c>
      <c r="L23" s="30">
        <v>143</v>
      </c>
      <c r="M23" s="30">
        <v>15446</v>
      </c>
    </row>
    <row r="24" spans="1:13" ht="13.8" x14ac:dyDescent="0.25">
      <c r="A24" s="29" t="s">
        <v>20</v>
      </c>
      <c r="B24" s="30">
        <v>1226720</v>
      </c>
      <c r="C24" s="30">
        <v>731206</v>
      </c>
      <c r="D24" s="30">
        <v>998</v>
      </c>
      <c r="E24" s="30">
        <v>504</v>
      </c>
      <c r="F24" s="30">
        <v>40</v>
      </c>
      <c r="G24" s="30">
        <v>494</v>
      </c>
      <c r="H24" s="30">
        <v>8378</v>
      </c>
      <c r="I24" s="30">
        <v>7818</v>
      </c>
      <c r="J24" s="30">
        <v>6384</v>
      </c>
      <c r="K24" s="30">
        <v>560</v>
      </c>
      <c r="L24" s="30">
        <v>52</v>
      </c>
      <c r="M24" s="30">
        <v>6244</v>
      </c>
    </row>
    <row r="25" spans="1:13" ht="13.8" x14ac:dyDescent="0.25">
      <c r="A25" s="29" t="s">
        <v>21</v>
      </c>
      <c r="B25" s="30">
        <v>1493948</v>
      </c>
      <c r="C25" s="30">
        <v>941450</v>
      </c>
      <c r="D25" s="30">
        <v>1028</v>
      </c>
      <c r="E25" s="30">
        <v>577</v>
      </c>
      <c r="F25" s="30">
        <v>41</v>
      </c>
      <c r="G25" s="30">
        <v>451</v>
      </c>
      <c r="H25" s="30">
        <v>8024</v>
      </c>
      <c r="I25" s="30">
        <v>7710</v>
      </c>
      <c r="J25" s="30">
        <v>6630</v>
      </c>
      <c r="K25" s="30">
        <v>314</v>
      </c>
      <c r="L25" s="30">
        <v>133</v>
      </c>
      <c r="M25" s="30">
        <v>5998</v>
      </c>
    </row>
    <row r="26" spans="1:13" ht="13.8" x14ac:dyDescent="0.25">
      <c r="A26" s="29" t="s">
        <v>22</v>
      </c>
      <c r="B26" s="30">
        <v>1549295</v>
      </c>
      <c r="C26" s="30">
        <v>985278</v>
      </c>
      <c r="D26" s="30">
        <v>1132</v>
      </c>
      <c r="E26" s="30">
        <v>629</v>
      </c>
      <c r="F26" s="30">
        <v>45</v>
      </c>
      <c r="G26" s="30">
        <v>503</v>
      </c>
      <c r="H26" s="30">
        <v>9112</v>
      </c>
      <c r="I26" s="30">
        <v>8617</v>
      </c>
      <c r="J26" s="30">
        <v>7420</v>
      </c>
      <c r="K26" s="30">
        <v>495</v>
      </c>
      <c r="L26" s="30">
        <v>83</v>
      </c>
      <c r="M26" s="30">
        <v>5882</v>
      </c>
    </row>
    <row r="27" spans="1:13" ht="13.8" x14ac:dyDescent="0.25">
      <c r="A27" s="29" t="s">
        <v>23</v>
      </c>
      <c r="B27" s="30">
        <v>899353</v>
      </c>
      <c r="C27" s="30">
        <v>525829</v>
      </c>
      <c r="D27" s="30">
        <v>720</v>
      </c>
      <c r="E27" s="30">
        <v>379</v>
      </c>
      <c r="F27" s="30">
        <v>28</v>
      </c>
      <c r="G27" s="30">
        <v>341</v>
      </c>
      <c r="H27" s="30">
        <v>4548</v>
      </c>
      <c r="I27" s="30">
        <v>4162</v>
      </c>
      <c r="J27" s="30">
        <v>3538</v>
      </c>
      <c r="K27" s="30">
        <v>386</v>
      </c>
      <c r="L27" s="30">
        <v>50</v>
      </c>
      <c r="M27" s="30">
        <v>3023</v>
      </c>
    </row>
    <row r="28" spans="1:13" ht="13.8" x14ac:dyDescent="0.25">
      <c r="A28" s="29" t="s">
        <v>24</v>
      </c>
      <c r="B28" s="30">
        <v>1251697</v>
      </c>
      <c r="C28" s="30">
        <v>798026</v>
      </c>
      <c r="D28" s="30">
        <v>791</v>
      </c>
      <c r="E28" s="30">
        <v>406</v>
      </c>
      <c r="F28" s="30">
        <v>19</v>
      </c>
      <c r="G28" s="30">
        <v>385</v>
      </c>
      <c r="H28" s="30">
        <v>6799</v>
      </c>
      <c r="I28" s="30">
        <v>6220</v>
      </c>
      <c r="J28" s="30">
        <v>5488</v>
      </c>
      <c r="K28" s="30">
        <v>579</v>
      </c>
      <c r="L28" s="30">
        <v>39</v>
      </c>
      <c r="M28" s="30">
        <v>5165</v>
      </c>
    </row>
    <row r="29" spans="1:13" ht="13.8" x14ac:dyDescent="0.25">
      <c r="A29" s="29" t="s">
        <v>37</v>
      </c>
      <c r="B29" s="30">
        <v>12824359</v>
      </c>
      <c r="C29" s="30">
        <v>7448627</v>
      </c>
      <c r="D29" s="30">
        <v>5870</v>
      </c>
      <c r="E29" s="30">
        <v>3055</v>
      </c>
      <c r="F29" s="30">
        <v>449</v>
      </c>
      <c r="G29" s="30">
        <v>2815</v>
      </c>
      <c r="H29" s="30">
        <v>54844</v>
      </c>
      <c r="I29" s="30">
        <v>53033</v>
      </c>
      <c r="J29" s="30">
        <v>48529</v>
      </c>
      <c r="K29" s="30">
        <v>1811</v>
      </c>
      <c r="L29" s="30">
        <v>670</v>
      </c>
      <c r="M29" s="30">
        <v>40531</v>
      </c>
    </row>
    <row r="30" spans="1:13" ht="13.8" x14ac:dyDescent="0.25">
      <c r="A30" s="27" t="s">
        <v>48</v>
      </c>
      <c r="B30" s="31">
        <f>SUM(B5:B29)</f>
        <v>64701117</v>
      </c>
      <c r="C30" s="31">
        <f>SUM(C5:C29)</f>
        <v>39067240</v>
      </c>
      <c r="D30" s="31">
        <f t="shared" ref="D30:M30" si="0">SUM(D5:D29)</f>
        <v>36293</v>
      </c>
      <c r="E30" s="31">
        <f t="shared" si="0"/>
        <v>19722</v>
      </c>
      <c r="F30" s="31">
        <f t="shared" si="0"/>
        <v>1772</v>
      </c>
      <c r="G30" s="31">
        <f t="shared" si="0"/>
        <v>16571</v>
      </c>
      <c r="H30" s="31">
        <f>SUM(H5:H29)</f>
        <v>335036</v>
      </c>
      <c r="I30" s="31">
        <f>SUM(I5:I29)</f>
        <v>318353</v>
      </c>
      <c r="J30" s="31">
        <f>SUM(J5:J29)</f>
        <v>282242</v>
      </c>
      <c r="K30" s="31">
        <f>SUM(K5:K29)</f>
        <v>16683</v>
      </c>
      <c r="L30" s="31">
        <f t="shared" si="0"/>
        <v>3454</v>
      </c>
      <c r="M30" s="31">
        <f t="shared" si="0"/>
        <v>230199</v>
      </c>
    </row>
    <row r="31" spans="1:13" x14ac:dyDescent="0.25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x14ac:dyDescent="0.25">
      <c r="A32" s="73" t="s">
        <v>80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</row>
    <row r="33" spans="1:13" x14ac:dyDescent="0.25">
      <c r="A33" s="86" t="s">
        <v>92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</row>
    <row r="34" spans="1:13" x14ac:dyDescent="0.25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</row>
    <row r="36" spans="1:13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</sheetData>
  <mergeCells count="10">
    <mergeCell ref="A32:M32"/>
    <mergeCell ref="A34:M34"/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scale="64" fitToHeight="0" orientation="landscape" horizontalDpi="4294967293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zoomScale="70" zoomScaleNormal="70" workbookViewId="0">
      <selection activeCell="A34" sqref="A34"/>
    </sheetView>
  </sheetViews>
  <sheetFormatPr defaultRowHeight="13.2" x14ac:dyDescent="0.25"/>
  <cols>
    <col min="1" max="1" width="19" customWidth="1"/>
    <col min="2" max="2" width="18.109375" customWidth="1"/>
    <col min="3" max="3" width="17.109375" customWidth="1"/>
    <col min="4" max="4" width="13.44140625" customWidth="1"/>
    <col min="5" max="5" width="14.33203125" customWidth="1"/>
    <col min="6" max="6" width="15.6640625" customWidth="1"/>
    <col min="7" max="7" width="13" customWidth="1"/>
    <col min="8" max="8" width="15.6640625" customWidth="1"/>
  </cols>
  <sheetData>
    <row r="1" spans="1:8" ht="34.200000000000003" customHeight="1" x14ac:dyDescent="0.25">
      <c r="A1" s="69" t="s">
        <v>66</v>
      </c>
      <c r="B1" s="69"/>
      <c r="C1" s="69"/>
      <c r="D1" s="69"/>
      <c r="E1" s="69"/>
      <c r="F1" s="69"/>
      <c r="G1" s="69"/>
      <c r="H1" s="72"/>
    </row>
    <row r="2" spans="1:8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70"/>
    </row>
    <row r="3" spans="1:8" ht="13.8" customHeight="1" x14ac:dyDescent="0.25">
      <c r="A3" s="69"/>
      <c r="B3" s="69" t="s">
        <v>91</v>
      </c>
      <c r="C3" s="69" t="s">
        <v>93</v>
      </c>
      <c r="D3" s="69" t="s">
        <v>30</v>
      </c>
      <c r="E3" s="69" t="s">
        <v>31</v>
      </c>
      <c r="F3" s="69"/>
      <c r="G3" s="69"/>
      <c r="H3" s="77" t="s">
        <v>52</v>
      </c>
    </row>
    <row r="4" spans="1:8" ht="116.4" customHeight="1" x14ac:dyDescent="0.25">
      <c r="A4" s="75"/>
      <c r="B4" s="69"/>
      <c r="C4" s="69"/>
      <c r="D4" s="75"/>
      <c r="E4" s="14" t="s">
        <v>44</v>
      </c>
      <c r="F4" s="14" t="s">
        <v>47</v>
      </c>
      <c r="G4" s="14" t="s">
        <v>46</v>
      </c>
      <c r="H4" s="78"/>
    </row>
    <row r="5" spans="1:8" ht="13.8" x14ac:dyDescent="0.25">
      <c r="A5" s="15" t="s">
        <v>60</v>
      </c>
      <c r="B5" s="16">
        <v>444421</v>
      </c>
      <c r="C5" s="16">
        <v>430</v>
      </c>
      <c r="D5" s="16">
        <v>0</v>
      </c>
      <c r="E5" s="16">
        <v>0</v>
      </c>
      <c r="F5" s="16">
        <v>0</v>
      </c>
      <c r="G5" s="16">
        <v>0</v>
      </c>
      <c r="H5" s="16">
        <v>0</v>
      </c>
    </row>
    <row r="6" spans="1:8" ht="13.8" x14ac:dyDescent="0.25">
      <c r="A6" s="15" t="s">
        <v>1</v>
      </c>
      <c r="B6" s="16">
        <v>2009669</v>
      </c>
      <c r="C6" s="16">
        <v>958446</v>
      </c>
      <c r="D6" s="16">
        <v>1281</v>
      </c>
      <c r="E6" s="16">
        <v>4697</v>
      </c>
      <c r="F6" s="16">
        <v>4016</v>
      </c>
      <c r="G6" s="16">
        <v>681</v>
      </c>
      <c r="H6" s="16">
        <v>3158</v>
      </c>
    </row>
    <row r="7" spans="1:8" ht="13.8" x14ac:dyDescent="0.25">
      <c r="A7" s="15" t="s">
        <v>2</v>
      </c>
      <c r="B7" s="16">
        <v>1201156</v>
      </c>
      <c r="C7" s="16">
        <v>610266</v>
      </c>
      <c r="D7" s="16">
        <v>843</v>
      </c>
      <c r="E7" s="16">
        <v>4283</v>
      </c>
      <c r="F7" s="16">
        <v>3782</v>
      </c>
      <c r="G7" s="16">
        <v>501</v>
      </c>
      <c r="H7" s="16">
        <v>2588</v>
      </c>
    </row>
    <row r="8" spans="1:8" ht="13.8" x14ac:dyDescent="0.25">
      <c r="A8" s="15" t="s">
        <v>3</v>
      </c>
      <c r="B8" s="16">
        <v>7501519</v>
      </c>
      <c r="C8" s="16">
        <v>3453817</v>
      </c>
      <c r="D8" s="16">
        <v>3841</v>
      </c>
      <c r="E8" s="16">
        <v>23402</v>
      </c>
      <c r="F8" s="16">
        <v>21352</v>
      </c>
      <c r="G8" s="16">
        <v>2050</v>
      </c>
      <c r="H8" s="16">
        <v>14020</v>
      </c>
    </row>
    <row r="9" spans="1:8" ht="13.8" x14ac:dyDescent="0.25">
      <c r="A9" s="15" t="s">
        <v>4</v>
      </c>
      <c r="B9" s="16">
        <v>6885447</v>
      </c>
      <c r="C9" s="16">
        <v>2493304</v>
      </c>
      <c r="D9" s="16">
        <v>2212</v>
      </c>
      <c r="E9" s="16">
        <v>10335</v>
      </c>
      <c r="F9" s="16">
        <v>8919</v>
      </c>
      <c r="G9" s="16">
        <v>1416</v>
      </c>
      <c r="H9" s="16">
        <v>6248</v>
      </c>
    </row>
    <row r="10" spans="1:8" ht="13.8" x14ac:dyDescent="0.25">
      <c r="A10" s="15" t="s">
        <v>5</v>
      </c>
      <c r="B10" s="16">
        <v>1701670</v>
      </c>
      <c r="C10" s="16">
        <v>857826</v>
      </c>
      <c r="D10" s="16">
        <v>1038</v>
      </c>
      <c r="E10" s="16">
        <v>4528</v>
      </c>
      <c r="F10" s="16">
        <v>3911</v>
      </c>
      <c r="G10" s="16">
        <v>617</v>
      </c>
      <c r="H10" s="16">
        <v>2886</v>
      </c>
    </row>
    <row r="11" spans="1:8" ht="13.8" x14ac:dyDescent="0.25">
      <c r="A11" s="15" t="s">
        <v>6</v>
      </c>
      <c r="B11" s="16">
        <v>1118899</v>
      </c>
      <c r="C11" s="16">
        <v>551870</v>
      </c>
      <c r="D11" s="16">
        <v>795</v>
      </c>
      <c r="E11" s="16">
        <v>3198</v>
      </c>
      <c r="F11" s="16">
        <v>2639</v>
      </c>
      <c r="G11" s="16">
        <v>559</v>
      </c>
      <c r="H11" s="16">
        <v>2115</v>
      </c>
    </row>
    <row r="12" spans="1:8" ht="13.8" x14ac:dyDescent="0.25">
      <c r="A12" s="15" t="s">
        <v>7</v>
      </c>
      <c r="B12" s="16">
        <v>3027356</v>
      </c>
      <c r="C12" s="16">
        <v>1497588</v>
      </c>
      <c r="D12" s="16">
        <v>1741</v>
      </c>
      <c r="E12" s="16">
        <v>9499</v>
      </c>
      <c r="F12" s="16">
        <v>8233</v>
      </c>
      <c r="G12" s="16">
        <v>1266</v>
      </c>
      <c r="H12" s="16">
        <v>5652</v>
      </c>
    </row>
    <row r="13" spans="1:8" ht="13.8" x14ac:dyDescent="0.25">
      <c r="A13" s="15" t="s">
        <v>8</v>
      </c>
      <c r="B13" s="16">
        <v>1632926</v>
      </c>
      <c r="C13" s="16">
        <v>812726</v>
      </c>
      <c r="D13" s="16">
        <v>964</v>
      </c>
      <c r="E13" s="16">
        <v>4560</v>
      </c>
      <c r="F13" s="16">
        <v>3881</v>
      </c>
      <c r="G13" s="16">
        <v>679</v>
      </c>
      <c r="H13" s="16">
        <v>3031</v>
      </c>
    </row>
    <row r="14" spans="1:8" ht="13.8" x14ac:dyDescent="0.25">
      <c r="A14" s="15" t="s">
        <v>9</v>
      </c>
      <c r="B14" s="16">
        <v>2061741</v>
      </c>
      <c r="C14" s="16">
        <v>1121981</v>
      </c>
      <c r="D14" s="16">
        <v>789</v>
      </c>
      <c r="E14" s="16">
        <v>6783</v>
      </c>
      <c r="F14" s="16">
        <v>5915</v>
      </c>
      <c r="G14" s="16">
        <v>868</v>
      </c>
      <c r="H14" s="16">
        <v>4560</v>
      </c>
    </row>
    <row r="15" spans="1:8" ht="13.8" x14ac:dyDescent="0.25">
      <c r="A15" s="15" t="s">
        <v>10</v>
      </c>
      <c r="B15" s="16">
        <v>1321134</v>
      </c>
      <c r="C15" s="16">
        <v>667709</v>
      </c>
      <c r="D15" s="16">
        <v>904</v>
      </c>
      <c r="E15" s="16">
        <v>4338</v>
      </c>
      <c r="F15" s="16">
        <v>3739</v>
      </c>
      <c r="G15" s="16">
        <v>599</v>
      </c>
      <c r="H15" s="16">
        <v>2635</v>
      </c>
    </row>
    <row r="16" spans="1:8" ht="13.8" x14ac:dyDescent="0.25">
      <c r="A16" s="15" t="s">
        <v>11</v>
      </c>
      <c r="B16" s="16">
        <v>2541160</v>
      </c>
      <c r="C16" s="16">
        <v>787648</v>
      </c>
      <c r="D16" s="16">
        <v>687</v>
      </c>
      <c r="E16" s="16">
        <v>4161</v>
      </c>
      <c r="F16" s="16">
        <v>3467</v>
      </c>
      <c r="G16" s="16">
        <v>694</v>
      </c>
      <c r="H16" s="16">
        <v>2257</v>
      </c>
    </row>
    <row r="17" spans="1:8" ht="13.8" x14ac:dyDescent="0.25">
      <c r="A17" s="15" t="s">
        <v>12</v>
      </c>
      <c r="B17" s="16">
        <v>3272303</v>
      </c>
      <c r="C17" s="16">
        <v>1689488</v>
      </c>
      <c r="D17" s="16">
        <v>1915</v>
      </c>
      <c r="E17" s="16">
        <v>9973</v>
      </c>
      <c r="F17" s="16">
        <v>8625</v>
      </c>
      <c r="G17" s="16">
        <v>1348</v>
      </c>
      <c r="H17" s="16">
        <v>5894</v>
      </c>
    </row>
    <row r="18" spans="1:8" ht="13.8" x14ac:dyDescent="0.25">
      <c r="A18" s="15" t="s">
        <v>13</v>
      </c>
      <c r="B18" s="16">
        <v>1582420</v>
      </c>
      <c r="C18" s="16">
        <v>836241</v>
      </c>
      <c r="D18" s="16">
        <v>1206</v>
      </c>
      <c r="E18" s="16">
        <v>5154</v>
      </c>
      <c r="F18" s="16">
        <v>4385</v>
      </c>
      <c r="G18" s="16">
        <v>769</v>
      </c>
      <c r="H18" s="16">
        <v>3244</v>
      </c>
    </row>
    <row r="19" spans="1:8" ht="13.8" x14ac:dyDescent="0.25">
      <c r="A19" s="15" t="s">
        <v>14</v>
      </c>
      <c r="B19" s="16">
        <v>3520678</v>
      </c>
      <c r="C19" s="16">
        <v>1781814</v>
      </c>
      <c r="D19" s="16">
        <v>2200</v>
      </c>
      <c r="E19" s="16">
        <v>11877</v>
      </c>
      <c r="F19" s="16">
        <v>10024</v>
      </c>
      <c r="G19" s="16">
        <v>1853</v>
      </c>
      <c r="H19" s="16">
        <v>7931</v>
      </c>
    </row>
    <row r="20" spans="1:8" ht="13.8" x14ac:dyDescent="0.25">
      <c r="A20" s="15" t="s">
        <v>15</v>
      </c>
      <c r="B20" s="16">
        <v>2255253</v>
      </c>
      <c r="C20" s="16">
        <v>1181405</v>
      </c>
      <c r="D20" s="16">
        <v>1512</v>
      </c>
      <c r="E20" s="16">
        <v>7937</v>
      </c>
      <c r="F20" s="16">
        <v>6854</v>
      </c>
      <c r="G20" s="16">
        <v>1083</v>
      </c>
      <c r="H20" s="16">
        <v>4780</v>
      </c>
    </row>
    <row r="21" spans="1:8" ht="13.8" x14ac:dyDescent="0.25">
      <c r="A21" s="15" t="s">
        <v>16</v>
      </c>
      <c r="B21" s="16">
        <v>1222217</v>
      </c>
      <c r="C21" s="16">
        <v>622300</v>
      </c>
      <c r="D21" s="16">
        <v>861</v>
      </c>
      <c r="E21" s="16">
        <v>3561</v>
      </c>
      <c r="F21" s="16">
        <v>3081</v>
      </c>
      <c r="G21" s="16">
        <v>480</v>
      </c>
      <c r="H21" s="16">
        <v>2107</v>
      </c>
    </row>
    <row r="22" spans="1:8" ht="13.8" x14ac:dyDescent="0.25">
      <c r="A22" s="15" t="s">
        <v>17</v>
      </c>
      <c r="B22" s="16">
        <v>1766845</v>
      </c>
      <c r="C22" s="16">
        <v>890583</v>
      </c>
      <c r="D22" s="16">
        <v>1088</v>
      </c>
      <c r="E22" s="16">
        <v>4815</v>
      </c>
      <c r="F22" s="16">
        <v>4228</v>
      </c>
      <c r="G22" s="16">
        <v>587</v>
      </c>
      <c r="H22" s="16">
        <v>3298</v>
      </c>
    </row>
    <row r="23" spans="1:8" ht="13.8" x14ac:dyDescent="0.25">
      <c r="A23" s="15" t="s">
        <v>18</v>
      </c>
      <c r="B23" s="16">
        <v>1253870</v>
      </c>
      <c r="C23" s="16">
        <v>576156</v>
      </c>
      <c r="D23" s="16">
        <v>803</v>
      </c>
      <c r="E23" s="16">
        <v>2762</v>
      </c>
      <c r="F23" s="16">
        <v>2303</v>
      </c>
      <c r="G23" s="16">
        <v>459</v>
      </c>
      <c r="H23" s="16">
        <v>1878</v>
      </c>
    </row>
    <row r="24" spans="1:8" ht="13.8" x14ac:dyDescent="0.25">
      <c r="A24" s="15" t="s">
        <v>19</v>
      </c>
      <c r="B24" s="16">
        <v>4105299</v>
      </c>
      <c r="C24" s="16">
        <v>2102089</v>
      </c>
      <c r="D24" s="16">
        <v>2309</v>
      </c>
      <c r="E24" s="16">
        <v>13478</v>
      </c>
      <c r="F24" s="16">
        <v>11740</v>
      </c>
      <c r="G24" s="16">
        <v>1738</v>
      </c>
      <c r="H24" s="16">
        <v>7164</v>
      </c>
    </row>
    <row r="25" spans="1:8" ht="13.8" x14ac:dyDescent="0.25">
      <c r="A25" s="15" t="s">
        <v>20</v>
      </c>
      <c r="B25" s="16">
        <v>1619996</v>
      </c>
      <c r="C25" s="16">
        <v>739793</v>
      </c>
      <c r="D25" s="16">
        <v>978</v>
      </c>
      <c r="E25" s="16">
        <v>5068</v>
      </c>
      <c r="F25" s="16">
        <v>4292</v>
      </c>
      <c r="G25" s="16">
        <v>776</v>
      </c>
      <c r="H25" s="16">
        <v>3178</v>
      </c>
    </row>
    <row r="26" spans="1:8" ht="13.8" x14ac:dyDescent="0.25">
      <c r="A26" s="15" t="s">
        <v>21</v>
      </c>
      <c r="B26" s="16">
        <v>1781962</v>
      </c>
      <c r="C26" s="16">
        <v>878804</v>
      </c>
      <c r="D26" s="16">
        <v>1056</v>
      </c>
      <c r="E26" s="16">
        <v>4802</v>
      </c>
      <c r="F26" s="16">
        <v>4184</v>
      </c>
      <c r="G26" s="16">
        <v>618</v>
      </c>
      <c r="H26" s="16">
        <v>3152</v>
      </c>
    </row>
    <row r="27" spans="1:8" ht="13.8" x14ac:dyDescent="0.25">
      <c r="A27" s="15" t="s">
        <v>22</v>
      </c>
      <c r="B27" s="16">
        <v>1816015</v>
      </c>
      <c r="C27" s="16">
        <v>945787</v>
      </c>
      <c r="D27" s="16">
        <v>1110</v>
      </c>
      <c r="E27" s="16">
        <v>5341</v>
      </c>
      <c r="F27" s="16">
        <v>4625</v>
      </c>
      <c r="G27" s="16">
        <v>716</v>
      </c>
      <c r="H27" s="16">
        <v>3032</v>
      </c>
    </row>
    <row r="28" spans="1:8" ht="13.8" x14ac:dyDescent="0.25">
      <c r="A28" s="15" t="s">
        <v>23</v>
      </c>
      <c r="B28" s="16">
        <v>889757</v>
      </c>
      <c r="C28" s="16">
        <v>445900</v>
      </c>
      <c r="D28" s="16">
        <v>635</v>
      </c>
      <c r="E28" s="16">
        <v>2926</v>
      </c>
      <c r="F28" s="16">
        <v>2298</v>
      </c>
      <c r="G28" s="16">
        <v>628</v>
      </c>
      <c r="H28" s="16">
        <v>1646</v>
      </c>
    </row>
    <row r="29" spans="1:8" ht="13.8" x14ac:dyDescent="0.25">
      <c r="A29" s="15" t="s">
        <v>24</v>
      </c>
      <c r="B29" s="16">
        <v>1414210</v>
      </c>
      <c r="C29" s="16">
        <v>649729</v>
      </c>
      <c r="D29" s="16">
        <v>848</v>
      </c>
      <c r="E29" s="16">
        <v>4063</v>
      </c>
      <c r="F29" s="16">
        <v>3373</v>
      </c>
      <c r="G29" s="16">
        <v>690</v>
      </c>
      <c r="H29" s="16">
        <v>2438</v>
      </c>
    </row>
    <row r="30" spans="1:8" ht="13.8" x14ac:dyDescent="0.25">
      <c r="A30" s="17" t="s">
        <v>37</v>
      </c>
      <c r="B30" s="18">
        <v>12602707</v>
      </c>
      <c r="C30" s="18">
        <v>5888796</v>
      </c>
      <c r="D30" s="18">
        <v>4980</v>
      </c>
      <c r="E30" s="18">
        <v>42269</v>
      </c>
      <c r="F30" s="18">
        <v>39009</v>
      </c>
      <c r="G30" s="18">
        <v>3260</v>
      </c>
      <c r="H30" s="18">
        <v>24613</v>
      </c>
    </row>
    <row r="31" spans="1:8" ht="13.8" x14ac:dyDescent="0.25">
      <c r="A31" s="19" t="s">
        <v>48</v>
      </c>
      <c r="B31" s="20">
        <v>70550630</v>
      </c>
      <c r="C31" s="20">
        <v>33042496</v>
      </c>
      <c r="D31" s="20">
        <v>36596</v>
      </c>
      <c r="E31" s="20">
        <v>203810</v>
      </c>
      <c r="F31" s="20">
        <v>178875</v>
      </c>
      <c r="G31" s="20">
        <v>24935</v>
      </c>
      <c r="H31" s="20">
        <v>123505</v>
      </c>
    </row>
    <row r="34" spans="1:1" x14ac:dyDescent="0.25">
      <c r="A34" t="s">
        <v>92</v>
      </c>
    </row>
  </sheetData>
  <mergeCells count="8">
    <mergeCell ref="A1:H1"/>
    <mergeCell ref="A2:A4"/>
    <mergeCell ref="B2:H2"/>
    <mergeCell ref="B3:B4"/>
    <mergeCell ref="C3:C4"/>
    <mergeCell ref="D3:D4"/>
    <mergeCell ref="E3:G3"/>
    <mergeCell ref="H3:H4"/>
  </mergeCells>
  <printOptions horizontalCentered="1"/>
  <pageMargins left="0.70866141732283472" right="0.70866141732283472" top="0.74803149606299213" bottom="0" header="0.31496062992125984" footer="0.31496062992125984"/>
  <pageSetup paperSize="9" scale="98" orientation="landscape" horizontalDpi="4294967294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="55" zoomScaleNormal="55" workbookViewId="0">
      <selection activeCell="A33" sqref="A33"/>
    </sheetView>
  </sheetViews>
  <sheetFormatPr defaultRowHeight="13.2" x14ac:dyDescent="0.25"/>
  <cols>
    <col min="1" max="1" width="19.109375" customWidth="1"/>
    <col min="2" max="2" width="18" customWidth="1"/>
    <col min="3" max="3" width="18.33203125" customWidth="1"/>
    <col min="4" max="4" width="13.6640625" customWidth="1"/>
    <col min="5" max="5" width="13.109375" customWidth="1"/>
    <col min="6" max="6" width="14.109375" customWidth="1"/>
    <col min="7" max="7" width="13.109375" customWidth="1"/>
    <col min="8" max="8" width="17" customWidth="1"/>
  </cols>
  <sheetData>
    <row r="1" spans="1:8" ht="29.4" customHeight="1" x14ac:dyDescent="0.25">
      <c r="A1" s="79" t="s">
        <v>59</v>
      </c>
      <c r="B1" s="79"/>
      <c r="C1" s="79"/>
      <c r="D1" s="79"/>
      <c r="E1" s="79"/>
      <c r="F1" s="79"/>
      <c r="G1" s="79"/>
      <c r="H1" s="80"/>
    </row>
    <row r="2" spans="1:8" ht="13.8" x14ac:dyDescent="0.25">
      <c r="A2" s="79" t="s">
        <v>25</v>
      </c>
      <c r="B2" s="79" t="s">
        <v>56</v>
      </c>
      <c r="C2" s="79"/>
      <c r="D2" s="79"/>
      <c r="E2" s="79"/>
      <c r="F2" s="79"/>
      <c r="G2" s="79"/>
      <c r="H2" s="81"/>
    </row>
    <row r="3" spans="1:8" ht="13.8" customHeight="1" x14ac:dyDescent="0.25">
      <c r="A3" s="79"/>
      <c r="B3" s="69" t="s">
        <v>91</v>
      </c>
      <c r="C3" s="69" t="s">
        <v>93</v>
      </c>
      <c r="D3" s="79" t="s">
        <v>30</v>
      </c>
      <c r="E3" s="79" t="s">
        <v>31</v>
      </c>
      <c r="F3" s="79"/>
      <c r="G3" s="79"/>
      <c r="H3" s="82" t="s">
        <v>52</v>
      </c>
    </row>
    <row r="4" spans="1:8" ht="106.8" customHeight="1" x14ac:dyDescent="0.25">
      <c r="A4" s="79"/>
      <c r="B4" s="69"/>
      <c r="C4" s="69"/>
      <c r="D4" s="79"/>
      <c r="E4" s="3" t="s">
        <v>44</v>
      </c>
      <c r="F4" s="3" t="s">
        <v>47</v>
      </c>
      <c r="G4" s="3" t="s">
        <v>46</v>
      </c>
      <c r="H4" s="82"/>
    </row>
    <row r="5" spans="1:8" ht="13.8" x14ac:dyDescent="0.25">
      <c r="A5" s="4" t="s">
        <v>1</v>
      </c>
      <c r="B5" s="5">
        <v>1995309</v>
      </c>
      <c r="C5" s="5">
        <v>958733</v>
      </c>
      <c r="D5" s="5">
        <v>1269</v>
      </c>
      <c r="E5" s="5">
        <v>4589</v>
      </c>
      <c r="F5" s="5">
        <v>3852</v>
      </c>
      <c r="G5" s="5">
        <v>737</v>
      </c>
      <c r="H5" s="5">
        <v>2847</v>
      </c>
    </row>
    <row r="6" spans="1:8" ht="13.8" x14ac:dyDescent="0.25">
      <c r="A6" s="4" t="s">
        <v>2</v>
      </c>
      <c r="B6" s="5">
        <v>1207198</v>
      </c>
      <c r="C6" s="5">
        <v>607568</v>
      </c>
      <c r="D6" s="5">
        <v>829</v>
      </c>
      <c r="E6" s="5">
        <v>4181</v>
      </c>
      <c r="F6" s="5">
        <v>3653</v>
      </c>
      <c r="G6" s="5">
        <v>528</v>
      </c>
      <c r="H6" s="5">
        <v>2494</v>
      </c>
    </row>
    <row r="7" spans="1:8" ht="13.8" x14ac:dyDescent="0.25">
      <c r="A7" s="4" t="s">
        <v>3</v>
      </c>
      <c r="B7" s="5">
        <v>7460562</v>
      </c>
      <c r="C7" s="5">
        <v>3482570</v>
      </c>
      <c r="D7" s="5">
        <v>3869</v>
      </c>
      <c r="E7" s="5">
        <v>23172</v>
      </c>
      <c r="F7" s="5">
        <v>20909</v>
      </c>
      <c r="G7" s="5">
        <v>2263</v>
      </c>
      <c r="H7" s="5">
        <v>13794</v>
      </c>
    </row>
    <row r="8" spans="1:8" ht="13.8" x14ac:dyDescent="0.25">
      <c r="A8" s="4" t="s">
        <v>4</v>
      </c>
      <c r="B8" s="5">
        <v>6937949</v>
      </c>
      <c r="C8" s="5">
        <v>2758563</v>
      </c>
      <c r="D8" s="5">
        <v>3278</v>
      </c>
      <c r="E8" s="5">
        <v>14832</v>
      </c>
      <c r="F8" s="5">
        <v>12820</v>
      </c>
      <c r="G8" s="5">
        <v>2012</v>
      </c>
      <c r="H8" s="5">
        <v>8873</v>
      </c>
    </row>
    <row r="9" spans="1:8" ht="13.8" x14ac:dyDescent="0.25">
      <c r="A9" s="4" t="s">
        <v>5</v>
      </c>
      <c r="B9" s="5">
        <v>1680678</v>
      </c>
      <c r="C9" s="5">
        <v>834141</v>
      </c>
      <c r="D9" s="5">
        <v>1028</v>
      </c>
      <c r="E9" s="5">
        <v>4364</v>
      </c>
      <c r="F9" s="5">
        <v>3757</v>
      </c>
      <c r="G9" s="5">
        <v>607</v>
      </c>
      <c r="H9" s="5">
        <v>2721</v>
      </c>
    </row>
    <row r="10" spans="1:8" ht="13.8" x14ac:dyDescent="0.25">
      <c r="A10" s="4" t="s">
        <v>6</v>
      </c>
      <c r="B10" s="5">
        <v>1105731</v>
      </c>
      <c r="C10" s="5">
        <v>546225</v>
      </c>
      <c r="D10" s="5">
        <v>789</v>
      </c>
      <c r="E10" s="5">
        <v>3141</v>
      </c>
      <c r="F10" s="5">
        <v>2571</v>
      </c>
      <c r="G10" s="5">
        <v>570</v>
      </c>
      <c r="H10" s="5">
        <v>2047</v>
      </c>
    </row>
    <row r="11" spans="1:8" ht="13.8" x14ac:dyDescent="0.25">
      <c r="A11" s="4" t="s">
        <v>7</v>
      </c>
      <c r="B11" s="5">
        <v>2894143</v>
      </c>
      <c r="C11" s="5">
        <v>1420739</v>
      </c>
      <c r="D11" s="5">
        <v>1754</v>
      </c>
      <c r="E11" s="5">
        <v>9338</v>
      </c>
      <c r="F11" s="5">
        <v>8074</v>
      </c>
      <c r="G11" s="5">
        <v>1264</v>
      </c>
      <c r="H11" s="5">
        <v>5708</v>
      </c>
    </row>
    <row r="12" spans="1:8" ht="13.8" x14ac:dyDescent="0.25">
      <c r="A12" s="4" t="s">
        <v>8</v>
      </c>
      <c r="B12" s="5">
        <v>1625783</v>
      </c>
      <c r="C12" s="5">
        <v>808944</v>
      </c>
      <c r="D12" s="5">
        <v>955</v>
      </c>
      <c r="E12" s="5">
        <v>4389</v>
      </c>
      <c r="F12" s="5">
        <v>3703</v>
      </c>
      <c r="G12" s="5">
        <v>686</v>
      </c>
      <c r="H12" s="5">
        <v>2961</v>
      </c>
    </row>
    <row r="13" spans="1:8" ht="13.8" x14ac:dyDescent="0.25">
      <c r="A13" s="4" t="s">
        <v>9</v>
      </c>
      <c r="B13" s="5">
        <v>1961263</v>
      </c>
      <c r="C13" s="5">
        <v>1041255</v>
      </c>
      <c r="D13" s="5">
        <v>765</v>
      </c>
      <c r="E13" s="5">
        <v>6398</v>
      </c>
      <c r="F13" s="5">
        <v>5525</v>
      </c>
      <c r="G13" s="5">
        <v>873</v>
      </c>
      <c r="H13" s="5">
        <v>4185</v>
      </c>
    </row>
    <row r="14" spans="1:8" ht="13.8" x14ac:dyDescent="0.25">
      <c r="A14" s="4" t="s">
        <v>10</v>
      </c>
      <c r="B14" s="5">
        <v>1317899</v>
      </c>
      <c r="C14" s="5">
        <v>659025</v>
      </c>
      <c r="D14" s="5">
        <v>873</v>
      </c>
      <c r="E14" s="5">
        <v>4183</v>
      </c>
      <c r="F14" s="5">
        <v>3553</v>
      </c>
      <c r="G14" s="5">
        <v>630</v>
      </c>
      <c r="H14" s="5">
        <v>2526</v>
      </c>
    </row>
    <row r="15" spans="1:8" ht="13.8" x14ac:dyDescent="0.25">
      <c r="A15" s="4" t="s">
        <v>11</v>
      </c>
      <c r="B15" s="5">
        <v>3002958</v>
      </c>
      <c r="C15" s="5">
        <v>1206264</v>
      </c>
      <c r="D15" s="5">
        <v>1457</v>
      </c>
      <c r="E15" s="5">
        <v>6650</v>
      </c>
      <c r="F15" s="5">
        <v>5665</v>
      </c>
      <c r="G15" s="5">
        <v>985</v>
      </c>
      <c r="H15" s="5">
        <v>4063</v>
      </c>
    </row>
    <row r="16" spans="1:8" ht="13.8" x14ac:dyDescent="0.25">
      <c r="A16" s="4" t="s">
        <v>12</v>
      </c>
      <c r="B16" s="5">
        <v>3202893</v>
      </c>
      <c r="C16" s="5">
        <v>1638017</v>
      </c>
      <c r="D16" s="5">
        <v>1926</v>
      </c>
      <c r="E16" s="5">
        <v>9549</v>
      </c>
      <c r="F16" s="5">
        <v>8169</v>
      </c>
      <c r="G16" s="5">
        <v>1380</v>
      </c>
      <c r="H16" s="5">
        <v>5565</v>
      </c>
    </row>
    <row r="17" spans="1:8" ht="13.8" x14ac:dyDescent="0.25">
      <c r="A17" s="4" t="s">
        <v>13</v>
      </c>
      <c r="B17" s="5">
        <v>1601206</v>
      </c>
      <c r="C17" s="5">
        <v>827440</v>
      </c>
      <c r="D17" s="5">
        <v>1191</v>
      </c>
      <c r="E17" s="5">
        <v>5215</v>
      </c>
      <c r="F17" s="5">
        <v>4333</v>
      </c>
      <c r="G17" s="5">
        <v>882</v>
      </c>
      <c r="H17" s="5">
        <v>3167</v>
      </c>
    </row>
    <row r="18" spans="1:8" ht="13.8" x14ac:dyDescent="0.25">
      <c r="A18" s="4" t="s">
        <v>14</v>
      </c>
      <c r="B18" s="5">
        <v>3384493</v>
      </c>
      <c r="C18" s="5">
        <v>1668749</v>
      </c>
      <c r="D18" s="5">
        <v>2213</v>
      </c>
      <c r="E18" s="5">
        <v>11804</v>
      </c>
      <c r="F18" s="5">
        <v>9840</v>
      </c>
      <c r="G18" s="5">
        <v>1964</v>
      </c>
      <c r="H18" s="5">
        <v>7719</v>
      </c>
    </row>
    <row r="19" spans="1:8" ht="13.8" x14ac:dyDescent="0.25">
      <c r="A19" s="4" t="s">
        <v>15</v>
      </c>
      <c r="B19" s="5">
        <v>2260101</v>
      </c>
      <c r="C19" s="5">
        <v>1164260</v>
      </c>
      <c r="D19" s="5">
        <v>1511</v>
      </c>
      <c r="E19" s="5">
        <v>7786</v>
      </c>
      <c r="F19" s="5">
        <v>6661</v>
      </c>
      <c r="G19" s="5">
        <v>1125</v>
      </c>
      <c r="H19" s="5">
        <v>4656</v>
      </c>
    </row>
    <row r="20" spans="1:8" ht="13.8" x14ac:dyDescent="0.25">
      <c r="A20" s="4" t="s">
        <v>16</v>
      </c>
      <c r="B20" s="5">
        <v>1216495</v>
      </c>
      <c r="C20" s="5">
        <v>612759</v>
      </c>
      <c r="D20" s="5">
        <v>863</v>
      </c>
      <c r="E20" s="5">
        <v>3465</v>
      </c>
      <c r="F20" s="5">
        <v>2974</v>
      </c>
      <c r="G20" s="5">
        <v>491</v>
      </c>
      <c r="H20" s="5">
        <v>2035</v>
      </c>
    </row>
    <row r="21" spans="1:8" ht="13.8" x14ac:dyDescent="0.25">
      <c r="A21" s="4" t="s">
        <v>17</v>
      </c>
      <c r="B21" s="5">
        <v>1759114</v>
      </c>
      <c r="C21" s="5">
        <v>869633</v>
      </c>
      <c r="D21" s="5">
        <v>1068</v>
      </c>
      <c r="E21" s="5">
        <v>4675</v>
      </c>
      <c r="F21" s="5">
        <v>4038</v>
      </c>
      <c r="G21" s="5">
        <v>637</v>
      </c>
      <c r="H21" s="5">
        <v>3195</v>
      </c>
    </row>
    <row r="22" spans="1:8" ht="13.8" x14ac:dyDescent="0.25">
      <c r="A22" s="4" t="s">
        <v>18</v>
      </c>
      <c r="B22" s="5">
        <v>1265134</v>
      </c>
      <c r="C22" s="5">
        <v>581802</v>
      </c>
      <c r="D22" s="5">
        <v>808</v>
      </c>
      <c r="E22" s="5">
        <v>2720</v>
      </c>
      <c r="F22" s="5">
        <v>2238</v>
      </c>
      <c r="G22" s="5">
        <v>482</v>
      </c>
      <c r="H22" s="5">
        <v>1725</v>
      </c>
    </row>
    <row r="23" spans="1:8" ht="13.8" x14ac:dyDescent="0.25">
      <c r="A23" s="4" t="s">
        <v>19</v>
      </c>
      <c r="B23" s="5">
        <v>4005586</v>
      </c>
      <c r="C23" s="5">
        <v>1988260</v>
      </c>
      <c r="D23" s="5">
        <v>2289</v>
      </c>
      <c r="E23" s="5">
        <v>12886</v>
      </c>
      <c r="F23" s="5">
        <v>11118</v>
      </c>
      <c r="G23" s="5">
        <v>1768</v>
      </c>
      <c r="H23" s="5">
        <v>6916</v>
      </c>
    </row>
    <row r="24" spans="1:8" ht="13.8" x14ac:dyDescent="0.25">
      <c r="A24" s="4" t="s">
        <v>20</v>
      </c>
      <c r="B24" s="5">
        <v>1559447</v>
      </c>
      <c r="C24" s="5">
        <v>733303</v>
      </c>
      <c r="D24" s="5">
        <v>965</v>
      </c>
      <c r="E24" s="5">
        <v>4959</v>
      </c>
      <c r="F24" s="5">
        <v>4179</v>
      </c>
      <c r="G24" s="5">
        <v>780</v>
      </c>
      <c r="H24" s="5">
        <v>3074</v>
      </c>
    </row>
    <row r="25" spans="1:8" ht="13.8" x14ac:dyDescent="0.25">
      <c r="A25" s="4" t="s">
        <v>21</v>
      </c>
      <c r="B25" s="5">
        <v>1804185</v>
      </c>
      <c r="C25" s="5">
        <v>894143</v>
      </c>
      <c r="D25" s="5">
        <v>1049</v>
      </c>
      <c r="E25" s="5">
        <v>4661</v>
      </c>
      <c r="F25" s="5">
        <v>4022</v>
      </c>
      <c r="G25" s="5">
        <v>639</v>
      </c>
      <c r="H25" s="5">
        <v>3011</v>
      </c>
    </row>
    <row r="26" spans="1:8" ht="13.8" x14ac:dyDescent="0.25">
      <c r="A26" s="4" t="s">
        <v>22</v>
      </c>
      <c r="B26" s="5">
        <v>1808937</v>
      </c>
      <c r="C26" s="5">
        <v>933349</v>
      </c>
      <c r="D26" s="5">
        <v>1108</v>
      </c>
      <c r="E26" s="5">
        <v>5077</v>
      </c>
      <c r="F26" s="5">
        <v>4384</v>
      </c>
      <c r="G26" s="5">
        <v>693</v>
      </c>
      <c r="H26" s="5">
        <v>2914</v>
      </c>
    </row>
    <row r="27" spans="1:8" ht="13.8" x14ac:dyDescent="0.25">
      <c r="A27" s="4" t="s">
        <v>23</v>
      </c>
      <c r="B27" s="5">
        <v>873270</v>
      </c>
      <c r="C27" s="5">
        <v>431987</v>
      </c>
      <c r="D27" s="5">
        <v>631</v>
      </c>
      <c r="E27" s="5">
        <v>2833</v>
      </c>
      <c r="F27" s="5">
        <v>2191</v>
      </c>
      <c r="G27" s="5">
        <v>642</v>
      </c>
      <c r="H27" s="5">
        <v>1621</v>
      </c>
    </row>
    <row r="28" spans="1:8" ht="13.8" x14ac:dyDescent="0.25">
      <c r="A28" s="4" t="s">
        <v>24</v>
      </c>
      <c r="B28" s="5">
        <v>1392216</v>
      </c>
      <c r="C28" s="5">
        <v>656316</v>
      </c>
      <c r="D28" s="5">
        <v>822</v>
      </c>
      <c r="E28" s="5">
        <v>3997</v>
      </c>
      <c r="F28" s="5">
        <v>3211</v>
      </c>
      <c r="G28" s="5">
        <v>786</v>
      </c>
      <c r="H28" s="5">
        <v>2337</v>
      </c>
    </row>
    <row r="29" spans="1:8" ht="13.8" x14ac:dyDescent="0.25">
      <c r="A29" s="4" t="s">
        <v>37</v>
      </c>
      <c r="B29" s="5">
        <v>11918372</v>
      </c>
      <c r="C29" s="5">
        <v>5853121</v>
      </c>
      <c r="D29" s="5">
        <v>4918</v>
      </c>
      <c r="E29" s="5">
        <v>39896</v>
      </c>
      <c r="F29" s="5">
        <v>36501</v>
      </c>
      <c r="G29" s="5">
        <v>3395</v>
      </c>
      <c r="H29" s="5">
        <v>22956</v>
      </c>
    </row>
    <row r="30" spans="1:8" ht="13.8" x14ac:dyDescent="0.25">
      <c r="A30" s="11" t="s">
        <v>48</v>
      </c>
      <c r="B30" s="12">
        <v>69754417</v>
      </c>
      <c r="C30" s="12">
        <v>33196657</v>
      </c>
      <c r="D30" s="12">
        <v>38461</v>
      </c>
      <c r="E30" s="12">
        <v>205799</v>
      </c>
      <c r="F30" s="12">
        <v>178564</v>
      </c>
      <c r="G30" s="12">
        <v>27235</v>
      </c>
      <c r="H30" s="12">
        <v>123877</v>
      </c>
    </row>
    <row r="33" spans="1:1" x14ac:dyDescent="0.25">
      <c r="A33" t="s">
        <v>92</v>
      </c>
    </row>
  </sheetData>
  <mergeCells count="8">
    <mergeCell ref="A1:H1"/>
    <mergeCell ref="A2:A4"/>
    <mergeCell ref="B2:H2"/>
    <mergeCell ref="B3:B4"/>
    <mergeCell ref="C3:C4"/>
    <mergeCell ref="D3:D4"/>
    <mergeCell ref="E3:G3"/>
    <mergeCell ref="H3:H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zoomScale="55" zoomScaleNormal="55" workbookViewId="0">
      <selection sqref="A1:H4"/>
    </sheetView>
  </sheetViews>
  <sheetFormatPr defaultRowHeight="13.2" x14ac:dyDescent="0.25"/>
  <cols>
    <col min="1" max="1" width="33" customWidth="1"/>
    <col min="2" max="2" width="13.6640625" customWidth="1"/>
    <col min="3" max="3" width="16" customWidth="1"/>
    <col min="4" max="4" width="12.88671875" customWidth="1"/>
    <col min="5" max="5" width="12" customWidth="1"/>
    <col min="6" max="6" width="13.88671875" customWidth="1"/>
    <col min="7" max="7" width="13.6640625" customWidth="1"/>
    <col min="8" max="8" width="14" customWidth="1"/>
  </cols>
  <sheetData>
    <row r="1" spans="1:8" ht="30" customHeight="1" x14ac:dyDescent="0.25">
      <c r="A1" s="130" t="s">
        <v>58</v>
      </c>
      <c r="B1" s="130"/>
      <c r="C1" s="130"/>
      <c r="D1" s="130"/>
      <c r="E1" s="130"/>
      <c r="F1" s="130"/>
      <c r="G1" s="130"/>
      <c r="H1" s="188"/>
    </row>
    <row r="2" spans="1:8" ht="17.399999999999999" customHeight="1" x14ac:dyDescent="0.25">
      <c r="A2" s="130" t="s">
        <v>25</v>
      </c>
      <c r="B2" s="130" t="s">
        <v>56</v>
      </c>
      <c r="C2" s="130"/>
      <c r="D2" s="130"/>
      <c r="E2" s="130"/>
      <c r="F2" s="130"/>
      <c r="G2" s="130"/>
      <c r="H2" s="187"/>
    </row>
    <row r="3" spans="1:8" ht="13.8" customHeight="1" x14ac:dyDescent="0.25">
      <c r="A3" s="130"/>
      <c r="B3" s="124" t="s">
        <v>91</v>
      </c>
      <c r="C3" s="124" t="s">
        <v>93</v>
      </c>
      <c r="D3" s="130" t="s">
        <v>30</v>
      </c>
      <c r="E3" s="130" t="s">
        <v>31</v>
      </c>
      <c r="F3" s="130"/>
      <c r="G3" s="130"/>
      <c r="H3" s="185" t="s">
        <v>52</v>
      </c>
    </row>
    <row r="4" spans="1:8" ht="141.6" customHeight="1" x14ac:dyDescent="0.25">
      <c r="A4" s="130"/>
      <c r="B4" s="124"/>
      <c r="C4" s="124"/>
      <c r="D4" s="130"/>
      <c r="E4" s="126" t="s">
        <v>44</v>
      </c>
      <c r="F4" s="126" t="s">
        <v>47</v>
      </c>
      <c r="G4" s="126" t="s">
        <v>46</v>
      </c>
      <c r="H4" s="185"/>
    </row>
    <row r="5" spans="1:8" ht="13.8" x14ac:dyDescent="0.25">
      <c r="A5" s="6" t="s">
        <v>0</v>
      </c>
      <c r="B5" s="7">
        <v>591420</v>
      </c>
      <c r="C5" s="7">
        <v>62381</v>
      </c>
      <c r="D5" s="7">
        <v>473</v>
      </c>
      <c r="E5" s="7">
        <v>1219</v>
      </c>
      <c r="F5" s="7">
        <v>713</v>
      </c>
      <c r="G5" s="7">
        <v>506</v>
      </c>
      <c r="H5" s="7">
        <v>1215</v>
      </c>
    </row>
    <row r="6" spans="1:8" ht="13.8" x14ac:dyDescent="0.25">
      <c r="A6" s="6" t="s">
        <v>1</v>
      </c>
      <c r="B6" s="7">
        <v>1986546</v>
      </c>
      <c r="C6" s="7">
        <v>966729</v>
      </c>
      <c r="D6" s="7">
        <v>1231</v>
      </c>
      <c r="E6" s="7">
        <v>3998</v>
      </c>
      <c r="F6" s="7">
        <v>3312</v>
      </c>
      <c r="G6" s="7">
        <v>686</v>
      </c>
      <c r="H6" s="7">
        <v>2469</v>
      </c>
    </row>
    <row r="7" spans="1:8" ht="13.8" x14ac:dyDescent="0.25">
      <c r="A7" s="6" t="s">
        <v>2</v>
      </c>
      <c r="B7" s="7">
        <v>1202897</v>
      </c>
      <c r="C7" s="7">
        <v>607183</v>
      </c>
      <c r="D7" s="7">
        <v>807</v>
      </c>
      <c r="E7" s="7">
        <v>3887</v>
      </c>
      <c r="F7" s="7">
        <v>3378</v>
      </c>
      <c r="G7" s="7">
        <v>509</v>
      </c>
      <c r="H7" s="7">
        <v>2257</v>
      </c>
    </row>
    <row r="8" spans="1:8" ht="13.8" x14ac:dyDescent="0.25">
      <c r="A8" s="6" t="s">
        <v>3</v>
      </c>
      <c r="B8" s="7">
        <v>7854768</v>
      </c>
      <c r="C8" s="7">
        <v>3839465</v>
      </c>
      <c r="D8" s="7">
        <v>3757</v>
      </c>
      <c r="E8" s="7">
        <v>20826</v>
      </c>
      <c r="F8" s="7">
        <v>18763</v>
      </c>
      <c r="G8" s="7">
        <v>2063</v>
      </c>
      <c r="H8" s="7">
        <v>12179</v>
      </c>
    </row>
    <row r="9" spans="1:8" ht="13.8" x14ac:dyDescent="0.25">
      <c r="A9" s="6" t="s">
        <v>4</v>
      </c>
      <c r="B9" s="7">
        <v>6900037</v>
      </c>
      <c r="C9" s="7">
        <v>3443788</v>
      </c>
      <c r="D9" s="7">
        <v>3951</v>
      </c>
      <c r="E9" s="7">
        <v>16869</v>
      </c>
      <c r="F9" s="7">
        <v>14697</v>
      </c>
      <c r="G9" s="7">
        <v>2172</v>
      </c>
      <c r="H9" s="7">
        <v>10186</v>
      </c>
    </row>
    <row r="10" spans="1:8" ht="13.8" x14ac:dyDescent="0.25">
      <c r="A10" s="6" t="s">
        <v>5</v>
      </c>
      <c r="B10" s="7">
        <v>1666192</v>
      </c>
      <c r="C10" s="7">
        <v>834904</v>
      </c>
      <c r="D10" s="7">
        <v>994</v>
      </c>
      <c r="E10" s="7">
        <v>3925</v>
      </c>
      <c r="F10" s="7">
        <v>3345</v>
      </c>
      <c r="G10" s="7">
        <v>580</v>
      </c>
      <c r="H10" s="7">
        <v>2408</v>
      </c>
    </row>
    <row r="11" spans="1:8" ht="13.8" x14ac:dyDescent="0.25">
      <c r="A11" s="6" t="s">
        <v>6</v>
      </c>
      <c r="B11" s="7">
        <v>1087227</v>
      </c>
      <c r="C11" s="7">
        <v>542455</v>
      </c>
      <c r="D11" s="7">
        <v>768</v>
      </c>
      <c r="E11" s="7">
        <v>2881</v>
      </c>
      <c r="F11" s="7">
        <v>2355</v>
      </c>
      <c r="G11" s="7">
        <v>526</v>
      </c>
      <c r="H11" s="7">
        <v>1836</v>
      </c>
    </row>
    <row r="12" spans="1:8" ht="13.8" x14ac:dyDescent="0.25">
      <c r="A12" s="6" t="s">
        <v>7</v>
      </c>
      <c r="B12" s="7">
        <v>2867204</v>
      </c>
      <c r="C12" s="7">
        <v>1443156</v>
      </c>
      <c r="D12" s="7">
        <v>1680</v>
      </c>
      <c r="E12" s="7">
        <v>9380</v>
      </c>
      <c r="F12" s="7">
        <v>8088</v>
      </c>
      <c r="G12" s="7">
        <v>1292</v>
      </c>
      <c r="H12" s="7">
        <v>5318</v>
      </c>
    </row>
    <row r="13" spans="1:8" ht="13.8" x14ac:dyDescent="0.25">
      <c r="A13" s="6" t="s">
        <v>8</v>
      </c>
      <c r="B13" s="7">
        <v>1607211</v>
      </c>
      <c r="C13" s="7">
        <v>808554</v>
      </c>
      <c r="D13" s="7">
        <v>913</v>
      </c>
      <c r="E13" s="7">
        <v>3944</v>
      </c>
      <c r="F13" s="7">
        <v>3293</v>
      </c>
      <c r="G13" s="7">
        <v>651</v>
      </c>
      <c r="H13" s="7">
        <v>2596</v>
      </c>
    </row>
    <row r="14" spans="1:8" ht="13.8" x14ac:dyDescent="0.25">
      <c r="A14" s="6" t="s">
        <v>9</v>
      </c>
      <c r="B14" s="7">
        <v>1908971</v>
      </c>
      <c r="C14" s="7">
        <v>1024231</v>
      </c>
      <c r="D14" s="7">
        <v>739</v>
      </c>
      <c r="E14" s="7">
        <v>5378</v>
      </c>
      <c r="F14" s="7">
        <v>4556</v>
      </c>
      <c r="G14" s="7">
        <v>822</v>
      </c>
      <c r="H14" s="7">
        <v>3617</v>
      </c>
    </row>
    <row r="15" spans="1:8" ht="13.8" x14ac:dyDescent="0.25">
      <c r="A15" s="6" t="s">
        <v>10</v>
      </c>
      <c r="B15" s="7">
        <v>1315988</v>
      </c>
      <c r="C15" s="7">
        <v>667203</v>
      </c>
      <c r="D15" s="7">
        <v>847</v>
      </c>
      <c r="E15" s="7">
        <v>3770</v>
      </c>
      <c r="F15" s="7">
        <v>3159</v>
      </c>
      <c r="G15" s="7">
        <v>611</v>
      </c>
      <c r="H15" s="7">
        <v>2220</v>
      </c>
    </row>
    <row r="16" spans="1:8" ht="13.8" x14ac:dyDescent="0.25">
      <c r="A16" s="6" t="s">
        <v>11</v>
      </c>
      <c r="B16" s="7">
        <v>3155027</v>
      </c>
      <c r="C16" s="7">
        <v>1600986</v>
      </c>
      <c r="D16" s="7">
        <v>1781</v>
      </c>
      <c r="E16" s="7">
        <v>7790</v>
      </c>
      <c r="F16" s="7">
        <v>6687</v>
      </c>
      <c r="G16" s="7">
        <v>1103</v>
      </c>
      <c r="H16" s="7">
        <v>4808</v>
      </c>
    </row>
    <row r="17" spans="1:8" ht="13.8" x14ac:dyDescent="0.25">
      <c r="A17" s="6" t="s">
        <v>12</v>
      </c>
      <c r="B17" s="7">
        <v>3134310</v>
      </c>
      <c r="C17" s="7">
        <v>1634329</v>
      </c>
      <c r="D17" s="7">
        <v>1914</v>
      </c>
      <c r="E17" s="7">
        <v>8627</v>
      </c>
      <c r="F17" s="7">
        <v>7324</v>
      </c>
      <c r="G17" s="7">
        <v>1303</v>
      </c>
      <c r="H17" s="7">
        <v>5010</v>
      </c>
    </row>
    <row r="18" spans="1:8" ht="13.8" x14ac:dyDescent="0.25">
      <c r="A18" s="6" t="s">
        <v>13</v>
      </c>
      <c r="B18" s="7">
        <v>1559099</v>
      </c>
      <c r="C18" s="7">
        <v>836355</v>
      </c>
      <c r="D18" s="7">
        <v>1155</v>
      </c>
      <c r="E18" s="7">
        <v>4820</v>
      </c>
      <c r="F18" s="7">
        <v>4054</v>
      </c>
      <c r="G18" s="7">
        <v>766</v>
      </c>
      <c r="H18" s="7">
        <v>2901</v>
      </c>
    </row>
    <row r="19" spans="1:8" ht="13.8" x14ac:dyDescent="0.25">
      <c r="A19" s="6" t="s">
        <v>14</v>
      </c>
      <c r="B19" s="7">
        <v>3308611</v>
      </c>
      <c r="C19" s="7">
        <v>1712632</v>
      </c>
      <c r="D19" s="7">
        <v>2125</v>
      </c>
      <c r="E19" s="7">
        <v>11010</v>
      </c>
      <c r="F19" s="7">
        <v>9135</v>
      </c>
      <c r="G19" s="7">
        <v>1875</v>
      </c>
      <c r="H19" s="7">
        <v>7364</v>
      </c>
    </row>
    <row r="20" spans="1:8" ht="13.8" x14ac:dyDescent="0.25">
      <c r="A20" s="6" t="s">
        <v>15</v>
      </c>
      <c r="B20" s="7">
        <v>2254120</v>
      </c>
      <c r="C20" s="7">
        <v>1168875</v>
      </c>
      <c r="D20" s="7">
        <v>1502</v>
      </c>
      <c r="E20" s="7">
        <v>7241</v>
      </c>
      <c r="F20" s="7">
        <v>6148</v>
      </c>
      <c r="G20" s="7">
        <v>1093</v>
      </c>
      <c r="H20" s="7">
        <v>4297</v>
      </c>
    </row>
    <row r="21" spans="1:8" ht="13.8" x14ac:dyDescent="0.25">
      <c r="A21" s="6" t="s">
        <v>16</v>
      </c>
      <c r="B21" s="7">
        <v>1202173</v>
      </c>
      <c r="C21" s="7">
        <v>609367</v>
      </c>
      <c r="D21" s="7">
        <v>855</v>
      </c>
      <c r="E21" s="7">
        <v>3177</v>
      </c>
      <c r="F21" s="7">
        <v>2740</v>
      </c>
      <c r="G21" s="7">
        <v>437</v>
      </c>
      <c r="H21" s="7">
        <v>1848</v>
      </c>
    </row>
    <row r="22" spans="1:8" ht="13.8" x14ac:dyDescent="0.25">
      <c r="A22" s="6" t="s">
        <v>17</v>
      </c>
      <c r="B22" s="7">
        <v>1729896</v>
      </c>
      <c r="C22" s="7">
        <v>870654</v>
      </c>
      <c r="D22" s="7">
        <v>1028</v>
      </c>
      <c r="E22" s="7">
        <v>4225</v>
      </c>
      <c r="F22" s="7">
        <v>3618</v>
      </c>
      <c r="G22" s="7">
        <v>607</v>
      </c>
      <c r="H22" s="7">
        <v>2802</v>
      </c>
    </row>
    <row r="23" spans="1:8" ht="13.8" x14ac:dyDescent="0.25">
      <c r="A23" s="6" t="s">
        <v>18</v>
      </c>
      <c r="B23" s="7">
        <v>1257093</v>
      </c>
      <c r="C23" s="7">
        <v>583840</v>
      </c>
      <c r="D23" s="7">
        <v>786</v>
      </c>
      <c r="E23" s="7">
        <v>2446</v>
      </c>
      <c r="F23" s="7">
        <v>1977</v>
      </c>
      <c r="G23" s="7">
        <v>469</v>
      </c>
      <c r="H23" s="7">
        <v>1535</v>
      </c>
    </row>
    <row r="24" spans="1:8" ht="13.8" x14ac:dyDescent="0.25">
      <c r="A24" s="6" t="s">
        <v>19</v>
      </c>
      <c r="B24" s="7">
        <v>4047784</v>
      </c>
      <c r="C24" s="7">
        <v>2084901</v>
      </c>
      <c r="D24" s="7">
        <v>2259</v>
      </c>
      <c r="E24" s="7">
        <v>11959</v>
      </c>
      <c r="F24" s="7">
        <v>10243</v>
      </c>
      <c r="G24" s="7">
        <v>1716</v>
      </c>
      <c r="H24" s="7">
        <v>6350</v>
      </c>
    </row>
    <row r="25" spans="1:8" ht="13.8" x14ac:dyDescent="0.25">
      <c r="A25" s="6" t="s">
        <v>20</v>
      </c>
      <c r="B25" s="7">
        <v>1577346</v>
      </c>
      <c r="C25" s="7">
        <v>765947</v>
      </c>
      <c r="D25" s="7">
        <v>924</v>
      </c>
      <c r="E25" s="7">
        <v>4639</v>
      </c>
      <c r="F25" s="7">
        <v>3929</v>
      </c>
      <c r="G25" s="7">
        <v>710</v>
      </c>
      <c r="H25" s="7">
        <v>2917</v>
      </c>
    </row>
    <row r="26" spans="1:8" ht="13.8" x14ac:dyDescent="0.25">
      <c r="A26" s="6" t="s">
        <v>21</v>
      </c>
      <c r="B26" s="7">
        <v>1796680</v>
      </c>
      <c r="C26" s="7">
        <v>902161</v>
      </c>
      <c r="D26" s="7">
        <v>1027</v>
      </c>
      <c r="E26" s="7">
        <v>4203</v>
      </c>
      <c r="F26" s="7">
        <v>3583</v>
      </c>
      <c r="G26" s="7">
        <v>620</v>
      </c>
      <c r="H26" s="7">
        <v>2662</v>
      </c>
    </row>
    <row r="27" spans="1:8" ht="13.8" x14ac:dyDescent="0.25">
      <c r="A27" s="6" t="s">
        <v>22</v>
      </c>
      <c r="B27" s="7">
        <v>1796923</v>
      </c>
      <c r="C27" s="7">
        <v>943085</v>
      </c>
      <c r="D27" s="7">
        <v>1036</v>
      </c>
      <c r="E27" s="7">
        <v>4657</v>
      </c>
      <c r="F27" s="7">
        <v>3989</v>
      </c>
      <c r="G27" s="7">
        <v>668</v>
      </c>
      <c r="H27" s="7">
        <v>2621</v>
      </c>
    </row>
    <row r="28" spans="1:8" ht="13.8" x14ac:dyDescent="0.25">
      <c r="A28" s="6" t="s">
        <v>23</v>
      </c>
      <c r="B28" s="7">
        <v>856659</v>
      </c>
      <c r="C28" s="7">
        <v>436303</v>
      </c>
      <c r="D28" s="7">
        <v>616</v>
      </c>
      <c r="E28" s="7">
        <v>2594</v>
      </c>
      <c r="F28" s="7">
        <v>1983</v>
      </c>
      <c r="G28" s="7">
        <v>611</v>
      </c>
      <c r="H28" s="7">
        <v>1365</v>
      </c>
    </row>
    <row r="29" spans="1:8" ht="13.8" x14ac:dyDescent="0.25">
      <c r="A29" s="6" t="s">
        <v>24</v>
      </c>
      <c r="B29" s="7">
        <v>1342106</v>
      </c>
      <c r="C29" s="7">
        <v>645270</v>
      </c>
      <c r="D29" s="7">
        <v>796</v>
      </c>
      <c r="E29" s="7">
        <v>3758</v>
      </c>
      <c r="F29" s="7">
        <v>3042</v>
      </c>
      <c r="G29" s="7">
        <v>716</v>
      </c>
      <c r="H29" s="7">
        <v>2174</v>
      </c>
    </row>
    <row r="30" spans="1:8" ht="13.8" x14ac:dyDescent="0.25">
      <c r="A30" s="6" t="s">
        <v>37</v>
      </c>
      <c r="B30" s="7">
        <v>11862994</v>
      </c>
      <c r="C30" s="7">
        <v>5931532</v>
      </c>
      <c r="D30" s="7">
        <v>4891</v>
      </c>
      <c r="E30" s="7">
        <v>38321</v>
      </c>
      <c r="F30" s="7">
        <v>34974</v>
      </c>
      <c r="G30" s="7">
        <v>3347</v>
      </c>
      <c r="H30" s="7">
        <v>21593</v>
      </c>
    </row>
    <row r="31" spans="1:8" ht="13.8" x14ac:dyDescent="0.25">
      <c r="A31" s="6" t="s">
        <v>38</v>
      </c>
      <c r="B31" s="7">
        <v>69782</v>
      </c>
      <c r="C31" s="7">
        <v>6288</v>
      </c>
      <c r="D31" s="7">
        <v>87</v>
      </c>
      <c r="E31" s="7">
        <v>435</v>
      </c>
      <c r="F31" s="7">
        <v>330</v>
      </c>
      <c r="G31" s="7">
        <v>105</v>
      </c>
      <c r="H31" s="7">
        <v>374</v>
      </c>
    </row>
    <row r="32" spans="1:8" ht="13.8" x14ac:dyDescent="0.25">
      <c r="A32" s="11" t="s">
        <v>48</v>
      </c>
      <c r="B32" s="9">
        <v>69939064</v>
      </c>
      <c r="C32" s="9">
        <v>34972574</v>
      </c>
      <c r="D32" s="9">
        <v>38942</v>
      </c>
      <c r="E32" s="9">
        <v>195979</v>
      </c>
      <c r="F32" s="9">
        <v>169415</v>
      </c>
      <c r="G32" s="9">
        <v>26564</v>
      </c>
      <c r="H32" s="9">
        <v>116922</v>
      </c>
    </row>
    <row r="33" spans="1:8" x14ac:dyDescent="0.25">
      <c r="B33" s="13"/>
      <c r="C33" s="13"/>
      <c r="D33" s="13"/>
      <c r="E33" s="13"/>
      <c r="F33" s="13"/>
      <c r="G33" s="13"/>
      <c r="H33" s="13"/>
    </row>
    <row r="35" spans="1:8" x14ac:dyDescent="0.25">
      <c r="A35" t="s">
        <v>92</v>
      </c>
    </row>
  </sheetData>
  <mergeCells count="8">
    <mergeCell ref="A1:H1"/>
    <mergeCell ref="A2:A4"/>
    <mergeCell ref="B2:H2"/>
    <mergeCell ref="B3:B4"/>
    <mergeCell ref="C3:C4"/>
    <mergeCell ref="D3:D4"/>
    <mergeCell ref="E3:G3"/>
    <mergeCell ref="H3:H4"/>
  </mergeCells>
  <printOptions horizontalCentered="1" verticalCentered="1"/>
  <pageMargins left="0.39370078740157483" right="0.39370078740157483" top="0.39370078740157483" bottom="0.39370078740157483" header="0" footer="0"/>
  <pageSetup paperSize="9" scale="97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="55" zoomScaleNormal="55" workbookViewId="0">
      <selection sqref="A1:H4"/>
    </sheetView>
  </sheetViews>
  <sheetFormatPr defaultRowHeight="13.2" x14ac:dyDescent="0.25"/>
  <cols>
    <col min="1" max="1" width="30.33203125" customWidth="1"/>
    <col min="2" max="2" width="14.33203125" customWidth="1"/>
    <col min="3" max="3" width="20.88671875" customWidth="1"/>
    <col min="4" max="4" width="13.88671875" customWidth="1"/>
    <col min="5" max="5" width="12.6640625" customWidth="1"/>
    <col min="6" max="6" width="14.6640625" customWidth="1"/>
    <col min="7" max="7" width="13.6640625" customWidth="1"/>
    <col min="8" max="8" width="16.109375" customWidth="1"/>
  </cols>
  <sheetData>
    <row r="1" spans="1:8" ht="13.8" x14ac:dyDescent="0.25">
      <c r="A1" s="130" t="s">
        <v>57</v>
      </c>
      <c r="B1" s="130"/>
      <c r="C1" s="130"/>
      <c r="D1" s="130"/>
      <c r="E1" s="130"/>
      <c r="F1" s="130"/>
      <c r="G1" s="130"/>
      <c r="H1" s="188"/>
    </row>
    <row r="2" spans="1:8" ht="13.8" x14ac:dyDescent="0.25">
      <c r="A2" s="130" t="s">
        <v>25</v>
      </c>
      <c r="B2" s="130" t="s">
        <v>56</v>
      </c>
      <c r="C2" s="130"/>
      <c r="D2" s="130"/>
      <c r="E2" s="130"/>
      <c r="F2" s="130"/>
      <c r="G2" s="130"/>
      <c r="H2" s="187"/>
    </row>
    <row r="3" spans="1:8" ht="13.8" customHeight="1" x14ac:dyDescent="0.25">
      <c r="A3" s="130"/>
      <c r="B3" s="124" t="s">
        <v>91</v>
      </c>
      <c r="C3" s="124" t="s">
        <v>93</v>
      </c>
      <c r="D3" s="130" t="s">
        <v>30</v>
      </c>
      <c r="E3" s="130" t="s">
        <v>31</v>
      </c>
      <c r="F3" s="130"/>
      <c r="G3" s="130"/>
      <c r="H3" s="185" t="s">
        <v>52</v>
      </c>
    </row>
    <row r="4" spans="1:8" ht="97.8" customHeight="1" x14ac:dyDescent="0.25">
      <c r="A4" s="130"/>
      <c r="B4" s="124"/>
      <c r="C4" s="124"/>
      <c r="D4" s="130"/>
      <c r="E4" s="126" t="s">
        <v>44</v>
      </c>
      <c r="F4" s="126" t="s">
        <v>47</v>
      </c>
      <c r="G4" s="126" t="s">
        <v>46</v>
      </c>
      <c r="H4" s="185"/>
    </row>
    <row r="5" spans="1:8" ht="13.8" x14ac:dyDescent="0.25">
      <c r="A5" s="4" t="s">
        <v>0</v>
      </c>
      <c r="B5" s="5">
        <v>2412529</v>
      </c>
      <c r="C5" s="5">
        <v>1198383</v>
      </c>
      <c r="D5" s="5">
        <v>1860</v>
      </c>
      <c r="E5" s="5">
        <v>10399</v>
      </c>
      <c r="F5" s="5">
        <v>9303</v>
      </c>
      <c r="G5" s="5">
        <v>1096</v>
      </c>
      <c r="H5" s="5">
        <v>6009</v>
      </c>
    </row>
    <row r="6" spans="1:8" ht="13.8" x14ac:dyDescent="0.25">
      <c r="A6" s="4" t="s">
        <v>1</v>
      </c>
      <c r="B6" s="5">
        <v>1981850</v>
      </c>
      <c r="C6" s="5">
        <v>970350</v>
      </c>
      <c r="D6" s="5">
        <v>1200</v>
      </c>
      <c r="E6" s="5">
        <v>4485</v>
      </c>
      <c r="F6" s="5">
        <v>3837</v>
      </c>
      <c r="G6" s="5">
        <v>648</v>
      </c>
      <c r="H6" s="5">
        <v>2365</v>
      </c>
    </row>
    <row r="7" spans="1:8" ht="13.8" x14ac:dyDescent="0.25">
      <c r="A7" s="4" t="s">
        <v>2</v>
      </c>
      <c r="B7" s="5">
        <v>1186220</v>
      </c>
      <c r="C7" s="5">
        <v>614835</v>
      </c>
      <c r="D7" s="5">
        <v>799</v>
      </c>
      <c r="E7" s="5">
        <v>4228</v>
      </c>
      <c r="F7" s="5">
        <v>3781</v>
      </c>
      <c r="G7" s="5">
        <v>447</v>
      </c>
      <c r="H7" s="5">
        <v>2129</v>
      </c>
    </row>
    <row r="8" spans="1:8" ht="13.8" x14ac:dyDescent="0.25">
      <c r="A8" s="4" t="s">
        <v>3</v>
      </c>
      <c r="B8" s="5">
        <v>7475014</v>
      </c>
      <c r="C8" s="5">
        <v>3951244</v>
      </c>
      <c r="D8" s="5">
        <v>3722</v>
      </c>
      <c r="E8" s="5">
        <v>24073</v>
      </c>
      <c r="F8" s="5">
        <v>21967</v>
      </c>
      <c r="G8" s="5">
        <v>2106</v>
      </c>
      <c r="H8" s="5">
        <v>11185</v>
      </c>
    </row>
    <row r="9" spans="1:8" ht="13.8" x14ac:dyDescent="0.25">
      <c r="A9" s="4" t="s">
        <v>4</v>
      </c>
      <c r="B9" s="5">
        <v>6680375</v>
      </c>
      <c r="C9" s="5">
        <v>3482969</v>
      </c>
      <c r="D9" s="5">
        <v>4034</v>
      </c>
      <c r="E9" s="5">
        <v>19957</v>
      </c>
      <c r="F9" s="5">
        <v>17769</v>
      </c>
      <c r="G9" s="5">
        <v>2188</v>
      </c>
      <c r="H9" s="5">
        <v>10161</v>
      </c>
    </row>
    <row r="10" spans="1:8" ht="13.8" x14ac:dyDescent="0.25">
      <c r="A10" s="4" t="s">
        <v>5</v>
      </c>
      <c r="B10" s="5">
        <v>1635731</v>
      </c>
      <c r="C10" s="5">
        <v>841488</v>
      </c>
      <c r="D10" s="5">
        <v>956</v>
      </c>
      <c r="E10" s="5">
        <v>4292</v>
      </c>
      <c r="F10" s="5">
        <v>3741</v>
      </c>
      <c r="G10" s="5">
        <v>551</v>
      </c>
      <c r="H10" s="5">
        <v>2173</v>
      </c>
    </row>
    <row r="11" spans="1:8" ht="13.8" x14ac:dyDescent="0.25">
      <c r="A11" s="4" t="s">
        <v>6</v>
      </c>
      <c r="B11" s="5">
        <v>1104325</v>
      </c>
      <c r="C11" s="5">
        <v>563574</v>
      </c>
      <c r="D11" s="5">
        <v>785</v>
      </c>
      <c r="E11" s="5">
        <v>3108</v>
      </c>
      <c r="F11" s="5">
        <v>2579</v>
      </c>
      <c r="G11" s="5">
        <v>529</v>
      </c>
      <c r="H11" s="5">
        <v>1695</v>
      </c>
    </row>
    <row r="12" spans="1:8" ht="13.8" x14ac:dyDescent="0.25">
      <c r="A12" s="4" t="s">
        <v>7</v>
      </c>
      <c r="B12" s="5">
        <v>2861969</v>
      </c>
      <c r="C12" s="5">
        <v>1482748</v>
      </c>
      <c r="D12" s="5">
        <v>1654</v>
      </c>
      <c r="E12" s="5">
        <v>9833</v>
      </c>
      <c r="F12" s="5">
        <v>8630</v>
      </c>
      <c r="G12" s="5">
        <v>1203</v>
      </c>
      <c r="H12" s="5">
        <v>5046</v>
      </c>
    </row>
    <row r="13" spans="1:8" ht="13.8" x14ac:dyDescent="0.25">
      <c r="A13" s="4" t="s">
        <v>8</v>
      </c>
      <c r="B13" s="5">
        <v>1609156</v>
      </c>
      <c r="C13" s="5">
        <v>829398</v>
      </c>
      <c r="D13" s="5">
        <v>901</v>
      </c>
      <c r="E13" s="5">
        <v>4535</v>
      </c>
      <c r="F13" s="5">
        <v>3949</v>
      </c>
      <c r="G13" s="5">
        <v>586</v>
      </c>
      <c r="H13" s="5">
        <v>2536</v>
      </c>
    </row>
    <row r="14" spans="1:8" ht="13.8" x14ac:dyDescent="0.25">
      <c r="A14" s="4" t="s">
        <v>9</v>
      </c>
      <c r="B14" s="5">
        <v>1842048</v>
      </c>
      <c r="C14" s="5">
        <v>1004783</v>
      </c>
      <c r="D14" s="5">
        <v>703</v>
      </c>
      <c r="E14" s="5">
        <v>5862</v>
      </c>
      <c r="F14" s="5">
        <v>5075</v>
      </c>
      <c r="G14" s="5">
        <v>787</v>
      </c>
      <c r="H14" s="5">
        <v>3322</v>
      </c>
    </row>
    <row r="15" spans="1:8" ht="13.8" x14ac:dyDescent="0.25">
      <c r="A15" s="4" t="s">
        <v>10</v>
      </c>
      <c r="B15" s="5">
        <v>1299673</v>
      </c>
      <c r="C15" s="5">
        <v>674622</v>
      </c>
      <c r="D15" s="5">
        <v>821</v>
      </c>
      <c r="E15" s="5">
        <v>4109</v>
      </c>
      <c r="F15" s="5">
        <v>3559</v>
      </c>
      <c r="G15" s="5">
        <v>550</v>
      </c>
      <c r="H15" s="5">
        <v>2036</v>
      </c>
    </row>
    <row r="16" spans="1:8" ht="13.8" x14ac:dyDescent="0.25">
      <c r="A16" s="4" t="s">
        <v>11</v>
      </c>
      <c r="B16" s="5">
        <v>3107732</v>
      </c>
      <c r="C16" s="5">
        <v>1653807</v>
      </c>
      <c r="D16" s="5">
        <v>1813</v>
      </c>
      <c r="E16" s="5">
        <v>8951</v>
      </c>
      <c r="F16" s="5">
        <v>7852</v>
      </c>
      <c r="G16" s="5">
        <v>1099</v>
      </c>
      <c r="H16" s="5">
        <v>4390</v>
      </c>
    </row>
    <row r="17" spans="1:8" ht="13.8" x14ac:dyDescent="0.25">
      <c r="A17" s="4" t="s">
        <v>12</v>
      </c>
      <c r="B17" s="5">
        <v>3121441</v>
      </c>
      <c r="C17" s="5">
        <v>1636160</v>
      </c>
      <c r="D17" s="5">
        <v>1891</v>
      </c>
      <c r="E17" s="5">
        <v>9715</v>
      </c>
      <c r="F17" s="5">
        <v>8496</v>
      </c>
      <c r="G17" s="5">
        <v>1219</v>
      </c>
      <c r="H17" s="5">
        <v>4643</v>
      </c>
    </row>
    <row r="18" spans="1:8" ht="13.8" x14ac:dyDescent="0.25">
      <c r="A18" s="4" t="s">
        <v>13</v>
      </c>
      <c r="B18" s="5">
        <v>1591587</v>
      </c>
      <c r="C18" s="5">
        <v>866425</v>
      </c>
      <c r="D18" s="5">
        <v>1137</v>
      </c>
      <c r="E18" s="5">
        <v>5040</v>
      </c>
      <c r="F18" s="5">
        <v>4280</v>
      </c>
      <c r="G18" s="5">
        <v>760</v>
      </c>
      <c r="H18" s="5">
        <v>2653</v>
      </c>
    </row>
    <row r="19" spans="1:8" ht="13.8" x14ac:dyDescent="0.25">
      <c r="A19" s="4" t="s">
        <v>14</v>
      </c>
      <c r="B19" s="5">
        <v>3265710</v>
      </c>
      <c r="C19" s="5">
        <v>1728471</v>
      </c>
      <c r="D19" s="5">
        <v>2114</v>
      </c>
      <c r="E19" s="5">
        <v>11683</v>
      </c>
      <c r="F19" s="5">
        <v>9785</v>
      </c>
      <c r="G19" s="5">
        <v>1898</v>
      </c>
      <c r="H19" s="5">
        <v>6884</v>
      </c>
    </row>
    <row r="20" spans="1:8" ht="13.8" x14ac:dyDescent="0.25">
      <c r="A20" s="4" t="s">
        <v>15</v>
      </c>
      <c r="B20" s="5">
        <v>2237403</v>
      </c>
      <c r="C20" s="5">
        <v>1182043</v>
      </c>
      <c r="D20" s="5">
        <v>1522</v>
      </c>
      <c r="E20" s="5">
        <v>8162</v>
      </c>
      <c r="F20" s="5">
        <v>7074</v>
      </c>
      <c r="G20" s="5">
        <v>1088</v>
      </c>
      <c r="H20" s="5">
        <v>4054</v>
      </c>
    </row>
    <row r="21" spans="1:8" ht="13.8" x14ac:dyDescent="0.25">
      <c r="A21" s="4" t="s">
        <v>16</v>
      </c>
      <c r="B21" s="5">
        <v>1197297</v>
      </c>
      <c r="C21" s="5">
        <v>617989</v>
      </c>
      <c r="D21" s="5">
        <v>832</v>
      </c>
      <c r="E21" s="5">
        <v>3446</v>
      </c>
      <c r="F21" s="5">
        <v>3007</v>
      </c>
      <c r="G21" s="5">
        <v>439</v>
      </c>
      <c r="H21" s="5">
        <v>1763</v>
      </c>
    </row>
    <row r="22" spans="1:8" ht="13.8" x14ac:dyDescent="0.25">
      <c r="A22" s="4" t="s">
        <v>17</v>
      </c>
      <c r="B22" s="5">
        <v>1722695</v>
      </c>
      <c r="C22" s="5">
        <v>885971</v>
      </c>
      <c r="D22" s="5">
        <v>1024</v>
      </c>
      <c r="E22" s="5">
        <v>4727</v>
      </c>
      <c r="F22" s="5">
        <v>4125</v>
      </c>
      <c r="G22" s="5">
        <v>602</v>
      </c>
      <c r="H22" s="5">
        <v>2623</v>
      </c>
    </row>
    <row r="23" spans="1:8" ht="13.8" x14ac:dyDescent="0.25">
      <c r="A23" s="4" t="s">
        <v>18</v>
      </c>
      <c r="B23" s="5">
        <v>1242306</v>
      </c>
      <c r="C23" s="5">
        <v>593995</v>
      </c>
      <c r="D23" s="5">
        <v>783</v>
      </c>
      <c r="E23" s="5">
        <v>2576</v>
      </c>
      <c r="F23" s="5">
        <v>2143</v>
      </c>
      <c r="G23" s="5">
        <v>433</v>
      </c>
      <c r="H23" s="5">
        <v>1439</v>
      </c>
    </row>
    <row r="24" spans="1:8" ht="13.8" x14ac:dyDescent="0.25">
      <c r="A24" s="4" t="s">
        <v>19</v>
      </c>
      <c r="B24" s="5">
        <v>3973536</v>
      </c>
      <c r="C24" s="5">
        <v>2089636</v>
      </c>
      <c r="D24" s="5">
        <v>2293</v>
      </c>
      <c r="E24" s="5">
        <v>13805</v>
      </c>
      <c r="F24" s="5">
        <v>12072</v>
      </c>
      <c r="G24" s="5">
        <v>1733</v>
      </c>
      <c r="H24" s="5">
        <v>6074</v>
      </c>
    </row>
    <row r="25" spans="1:8" ht="13.8" x14ac:dyDescent="0.25">
      <c r="A25" s="4" t="s">
        <v>20</v>
      </c>
      <c r="B25" s="5">
        <v>1465333</v>
      </c>
      <c r="C25" s="5">
        <v>766961</v>
      </c>
      <c r="D25" s="5">
        <v>937</v>
      </c>
      <c r="E25" s="5">
        <v>5036</v>
      </c>
      <c r="F25" s="5">
        <v>4396</v>
      </c>
      <c r="G25" s="5">
        <v>640</v>
      </c>
      <c r="H25" s="5">
        <v>2579</v>
      </c>
    </row>
    <row r="26" spans="1:8" ht="13.8" x14ac:dyDescent="0.25">
      <c r="A26" s="4" t="s">
        <v>21</v>
      </c>
      <c r="B26" s="5">
        <v>1813660</v>
      </c>
      <c r="C26" s="5">
        <v>949791</v>
      </c>
      <c r="D26" s="5">
        <v>1028</v>
      </c>
      <c r="E26" s="5">
        <v>4444</v>
      </c>
      <c r="F26" s="5">
        <v>3854</v>
      </c>
      <c r="G26" s="5">
        <v>590</v>
      </c>
      <c r="H26" s="5">
        <v>2442</v>
      </c>
    </row>
    <row r="27" spans="1:8" ht="13.8" x14ac:dyDescent="0.25">
      <c r="A27" s="4" t="s">
        <v>22</v>
      </c>
      <c r="B27" s="5">
        <v>1791906</v>
      </c>
      <c r="C27" s="5">
        <v>949376</v>
      </c>
      <c r="D27" s="5">
        <v>1009</v>
      </c>
      <c r="E27" s="5">
        <v>5215</v>
      </c>
      <c r="F27" s="5">
        <v>4630</v>
      </c>
      <c r="G27" s="5">
        <v>585</v>
      </c>
      <c r="H27" s="5">
        <v>2480</v>
      </c>
    </row>
    <row r="28" spans="1:8" ht="13.8" x14ac:dyDescent="0.25">
      <c r="A28" s="4" t="s">
        <v>23</v>
      </c>
      <c r="B28" s="5">
        <v>854592</v>
      </c>
      <c r="C28" s="5">
        <v>444387</v>
      </c>
      <c r="D28" s="5">
        <v>610</v>
      </c>
      <c r="E28" s="5">
        <v>2591</v>
      </c>
      <c r="F28" s="5">
        <v>2171</v>
      </c>
      <c r="G28" s="5">
        <v>420</v>
      </c>
      <c r="H28" s="5">
        <v>1367</v>
      </c>
    </row>
    <row r="29" spans="1:8" ht="13.8" x14ac:dyDescent="0.25">
      <c r="A29" s="4" t="s">
        <v>24</v>
      </c>
      <c r="B29" s="5">
        <v>1327597</v>
      </c>
      <c r="C29" s="5">
        <v>652562</v>
      </c>
      <c r="D29" s="5">
        <v>783</v>
      </c>
      <c r="E29" s="5">
        <v>4164</v>
      </c>
      <c r="F29" s="5">
        <v>3485</v>
      </c>
      <c r="G29" s="5">
        <v>679</v>
      </c>
      <c r="H29" s="5">
        <v>2078</v>
      </c>
    </row>
    <row r="30" spans="1:8" ht="13.8" x14ac:dyDescent="0.25">
      <c r="A30" s="4" t="s">
        <v>37</v>
      </c>
      <c r="B30" s="5">
        <v>12495797</v>
      </c>
      <c r="C30" s="5">
        <v>5969956</v>
      </c>
      <c r="D30" s="5">
        <v>5049</v>
      </c>
      <c r="E30" s="5">
        <v>41912</v>
      </c>
      <c r="F30" s="5">
        <v>38364</v>
      </c>
      <c r="G30" s="5">
        <v>3548</v>
      </c>
      <c r="H30" s="5">
        <v>21152</v>
      </c>
    </row>
    <row r="31" spans="1:8" ht="13.8" x14ac:dyDescent="0.25">
      <c r="A31" s="4" t="s">
        <v>38</v>
      </c>
      <c r="B31" s="5">
        <v>687206</v>
      </c>
      <c r="C31" s="5">
        <v>371689</v>
      </c>
      <c r="D31" s="5">
        <v>549</v>
      </c>
      <c r="E31" s="5">
        <v>3884</v>
      </c>
      <c r="F31" s="5">
        <v>3616</v>
      </c>
      <c r="G31" s="5">
        <v>268</v>
      </c>
      <c r="H31" s="5">
        <v>2309</v>
      </c>
    </row>
    <row r="32" spans="1:8" ht="13.8" x14ac:dyDescent="0.25">
      <c r="A32" s="11" t="s">
        <v>48</v>
      </c>
      <c r="B32" s="12">
        <v>71984688</v>
      </c>
      <c r="C32" s="12">
        <v>36973613</v>
      </c>
      <c r="D32" s="12">
        <v>40809</v>
      </c>
      <c r="E32" s="12">
        <v>230232</v>
      </c>
      <c r="F32" s="12">
        <v>203540</v>
      </c>
      <c r="G32" s="12">
        <v>26692</v>
      </c>
      <c r="H32" s="12">
        <v>117587</v>
      </c>
    </row>
    <row r="35" spans="1:1" x14ac:dyDescent="0.25">
      <c r="A35" t="s">
        <v>92</v>
      </c>
    </row>
  </sheetData>
  <mergeCells count="8">
    <mergeCell ref="A1:H1"/>
    <mergeCell ref="A2:A4"/>
    <mergeCell ref="B2:H2"/>
    <mergeCell ref="B3:B4"/>
    <mergeCell ref="C3:C4"/>
    <mergeCell ref="D3:D4"/>
    <mergeCell ref="E3:G3"/>
    <mergeCell ref="H3:H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="55" zoomScaleNormal="55" workbookViewId="0">
      <selection activeCell="P6" sqref="P6"/>
    </sheetView>
  </sheetViews>
  <sheetFormatPr defaultRowHeight="13.2" x14ac:dyDescent="0.25"/>
  <cols>
    <col min="1" max="1" width="29" customWidth="1"/>
    <col min="2" max="2" width="15" customWidth="1"/>
    <col min="3" max="3" width="19.33203125" customWidth="1"/>
    <col min="4" max="4" width="13" customWidth="1"/>
    <col min="5" max="5" width="14.33203125" customWidth="1"/>
    <col min="6" max="6" width="14.88671875" customWidth="1"/>
    <col min="7" max="7" width="14.109375" customWidth="1"/>
    <col min="8" max="8" width="15.109375" customWidth="1"/>
  </cols>
  <sheetData>
    <row r="1" spans="1:8" ht="33" customHeight="1" x14ac:dyDescent="0.25">
      <c r="A1" s="130" t="s">
        <v>55</v>
      </c>
      <c r="B1" s="130"/>
      <c r="C1" s="130"/>
      <c r="D1" s="130"/>
      <c r="E1" s="130"/>
      <c r="F1" s="130"/>
      <c r="G1" s="130"/>
      <c r="H1" s="186"/>
    </row>
    <row r="2" spans="1:8" ht="13.8" x14ac:dyDescent="0.25">
      <c r="A2" s="130" t="s">
        <v>25</v>
      </c>
      <c r="B2" s="130" t="s">
        <v>56</v>
      </c>
      <c r="C2" s="130"/>
      <c r="D2" s="130"/>
      <c r="E2" s="130"/>
      <c r="F2" s="130"/>
      <c r="G2" s="130"/>
      <c r="H2" s="186"/>
    </row>
    <row r="3" spans="1:8" ht="13.8" customHeight="1" x14ac:dyDescent="0.25">
      <c r="A3" s="130"/>
      <c r="B3" s="124" t="s">
        <v>91</v>
      </c>
      <c r="C3" s="124" t="s">
        <v>93</v>
      </c>
      <c r="D3" s="130" t="s">
        <v>30</v>
      </c>
      <c r="E3" s="130" t="s">
        <v>31</v>
      </c>
      <c r="F3" s="130"/>
      <c r="G3" s="130"/>
      <c r="H3" s="130" t="s">
        <v>52</v>
      </c>
    </row>
    <row r="4" spans="1:8" ht="132.6" customHeight="1" x14ac:dyDescent="0.25">
      <c r="A4" s="130"/>
      <c r="B4" s="124"/>
      <c r="C4" s="124"/>
      <c r="D4" s="130"/>
      <c r="E4" s="126" t="s">
        <v>44</v>
      </c>
      <c r="F4" s="126" t="s">
        <v>47</v>
      </c>
      <c r="G4" s="126" t="s">
        <v>46</v>
      </c>
      <c r="H4" s="130"/>
    </row>
    <row r="5" spans="1:8" ht="15.9" customHeight="1" x14ac:dyDescent="0.25">
      <c r="A5" s="6" t="s">
        <v>0</v>
      </c>
      <c r="B5" s="7">
        <v>2339319</v>
      </c>
      <c r="C5" s="7">
        <v>1258162</v>
      </c>
      <c r="D5" s="7">
        <v>1832</v>
      </c>
      <c r="E5" s="7">
        <v>10453</v>
      </c>
      <c r="F5" s="7">
        <v>9156</v>
      </c>
      <c r="G5" s="7">
        <v>1297</v>
      </c>
      <c r="H5" s="7">
        <v>6225</v>
      </c>
    </row>
    <row r="6" spans="1:8" ht="13.8" x14ac:dyDescent="0.25">
      <c r="A6" s="6" t="s">
        <v>1</v>
      </c>
      <c r="B6" s="7">
        <v>1940158</v>
      </c>
      <c r="C6" s="7">
        <v>966965</v>
      </c>
      <c r="D6" s="7">
        <v>1179</v>
      </c>
      <c r="E6" s="7">
        <v>4394</v>
      </c>
      <c r="F6" s="7">
        <v>3662</v>
      </c>
      <c r="G6" s="7">
        <v>732</v>
      </c>
      <c r="H6" s="7">
        <v>2436</v>
      </c>
    </row>
    <row r="7" spans="1:8" ht="13.8" x14ac:dyDescent="0.25">
      <c r="A7" s="6" t="s">
        <v>2</v>
      </c>
      <c r="B7" s="7">
        <v>1179300</v>
      </c>
      <c r="C7" s="7">
        <v>613734</v>
      </c>
      <c r="D7" s="7">
        <v>785</v>
      </c>
      <c r="E7" s="7">
        <v>3853</v>
      </c>
      <c r="F7" s="7">
        <v>3375</v>
      </c>
      <c r="G7" s="7">
        <v>478</v>
      </c>
      <c r="H7" s="7">
        <v>2170</v>
      </c>
    </row>
    <row r="8" spans="1:8" ht="13.8" x14ac:dyDescent="0.25">
      <c r="A8" s="6" t="s">
        <v>3</v>
      </c>
      <c r="B8" s="7">
        <v>7669801</v>
      </c>
      <c r="C8" s="7">
        <v>3607451</v>
      </c>
      <c r="D8" s="7">
        <v>3713</v>
      </c>
      <c r="E8" s="7">
        <v>21296</v>
      </c>
      <c r="F8" s="7">
        <v>18931</v>
      </c>
      <c r="G8" s="7">
        <v>2365</v>
      </c>
      <c r="H8" s="7">
        <v>11532</v>
      </c>
    </row>
    <row r="9" spans="1:8" ht="13.8" x14ac:dyDescent="0.25">
      <c r="A9" s="6" t="s">
        <v>4</v>
      </c>
      <c r="B9" s="7">
        <v>6427308</v>
      </c>
      <c r="C9" s="7">
        <v>3428109</v>
      </c>
      <c r="D9" s="7">
        <v>4039</v>
      </c>
      <c r="E9" s="7">
        <v>19243</v>
      </c>
      <c r="F9" s="7">
        <v>16872</v>
      </c>
      <c r="G9" s="7">
        <v>2371</v>
      </c>
      <c r="H9" s="7">
        <v>10424</v>
      </c>
    </row>
    <row r="10" spans="1:8" ht="13.8" x14ac:dyDescent="0.25">
      <c r="A10" s="6" t="s">
        <v>5</v>
      </c>
      <c r="B10" s="7">
        <v>1601002</v>
      </c>
      <c r="C10" s="7">
        <v>832868</v>
      </c>
      <c r="D10" s="7">
        <v>943</v>
      </c>
      <c r="E10" s="7">
        <v>4109</v>
      </c>
      <c r="F10" s="7">
        <v>3520</v>
      </c>
      <c r="G10" s="7">
        <v>589</v>
      </c>
      <c r="H10" s="7">
        <v>2208</v>
      </c>
    </row>
    <row r="11" spans="1:8" ht="13.8" x14ac:dyDescent="0.25">
      <c r="A11" s="6" t="s">
        <v>6</v>
      </c>
      <c r="B11" s="7">
        <v>1067229</v>
      </c>
      <c r="C11" s="7">
        <v>556985</v>
      </c>
      <c r="D11" s="7">
        <v>757</v>
      </c>
      <c r="E11" s="7">
        <v>3206</v>
      </c>
      <c r="F11" s="7">
        <v>2606</v>
      </c>
      <c r="G11" s="7">
        <v>600</v>
      </c>
      <c r="H11" s="7">
        <v>1819</v>
      </c>
    </row>
    <row r="12" spans="1:8" ht="13.8" x14ac:dyDescent="0.25">
      <c r="A12" s="6" t="s">
        <v>7</v>
      </c>
      <c r="B12" s="7">
        <v>2844631</v>
      </c>
      <c r="C12" s="7">
        <v>1445460</v>
      </c>
      <c r="D12" s="7">
        <v>1653</v>
      </c>
      <c r="E12" s="7">
        <v>9134</v>
      </c>
      <c r="F12" s="7">
        <v>7844</v>
      </c>
      <c r="G12" s="7">
        <v>1290</v>
      </c>
      <c r="H12" s="7">
        <v>5160</v>
      </c>
    </row>
    <row r="13" spans="1:8" ht="13.8" x14ac:dyDescent="0.25">
      <c r="A13" s="6" t="s">
        <v>8</v>
      </c>
      <c r="B13" s="7">
        <v>1591366</v>
      </c>
      <c r="C13" s="7">
        <v>825816</v>
      </c>
      <c r="D13" s="7">
        <v>885</v>
      </c>
      <c r="E13" s="7">
        <v>4326</v>
      </c>
      <c r="F13" s="7">
        <v>3692</v>
      </c>
      <c r="G13" s="7">
        <v>634</v>
      </c>
      <c r="H13" s="7">
        <v>2724</v>
      </c>
    </row>
    <row r="14" spans="1:8" ht="13.8" x14ac:dyDescent="0.25">
      <c r="A14" s="6" t="s">
        <v>9</v>
      </c>
      <c r="B14" s="7">
        <v>1793767</v>
      </c>
      <c r="C14" s="7">
        <v>974307</v>
      </c>
      <c r="D14" s="7">
        <v>706</v>
      </c>
      <c r="E14" s="7">
        <v>4971</v>
      </c>
      <c r="F14" s="7">
        <v>4164</v>
      </c>
      <c r="G14" s="7">
        <v>807</v>
      </c>
      <c r="H14" s="7">
        <v>2909</v>
      </c>
    </row>
    <row r="15" spans="1:8" ht="13.8" x14ac:dyDescent="0.25">
      <c r="A15" s="6" t="s">
        <v>10</v>
      </c>
      <c r="B15" s="7">
        <v>1274654</v>
      </c>
      <c r="C15" s="7">
        <v>666337</v>
      </c>
      <c r="D15" s="7">
        <v>813</v>
      </c>
      <c r="E15" s="7">
        <v>3763</v>
      </c>
      <c r="F15" s="7">
        <v>3199</v>
      </c>
      <c r="G15" s="7">
        <v>564</v>
      </c>
      <c r="H15" s="7">
        <v>2335</v>
      </c>
    </row>
    <row r="16" spans="1:8" ht="13.8" x14ac:dyDescent="0.25">
      <c r="A16" s="6" t="s">
        <v>11</v>
      </c>
      <c r="B16" s="7">
        <v>2984331</v>
      </c>
      <c r="C16" s="7">
        <v>1623502</v>
      </c>
      <c r="D16" s="7">
        <v>1760</v>
      </c>
      <c r="E16" s="7">
        <v>8117</v>
      </c>
      <c r="F16" s="7">
        <v>6938</v>
      </c>
      <c r="G16" s="7">
        <v>1179</v>
      </c>
      <c r="H16" s="7">
        <v>4157</v>
      </c>
    </row>
    <row r="17" spans="1:8" ht="13.8" x14ac:dyDescent="0.25">
      <c r="A17" s="6" t="s">
        <v>12</v>
      </c>
      <c r="B17" s="7">
        <v>3024465</v>
      </c>
      <c r="C17" s="7">
        <v>1642365</v>
      </c>
      <c r="D17" s="7">
        <v>1902</v>
      </c>
      <c r="E17" s="7">
        <v>9544</v>
      </c>
      <c r="F17" s="7">
        <v>8260</v>
      </c>
      <c r="G17" s="7">
        <v>1284</v>
      </c>
      <c r="H17" s="7">
        <v>4957</v>
      </c>
    </row>
    <row r="18" spans="1:8" ht="13.8" x14ac:dyDescent="0.25">
      <c r="A18" s="6" t="s">
        <v>13</v>
      </c>
      <c r="B18" s="7">
        <v>1539897</v>
      </c>
      <c r="C18" s="7">
        <v>855819</v>
      </c>
      <c r="D18" s="7">
        <v>1124</v>
      </c>
      <c r="E18" s="7">
        <v>5058</v>
      </c>
      <c r="F18" s="7">
        <v>4245</v>
      </c>
      <c r="G18" s="7">
        <v>813</v>
      </c>
      <c r="H18" s="7">
        <v>2949</v>
      </c>
    </row>
    <row r="19" spans="1:8" ht="13.8" x14ac:dyDescent="0.25">
      <c r="A19" s="6" t="s">
        <v>14</v>
      </c>
      <c r="B19" s="7">
        <v>3147820</v>
      </c>
      <c r="C19" s="7">
        <v>1704809</v>
      </c>
      <c r="D19" s="7">
        <v>2095</v>
      </c>
      <c r="E19" s="7">
        <v>12703</v>
      </c>
      <c r="F19" s="7">
        <v>10649</v>
      </c>
      <c r="G19" s="7">
        <v>2054</v>
      </c>
      <c r="H19" s="7">
        <v>7570</v>
      </c>
    </row>
    <row r="20" spans="1:8" ht="13.8" x14ac:dyDescent="0.25">
      <c r="A20" s="6" t="s">
        <v>15</v>
      </c>
      <c r="B20" s="7">
        <v>2183739</v>
      </c>
      <c r="C20" s="7">
        <v>1171012</v>
      </c>
      <c r="D20" s="7">
        <v>1461</v>
      </c>
      <c r="E20" s="7">
        <v>7404</v>
      </c>
      <c r="F20" s="7">
        <v>6187</v>
      </c>
      <c r="G20" s="7">
        <v>1217</v>
      </c>
      <c r="H20" s="7">
        <v>4030</v>
      </c>
    </row>
    <row r="21" spans="1:8" ht="13.8" x14ac:dyDescent="0.25">
      <c r="A21" s="6" t="s">
        <v>16</v>
      </c>
      <c r="B21" s="7">
        <v>1176742</v>
      </c>
      <c r="C21" s="7">
        <v>613787</v>
      </c>
      <c r="D21" s="7">
        <v>816</v>
      </c>
      <c r="E21" s="7">
        <v>3228</v>
      </c>
      <c r="F21" s="7">
        <v>2763</v>
      </c>
      <c r="G21" s="7">
        <v>465</v>
      </c>
      <c r="H21" s="7">
        <v>1804</v>
      </c>
    </row>
    <row r="22" spans="1:8" ht="13.8" x14ac:dyDescent="0.25">
      <c r="A22" s="6" t="s">
        <v>17</v>
      </c>
      <c r="B22" s="7">
        <v>1670425</v>
      </c>
      <c r="C22" s="7">
        <v>872292</v>
      </c>
      <c r="D22" s="7">
        <v>999</v>
      </c>
      <c r="E22" s="7">
        <v>4210</v>
      </c>
      <c r="F22" s="7">
        <v>3562</v>
      </c>
      <c r="G22" s="7">
        <v>648</v>
      </c>
      <c r="H22" s="7">
        <v>2707</v>
      </c>
    </row>
    <row r="23" spans="1:8" ht="13.8" x14ac:dyDescent="0.25">
      <c r="A23" s="6" t="s">
        <v>18</v>
      </c>
      <c r="B23" s="7">
        <v>1218005</v>
      </c>
      <c r="C23" s="7">
        <v>586921</v>
      </c>
      <c r="D23" s="7">
        <v>776</v>
      </c>
      <c r="E23" s="7">
        <v>2636</v>
      </c>
      <c r="F23" s="7">
        <v>2150</v>
      </c>
      <c r="G23" s="7">
        <v>486</v>
      </c>
      <c r="H23" s="7">
        <v>1515</v>
      </c>
    </row>
    <row r="24" spans="1:8" ht="13.8" x14ac:dyDescent="0.25">
      <c r="A24" s="6" t="s">
        <v>19</v>
      </c>
      <c r="B24" s="7">
        <v>3789566</v>
      </c>
      <c r="C24" s="7">
        <v>2032455</v>
      </c>
      <c r="D24" s="7">
        <v>2293</v>
      </c>
      <c r="E24" s="7">
        <v>13821</v>
      </c>
      <c r="F24" s="7">
        <v>12033</v>
      </c>
      <c r="G24" s="7">
        <v>1788</v>
      </c>
      <c r="H24" s="7">
        <v>6458</v>
      </c>
    </row>
    <row r="25" spans="1:8" ht="13.8" x14ac:dyDescent="0.25">
      <c r="A25" s="6" t="s">
        <v>20</v>
      </c>
      <c r="B25" s="7">
        <v>1427435</v>
      </c>
      <c r="C25" s="7">
        <v>751962</v>
      </c>
      <c r="D25" s="7">
        <v>904</v>
      </c>
      <c r="E25" s="7">
        <v>4711</v>
      </c>
      <c r="F25" s="7">
        <v>3993</v>
      </c>
      <c r="G25" s="7">
        <v>718</v>
      </c>
      <c r="H25" s="7">
        <v>2594</v>
      </c>
    </row>
    <row r="26" spans="1:8" ht="13.8" x14ac:dyDescent="0.25">
      <c r="A26" s="6" t="s">
        <v>21</v>
      </c>
      <c r="B26" s="7">
        <v>1766249</v>
      </c>
      <c r="C26" s="7">
        <v>929490</v>
      </c>
      <c r="D26" s="7">
        <v>984</v>
      </c>
      <c r="E26" s="7">
        <v>4309</v>
      </c>
      <c r="F26" s="7">
        <v>3682</v>
      </c>
      <c r="G26" s="7">
        <v>627</v>
      </c>
      <c r="H26" s="7">
        <v>2572</v>
      </c>
    </row>
    <row r="27" spans="1:8" ht="13.8" x14ac:dyDescent="0.25">
      <c r="A27" s="6" t="s">
        <v>22</v>
      </c>
      <c r="B27" s="7">
        <v>1745988</v>
      </c>
      <c r="C27" s="7">
        <v>932297</v>
      </c>
      <c r="D27" s="7">
        <v>985</v>
      </c>
      <c r="E27" s="7">
        <v>4587</v>
      </c>
      <c r="F27" s="7">
        <v>3881</v>
      </c>
      <c r="G27" s="7">
        <v>706</v>
      </c>
      <c r="H27" s="7">
        <v>2540</v>
      </c>
    </row>
    <row r="28" spans="1:8" ht="13.8" x14ac:dyDescent="0.25">
      <c r="A28" s="6" t="s">
        <v>23</v>
      </c>
      <c r="B28" s="7">
        <v>813950</v>
      </c>
      <c r="C28" s="7">
        <v>432468</v>
      </c>
      <c r="D28" s="7">
        <v>594</v>
      </c>
      <c r="E28" s="7">
        <v>2732</v>
      </c>
      <c r="F28" s="7">
        <v>2275</v>
      </c>
      <c r="G28" s="7">
        <v>457</v>
      </c>
      <c r="H28" s="7">
        <v>1408</v>
      </c>
    </row>
    <row r="29" spans="1:8" ht="13.8" x14ac:dyDescent="0.25">
      <c r="A29" s="6" t="s">
        <v>24</v>
      </c>
      <c r="B29" s="7">
        <v>1312154</v>
      </c>
      <c r="C29" s="7">
        <v>652858</v>
      </c>
      <c r="D29" s="7">
        <v>766</v>
      </c>
      <c r="E29" s="7">
        <v>3907</v>
      </c>
      <c r="F29" s="7">
        <v>3188</v>
      </c>
      <c r="G29" s="7">
        <v>719</v>
      </c>
      <c r="H29" s="7">
        <v>2126</v>
      </c>
    </row>
    <row r="30" spans="1:8" ht="13.8" x14ac:dyDescent="0.25">
      <c r="A30" s="6" t="s">
        <v>37</v>
      </c>
      <c r="B30" s="7">
        <v>11544956</v>
      </c>
      <c r="C30" s="7">
        <v>5258466</v>
      </c>
      <c r="D30" s="7">
        <v>5034</v>
      </c>
      <c r="E30" s="7">
        <v>41590</v>
      </c>
      <c r="F30" s="7">
        <v>37890</v>
      </c>
      <c r="G30" s="7">
        <v>3700</v>
      </c>
      <c r="H30" s="7">
        <v>22333</v>
      </c>
    </row>
    <row r="31" spans="1:8" ht="13.8" x14ac:dyDescent="0.25">
      <c r="A31" s="6" t="s">
        <v>38</v>
      </c>
      <c r="B31" s="7">
        <v>651884</v>
      </c>
      <c r="C31" s="7">
        <v>385039</v>
      </c>
      <c r="D31" s="7">
        <v>552</v>
      </c>
      <c r="E31" s="7">
        <v>3917</v>
      </c>
      <c r="F31" s="7">
        <v>3614</v>
      </c>
      <c r="G31" s="7">
        <v>303</v>
      </c>
      <c r="H31" s="7">
        <v>2641</v>
      </c>
    </row>
    <row r="32" spans="1:8" ht="13.8" x14ac:dyDescent="0.25">
      <c r="A32" s="8" t="s">
        <v>48</v>
      </c>
      <c r="B32" s="9">
        <v>69726141</v>
      </c>
      <c r="C32" s="9">
        <v>35621736</v>
      </c>
      <c r="D32" s="9">
        <v>40350</v>
      </c>
      <c r="E32" s="9">
        <v>221222</v>
      </c>
      <c r="F32" s="9">
        <v>192331</v>
      </c>
      <c r="G32" s="9">
        <v>28891</v>
      </c>
      <c r="H32" s="9">
        <v>122303</v>
      </c>
    </row>
    <row r="35" spans="1:1" x14ac:dyDescent="0.25">
      <c r="A35" t="s">
        <v>92</v>
      </c>
    </row>
  </sheetData>
  <mergeCells count="8">
    <mergeCell ref="H3:H4"/>
    <mergeCell ref="A1:H1"/>
    <mergeCell ref="A2:A4"/>
    <mergeCell ref="B2:H2"/>
    <mergeCell ref="B3:B4"/>
    <mergeCell ref="C3:C4"/>
    <mergeCell ref="D3:D4"/>
    <mergeCell ref="E3:G3"/>
  </mergeCells>
  <pageMargins left="0.70866141732283472" right="0.70866141732283472" top="0.39370078740157483" bottom="0.39370078740157483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="55" zoomScaleNormal="55" workbookViewId="0">
      <selection activeCell="N12" sqref="N12"/>
    </sheetView>
  </sheetViews>
  <sheetFormatPr defaultRowHeight="13.8" x14ac:dyDescent="0.25"/>
  <cols>
    <col min="1" max="1" width="29.33203125" style="10" customWidth="1"/>
    <col min="2" max="2" width="15.6640625" style="10" customWidth="1"/>
    <col min="3" max="3" width="21.5546875" style="10" customWidth="1"/>
    <col min="4" max="4" width="12.6640625" style="10" customWidth="1"/>
    <col min="5" max="5" width="12.88671875" style="10" customWidth="1"/>
    <col min="6" max="6" width="14" style="10" customWidth="1"/>
    <col min="7" max="7" width="13" style="10" customWidth="1"/>
    <col min="8" max="8" width="14.6640625" style="10" customWidth="1"/>
    <col min="9" max="16384" width="8.88671875" style="10"/>
  </cols>
  <sheetData>
    <row r="1" spans="1:8" x14ac:dyDescent="0.25">
      <c r="H1" s="115" t="s">
        <v>100</v>
      </c>
    </row>
    <row r="2" spans="1:8" ht="29.4" customHeight="1" x14ac:dyDescent="0.25">
      <c r="A2" s="130" t="s">
        <v>99</v>
      </c>
      <c r="B2" s="130"/>
      <c r="C2" s="130"/>
      <c r="D2" s="130"/>
      <c r="E2" s="130"/>
      <c r="F2" s="130"/>
      <c r="G2" s="130"/>
      <c r="H2" s="188"/>
    </row>
    <row r="3" spans="1:8" x14ac:dyDescent="0.25">
      <c r="A3" s="189" t="s">
        <v>32</v>
      </c>
      <c r="B3" s="189"/>
      <c r="C3" s="189"/>
      <c r="D3" s="189"/>
      <c r="E3" s="189"/>
      <c r="F3" s="189"/>
      <c r="G3" s="189"/>
      <c r="H3" s="187"/>
    </row>
    <row r="4" spans="1:8" x14ac:dyDescent="0.25">
      <c r="A4" s="130" t="s">
        <v>25</v>
      </c>
      <c r="B4" s="130" t="s">
        <v>29</v>
      </c>
      <c r="C4" s="130"/>
      <c r="D4" s="130"/>
      <c r="E4" s="130"/>
      <c r="F4" s="130"/>
      <c r="G4" s="130"/>
      <c r="H4" s="187"/>
    </row>
    <row r="5" spans="1:8" ht="13.8" customHeight="1" x14ac:dyDescent="0.25">
      <c r="A5" s="130"/>
      <c r="B5" s="124" t="s">
        <v>91</v>
      </c>
      <c r="C5" s="124" t="s">
        <v>93</v>
      </c>
      <c r="D5" s="130" t="s">
        <v>30</v>
      </c>
      <c r="E5" s="130" t="s">
        <v>31</v>
      </c>
      <c r="F5" s="130"/>
      <c r="G5" s="130"/>
      <c r="H5" s="185" t="s">
        <v>52</v>
      </c>
    </row>
    <row r="6" spans="1:8" ht="125.4" customHeight="1" x14ac:dyDescent="0.25">
      <c r="A6" s="130"/>
      <c r="B6" s="124"/>
      <c r="C6" s="124"/>
      <c r="D6" s="130"/>
      <c r="E6" s="126" t="s">
        <v>44</v>
      </c>
      <c r="F6" s="126" t="s">
        <v>47</v>
      </c>
      <c r="G6" s="126" t="s">
        <v>46</v>
      </c>
      <c r="H6" s="185"/>
    </row>
    <row r="7" spans="1:8" x14ac:dyDescent="0.25">
      <c r="A7" s="4" t="s">
        <v>0</v>
      </c>
      <c r="B7" s="5">
        <v>2301191</v>
      </c>
      <c r="C7" s="5">
        <v>1185141</v>
      </c>
      <c r="D7" s="5">
        <v>1748</v>
      </c>
      <c r="E7" s="5">
        <v>9369</v>
      </c>
      <c r="F7" s="5">
        <v>8047</v>
      </c>
      <c r="G7" s="5">
        <v>1322</v>
      </c>
      <c r="H7" s="5">
        <v>5480</v>
      </c>
    </row>
    <row r="8" spans="1:8" x14ac:dyDescent="0.25">
      <c r="A8" s="4" t="s">
        <v>1</v>
      </c>
      <c r="B8" s="5">
        <v>1916031</v>
      </c>
      <c r="C8" s="5">
        <v>931599</v>
      </c>
      <c r="D8" s="5">
        <v>1126</v>
      </c>
      <c r="E8" s="5">
        <v>3783</v>
      </c>
      <c r="F8" s="5">
        <v>3060</v>
      </c>
      <c r="G8" s="5">
        <v>723</v>
      </c>
      <c r="H8" s="5">
        <v>2085</v>
      </c>
    </row>
    <row r="9" spans="1:8" x14ac:dyDescent="0.25">
      <c r="A9" s="4" t="s">
        <v>2</v>
      </c>
      <c r="B9" s="5">
        <v>1188816</v>
      </c>
      <c r="C9" s="5">
        <v>591079</v>
      </c>
      <c r="D9" s="5">
        <v>740</v>
      </c>
      <c r="E9" s="5">
        <v>3351</v>
      </c>
      <c r="F9" s="5">
        <v>2854</v>
      </c>
      <c r="G9" s="5">
        <v>497</v>
      </c>
      <c r="H9" s="5">
        <v>1940</v>
      </c>
    </row>
    <row r="10" spans="1:8" x14ac:dyDescent="0.25">
      <c r="A10" s="4" t="s">
        <v>3</v>
      </c>
      <c r="B10" s="5">
        <v>7533734</v>
      </c>
      <c r="C10" s="5">
        <v>3473136</v>
      </c>
      <c r="D10" s="5">
        <v>3611</v>
      </c>
      <c r="E10" s="5">
        <v>19494</v>
      </c>
      <c r="F10" s="5">
        <v>17126</v>
      </c>
      <c r="G10" s="5">
        <v>2368</v>
      </c>
      <c r="H10" s="5">
        <v>10305</v>
      </c>
    </row>
    <row r="11" spans="1:8" x14ac:dyDescent="0.25">
      <c r="A11" s="4" t="s">
        <v>4</v>
      </c>
      <c r="B11" s="5">
        <v>6477867</v>
      </c>
      <c r="C11" s="5">
        <v>3319843</v>
      </c>
      <c r="D11" s="5">
        <v>3953</v>
      </c>
      <c r="E11" s="5">
        <v>17066</v>
      </c>
      <c r="F11" s="5">
        <v>14606</v>
      </c>
      <c r="G11" s="5">
        <v>2460</v>
      </c>
      <c r="H11" s="5">
        <v>9124</v>
      </c>
    </row>
    <row r="12" spans="1:8" x14ac:dyDescent="0.25">
      <c r="A12" s="4" t="s">
        <v>5</v>
      </c>
      <c r="B12" s="5">
        <v>1605639</v>
      </c>
      <c r="C12" s="5">
        <v>804189</v>
      </c>
      <c r="D12" s="5">
        <v>911</v>
      </c>
      <c r="E12" s="5">
        <v>3669</v>
      </c>
      <c r="F12" s="5">
        <v>3062</v>
      </c>
      <c r="G12" s="5">
        <v>607</v>
      </c>
      <c r="H12" s="5">
        <v>1827</v>
      </c>
    </row>
    <row r="13" spans="1:8" x14ac:dyDescent="0.25">
      <c r="A13" s="4" t="s">
        <v>6</v>
      </c>
      <c r="B13" s="5">
        <v>1047199</v>
      </c>
      <c r="C13" s="5">
        <v>540011</v>
      </c>
      <c r="D13" s="5">
        <v>708</v>
      </c>
      <c r="E13" s="5">
        <v>2772</v>
      </c>
      <c r="F13" s="5">
        <v>2171</v>
      </c>
      <c r="G13" s="5">
        <v>601</v>
      </c>
      <c r="H13" s="5">
        <v>1541</v>
      </c>
    </row>
    <row r="14" spans="1:8" x14ac:dyDescent="0.25">
      <c r="A14" s="4" t="s">
        <v>7</v>
      </c>
      <c r="B14" s="5">
        <v>2839983</v>
      </c>
      <c r="C14" s="5">
        <v>1404509</v>
      </c>
      <c r="D14" s="5">
        <v>1618</v>
      </c>
      <c r="E14" s="5">
        <v>8189</v>
      </c>
      <c r="F14" s="5">
        <v>6959</v>
      </c>
      <c r="G14" s="5">
        <v>1230</v>
      </c>
      <c r="H14" s="5">
        <v>4313</v>
      </c>
    </row>
    <row r="15" spans="1:8" x14ac:dyDescent="0.25">
      <c r="A15" s="4" t="s">
        <v>8</v>
      </c>
      <c r="B15" s="5">
        <v>1565971</v>
      </c>
      <c r="C15" s="5">
        <v>786839</v>
      </c>
      <c r="D15" s="5">
        <v>848</v>
      </c>
      <c r="E15" s="5">
        <v>3663</v>
      </c>
      <c r="F15" s="5">
        <v>3024</v>
      </c>
      <c r="G15" s="5">
        <v>639</v>
      </c>
      <c r="H15" s="5">
        <v>2214</v>
      </c>
    </row>
    <row r="16" spans="1:8" x14ac:dyDescent="0.25">
      <c r="A16" s="4" t="s">
        <v>9</v>
      </c>
      <c r="B16" s="5">
        <v>1756527</v>
      </c>
      <c r="C16" s="5">
        <v>933933</v>
      </c>
      <c r="D16" s="5">
        <v>675</v>
      </c>
      <c r="E16" s="5">
        <v>4275</v>
      </c>
      <c r="F16" s="5">
        <v>3507</v>
      </c>
      <c r="G16" s="5">
        <v>768</v>
      </c>
      <c r="H16" s="5">
        <v>2365</v>
      </c>
    </row>
    <row r="17" spans="1:8" x14ac:dyDescent="0.25">
      <c r="A17" s="4" t="s">
        <v>10</v>
      </c>
      <c r="B17" s="5">
        <v>1252712</v>
      </c>
      <c r="C17" s="5">
        <v>645640</v>
      </c>
      <c r="D17" s="5">
        <v>787</v>
      </c>
      <c r="E17" s="5">
        <v>3285</v>
      </c>
      <c r="F17" s="5">
        <v>2724</v>
      </c>
      <c r="G17" s="5">
        <v>561</v>
      </c>
      <c r="H17" s="5">
        <v>1724</v>
      </c>
    </row>
    <row r="18" spans="1:8" x14ac:dyDescent="0.25">
      <c r="A18" s="4" t="s">
        <v>11</v>
      </c>
      <c r="B18" s="5">
        <v>2975963</v>
      </c>
      <c r="C18" s="5">
        <v>1572253</v>
      </c>
      <c r="D18" s="5">
        <v>1697</v>
      </c>
      <c r="E18" s="5">
        <v>7342</v>
      </c>
      <c r="F18" s="5">
        <v>6167</v>
      </c>
      <c r="G18" s="5">
        <v>1175</v>
      </c>
      <c r="H18" s="5">
        <v>3554</v>
      </c>
    </row>
    <row r="19" spans="1:8" x14ac:dyDescent="0.25">
      <c r="A19" s="4" t="s">
        <v>12</v>
      </c>
      <c r="B19" s="5">
        <v>2973898</v>
      </c>
      <c r="C19" s="5">
        <v>1549125</v>
      </c>
      <c r="D19" s="5">
        <v>1842</v>
      </c>
      <c r="E19" s="5">
        <v>8349</v>
      </c>
      <c r="F19" s="5">
        <v>7072</v>
      </c>
      <c r="G19" s="5">
        <v>1277</v>
      </c>
      <c r="H19" s="5">
        <v>4226</v>
      </c>
    </row>
    <row r="20" spans="1:8" x14ac:dyDescent="0.25">
      <c r="A20" s="4" t="s">
        <v>13</v>
      </c>
      <c r="B20" s="5">
        <v>1539940</v>
      </c>
      <c r="C20" s="5">
        <v>815526</v>
      </c>
      <c r="D20" s="5">
        <v>1072</v>
      </c>
      <c r="E20" s="5">
        <v>4333</v>
      </c>
      <c r="F20" s="5">
        <v>3506</v>
      </c>
      <c r="G20" s="5">
        <v>827</v>
      </c>
      <c r="H20" s="5">
        <v>2578</v>
      </c>
    </row>
    <row r="21" spans="1:8" x14ac:dyDescent="0.25">
      <c r="A21" s="4" t="s">
        <v>14</v>
      </c>
      <c r="B21" s="5">
        <v>3065344</v>
      </c>
      <c r="C21" s="5">
        <v>1610398</v>
      </c>
      <c r="D21" s="5">
        <v>1995</v>
      </c>
      <c r="E21" s="5">
        <v>11548</v>
      </c>
      <c r="F21" s="5">
        <v>9534</v>
      </c>
      <c r="G21" s="5">
        <v>2014</v>
      </c>
      <c r="H21" s="5">
        <v>6639</v>
      </c>
    </row>
    <row r="22" spans="1:8" x14ac:dyDescent="0.25">
      <c r="A22" s="4" t="s">
        <v>15</v>
      </c>
      <c r="B22" s="5">
        <v>2166410</v>
      </c>
      <c r="C22" s="5">
        <v>1123097</v>
      </c>
      <c r="D22" s="5">
        <v>1422</v>
      </c>
      <c r="E22" s="5">
        <v>6671</v>
      </c>
      <c r="F22" s="5">
        <v>5466</v>
      </c>
      <c r="G22" s="5">
        <v>1205</v>
      </c>
      <c r="H22" s="5">
        <v>3485</v>
      </c>
    </row>
    <row r="23" spans="1:8" x14ac:dyDescent="0.25">
      <c r="A23" s="4" t="s">
        <v>16</v>
      </c>
      <c r="B23" s="5">
        <v>1200834</v>
      </c>
      <c r="C23" s="5">
        <v>600179</v>
      </c>
      <c r="D23" s="5">
        <v>774</v>
      </c>
      <c r="E23" s="5">
        <v>3025</v>
      </c>
      <c r="F23" s="5">
        <v>2546</v>
      </c>
      <c r="G23" s="5">
        <v>479</v>
      </c>
      <c r="H23" s="5">
        <v>1587</v>
      </c>
    </row>
    <row r="24" spans="1:8" x14ac:dyDescent="0.25">
      <c r="A24" s="4" t="s">
        <v>17</v>
      </c>
      <c r="B24" s="5">
        <v>1660567</v>
      </c>
      <c r="C24" s="5">
        <v>839839</v>
      </c>
      <c r="D24" s="5">
        <v>967</v>
      </c>
      <c r="E24" s="5">
        <v>3562</v>
      </c>
      <c r="F24" s="5">
        <v>2898</v>
      </c>
      <c r="G24" s="5">
        <v>664</v>
      </c>
      <c r="H24" s="5">
        <v>2257</v>
      </c>
    </row>
    <row r="25" spans="1:8" x14ac:dyDescent="0.25">
      <c r="A25" s="4" t="s">
        <v>18</v>
      </c>
      <c r="B25" s="5">
        <v>1194577</v>
      </c>
      <c r="C25" s="5">
        <v>557914</v>
      </c>
      <c r="D25" s="5">
        <v>726</v>
      </c>
      <c r="E25" s="5">
        <v>2297</v>
      </c>
      <c r="F25" s="5">
        <v>1826</v>
      </c>
      <c r="G25" s="5">
        <v>471</v>
      </c>
      <c r="H25" s="5">
        <v>1277</v>
      </c>
    </row>
    <row r="26" spans="1:8" x14ac:dyDescent="0.25">
      <c r="A26" s="4" t="s">
        <v>19</v>
      </c>
      <c r="B26" s="5">
        <v>3722301</v>
      </c>
      <c r="C26" s="5">
        <v>1935917</v>
      </c>
      <c r="D26" s="5">
        <v>2253</v>
      </c>
      <c r="E26" s="5">
        <v>12516</v>
      </c>
      <c r="F26" s="5">
        <v>10694</v>
      </c>
      <c r="G26" s="5">
        <v>1822</v>
      </c>
      <c r="H26" s="5">
        <v>5654</v>
      </c>
    </row>
    <row r="27" spans="1:8" x14ac:dyDescent="0.25">
      <c r="A27" s="4" t="s">
        <v>20</v>
      </c>
      <c r="B27" s="5">
        <v>1421342</v>
      </c>
      <c r="C27" s="5">
        <v>723694</v>
      </c>
      <c r="D27" s="5">
        <v>867</v>
      </c>
      <c r="E27" s="5">
        <v>4219</v>
      </c>
      <c r="F27" s="5">
        <v>3513</v>
      </c>
      <c r="G27" s="5">
        <v>706</v>
      </c>
      <c r="H27" s="5">
        <v>2240</v>
      </c>
    </row>
    <row r="28" spans="1:8" x14ac:dyDescent="0.25">
      <c r="A28" s="4" t="s">
        <v>21</v>
      </c>
      <c r="B28" s="5">
        <v>1753519</v>
      </c>
      <c r="C28" s="5">
        <v>896622</v>
      </c>
      <c r="D28" s="5">
        <v>941</v>
      </c>
      <c r="E28" s="5">
        <v>3654</v>
      </c>
      <c r="F28" s="5">
        <v>3031</v>
      </c>
      <c r="G28" s="5">
        <v>623</v>
      </c>
      <c r="H28" s="5">
        <v>2157</v>
      </c>
    </row>
    <row r="29" spans="1:8" x14ac:dyDescent="0.25">
      <c r="A29" s="4" t="s">
        <v>22</v>
      </c>
      <c r="B29" s="5">
        <v>1733469</v>
      </c>
      <c r="C29" s="5">
        <v>897838</v>
      </c>
      <c r="D29" s="5">
        <v>928</v>
      </c>
      <c r="E29" s="5">
        <v>4156</v>
      </c>
      <c r="F29" s="5">
        <v>3447</v>
      </c>
      <c r="G29" s="5">
        <v>709</v>
      </c>
      <c r="H29" s="5">
        <v>2239</v>
      </c>
    </row>
    <row r="30" spans="1:8" x14ac:dyDescent="0.25">
      <c r="A30" s="4" t="s">
        <v>23</v>
      </c>
      <c r="B30" s="5">
        <v>800017</v>
      </c>
      <c r="C30" s="5">
        <v>405093</v>
      </c>
      <c r="D30" s="5">
        <v>551</v>
      </c>
      <c r="E30" s="5">
        <v>2374</v>
      </c>
      <c r="F30" s="5">
        <v>1857</v>
      </c>
      <c r="G30" s="5">
        <v>517</v>
      </c>
      <c r="H30" s="5">
        <v>1109</v>
      </c>
    </row>
    <row r="31" spans="1:8" x14ac:dyDescent="0.25">
      <c r="A31" s="4" t="s">
        <v>24</v>
      </c>
      <c r="B31" s="5">
        <v>1296901</v>
      </c>
      <c r="C31" s="5">
        <v>628481</v>
      </c>
      <c r="D31" s="5">
        <v>739</v>
      </c>
      <c r="E31" s="5">
        <v>3528</v>
      </c>
      <c r="F31" s="5">
        <v>2827</v>
      </c>
      <c r="G31" s="5">
        <v>701</v>
      </c>
      <c r="H31" s="5">
        <v>1846</v>
      </c>
    </row>
    <row r="32" spans="1:8" x14ac:dyDescent="0.25">
      <c r="A32" s="4" t="s">
        <v>37</v>
      </c>
      <c r="B32" s="5">
        <v>10482891</v>
      </c>
      <c r="C32" s="5">
        <v>4727555</v>
      </c>
      <c r="D32" s="5">
        <v>4882</v>
      </c>
      <c r="E32" s="5">
        <v>34543</v>
      </c>
      <c r="F32" s="5">
        <v>30811</v>
      </c>
      <c r="G32" s="5">
        <v>3732</v>
      </c>
      <c r="H32" s="5">
        <v>19971</v>
      </c>
    </row>
    <row r="33" spans="1:8" x14ac:dyDescent="0.25">
      <c r="A33" s="4" t="s">
        <v>38</v>
      </c>
      <c r="B33" s="5">
        <v>635691</v>
      </c>
      <c r="C33" s="5">
        <v>360302</v>
      </c>
      <c r="D33" s="5">
        <v>528</v>
      </c>
      <c r="E33" s="5">
        <v>3573</v>
      </c>
      <c r="F33" s="5">
        <v>3258</v>
      </c>
      <c r="G33" s="5">
        <v>315</v>
      </c>
      <c r="H33" s="5">
        <v>2346</v>
      </c>
    </row>
    <row r="34" spans="1:8" x14ac:dyDescent="0.25">
      <c r="A34" s="8" t="s">
        <v>48</v>
      </c>
      <c r="B34" s="9">
        <v>68109334</v>
      </c>
      <c r="C34" s="9">
        <v>33859752</v>
      </c>
      <c r="D34" s="9">
        <v>38909</v>
      </c>
      <c r="E34" s="9">
        <v>194606</v>
      </c>
      <c r="F34" s="9">
        <v>165593</v>
      </c>
      <c r="G34" s="9">
        <v>29013</v>
      </c>
      <c r="H34" s="9">
        <v>106083</v>
      </c>
    </row>
    <row r="37" spans="1:8" x14ac:dyDescent="0.25">
      <c r="A37" s="10" t="s">
        <v>92</v>
      </c>
    </row>
  </sheetData>
  <mergeCells count="9">
    <mergeCell ref="A2:H2"/>
    <mergeCell ref="A3:H3"/>
    <mergeCell ref="A4:A6"/>
    <mergeCell ref="B4:H4"/>
    <mergeCell ref="B5:B6"/>
    <mergeCell ref="C5:C6"/>
    <mergeCell ref="D5:D6"/>
    <mergeCell ref="E5:G5"/>
    <mergeCell ref="H5:H6"/>
  </mergeCells>
  <pageMargins left="0.59055118110236227" right="0.70866141732283472" top="0.35433070866141736" bottom="0.19685039370078741" header="0.31496062992125984" footer="0.31496062992125984"/>
  <pageSetup paperSize="9" orientation="landscape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55" zoomScaleNormal="55" workbookViewId="0">
      <selection activeCell="G5" sqref="G5"/>
    </sheetView>
  </sheetViews>
  <sheetFormatPr defaultRowHeight="13.8" x14ac:dyDescent="0.25"/>
  <cols>
    <col min="1" max="1" width="29.33203125" style="10" customWidth="1"/>
    <col min="2" max="2" width="15.6640625" style="10" customWidth="1"/>
    <col min="3" max="3" width="27" style="10" customWidth="1"/>
    <col min="4" max="4" width="12.6640625" style="10" customWidth="1"/>
    <col min="5" max="5" width="12.88671875" style="10" customWidth="1"/>
    <col min="6" max="6" width="14.77734375" style="10" customWidth="1"/>
    <col min="7" max="7" width="13.77734375" style="10" customWidth="1"/>
    <col min="8" max="8" width="14.6640625" style="10" customWidth="1"/>
    <col min="9" max="16384" width="8.88671875" style="10"/>
  </cols>
  <sheetData>
    <row r="1" spans="1:8" ht="29.4" customHeight="1" x14ac:dyDescent="0.25">
      <c r="A1" s="79" t="s">
        <v>54</v>
      </c>
      <c r="B1" s="79"/>
      <c r="C1" s="79"/>
      <c r="D1" s="79"/>
      <c r="E1" s="79"/>
      <c r="F1" s="79"/>
      <c r="G1" s="79"/>
      <c r="H1" s="80"/>
    </row>
    <row r="2" spans="1:8" x14ac:dyDescent="0.25">
      <c r="A2" s="83" t="s">
        <v>32</v>
      </c>
      <c r="B2" s="83"/>
      <c r="C2" s="83"/>
      <c r="D2" s="83"/>
      <c r="E2" s="83"/>
      <c r="F2" s="83"/>
      <c r="G2" s="83"/>
      <c r="H2" s="81"/>
    </row>
    <row r="3" spans="1:8" x14ac:dyDescent="0.25">
      <c r="A3" s="130" t="s">
        <v>25</v>
      </c>
      <c r="B3" s="130" t="s">
        <v>29</v>
      </c>
      <c r="C3" s="130"/>
      <c r="D3" s="130"/>
      <c r="E3" s="130"/>
      <c r="F3" s="130"/>
      <c r="G3" s="130"/>
      <c r="H3" s="186"/>
    </row>
    <row r="4" spans="1:8" ht="13.8" customHeight="1" x14ac:dyDescent="0.25">
      <c r="A4" s="130"/>
      <c r="B4" s="124" t="s">
        <v>91</v>
      </c>
      <c r="C4" s="124" t="s">
        <v>93</v>
      </c>
      <c r="D4" s="130" t="s">
        <v>30</v>
      </c>
      <c r="E4" s="130" t="s">
        <v>31</v>
      </c>
      <c r="F4" s="130"/>
      <c r="G4" s="130"/>
      <c r="H4" s="130" t="s">
        <v>52</v>
      </c>
    </row>
    <row r="5" spans="1:8" ht="139.19999999999999" customHeight="1" x14ac:dyDescent="0.25">
      <c r="A5" s="130"/>
      <c r="B5" s="124"/>
      <c r="C5" s="124"/>
      <c r="D5" s="130"/>
      <c r="E5" s="126" t="s">
        <v>44</v>
      </c>
      <c r="F5" s="126" t="s">
        <v>47</v>
      </c>
      <c r="G5" s="126" t="s">
        <v>46</v>
      </c>
      <c r="H5" s="130"/>
    </row>
    <row r="6" spans="1:8" x14ac:dyDescent="0.25">
      <c r="A6" s="6" t="s">
        <v>0</v>
      </c>
      <c r="B6" s="7">
        <v>2055540</v>
      </c>
      <c r="C6" s="7">
        <v>1072852</v>
      </c>
      <c r="D6" s="7">
        <v>1661</v>
      </c>
      <c r="E6" s="7">
        <v>9360</v>
      </c>
      <c r="F6" s="7">
        <v>7977</v>
      </c>
      <c r="G6" s="7">
        <v>1383</v>
      </c>
      <c r="H6" s="7">
        <v>4771</v>
      </c>
    </row>
    <row r="7" spans="1:8" x14ac:dyDescent="0.25">
      <c r="A7" s="6" t="s">
        <v>1</v>
      </c>
      <c r="B7" s="7">
        <v>1747470</v>
      </c>
      <c r="C7" s="7">
        <v>861242</v>
      </c>
      <c r="D7" s="7">
        <v>1131</v>
      </c>
      <c r="E7" s="7">
        <v>3487</v>
      </c>
      <c r="F7" s="7">
        <v>2741</v>
      </c>
      <c r="G7" s="7">
        <v>746</v>
      </c>
      <c r="H7" s="7">
        <v>1888</v>
      </c>
    </row>
    <row r="8" spans="1:8" x14ac:dyDescent="0.25">
      <c r="A8" s="6" t="s">
        <v>2</v>
      </c>
      <c r="B8" s="7">
        <v>1072086</v>
      </c>
      <c r="C8" s="7">
        <v>522322</v>
      </c>
      <c r="D8" s="7">
        <v>733</v>
      </c>
      <c r="E8" s="7">
        <v>3272</v>
      </c>
      <c r="F8" s="7">
        <v>2745</v>
      </c>
      <c r="G8" s="7">
        <v>527</v>
      </c>
      <c r="H8" s="7">
        <v>1799</v>
      </c>
    </row>
    <row r="9" spans="1:8" x14ac:dyDescent="0.25">
      <c r="A9" s="6" t="s">
        <v>3</v>
      </c>
      <c r="B9" s="7">
        <v>9700328</v>
      </c>
      <c r="C9" s="7">
        <v>3095458</v>
      </c>
      <c r="D9" s="7">
        <v>3602</v>
      </c>
      <c r="E9" s="7">
        <v>18431</v>
      </c>
      <c r="F9" s="7">
        <v>16037</v>
      </c>
      <c r="G9" s="7">
        <v>2394</v>
      </c>
      <c r="H9" s="7">
        <v>9466</v>
      </c>
    </row>
    <row r="10" spans="1:8" x14ac:dyDescent="0.25">
      <c r="A10" s="6" t="s">
        <v>4</v>
      </c>
      <c r="B10" s="7">
        <v>5985834</v>
      </c>
      <c r="C10" s="7">
        <v>3046385</v>
      </c>
      <c r="D10" s="7">
        <v>3915</v>
      </c>
      <c r="E10" s="7">
        <v>16170</v>
      </c>
      <c r="F10" s="7">
        <v>13620</v>
      </c>
      <c r="G10" s="7">
        <v>2550</v>
      </c>
      <c r="H10" s="7">
        <v>8216</v>
      </c>
    </row>
    <row r="11" spans="1:8" x14ac:dyDescent="0.25">
      <c r="A11" s="6" t="s">
        <v>5</v>
      </c>
      <c r="B11" s="7">
        <v>1475341</v>
      </c>
      <c r="C11" s="7">
        <v>723862</v>
      </c>
      <c r="D11" s="7">
        <v>880</v>
      </c>
      <c r="E11" s="7">
        <v>3324</v>
      </c>
      <c r="F11" s="7">
        <v>2725</v>
      </c>
      <c r="G11" s="7">
        <v>599</v>
      </c>
      <c r="H11" s="7">
        <v>1764</v>
      </c>
    </row>
    <row r="12" spans="1:8" x14ac:dyDescent="0.25">
      <c r="A12" s="6" t="s">
        <v>6</v>
      </c>
      <c r="B12" s="7">
        <v>939885</v>
      </c>
      <c r="C12" s="7">
        <v>491069</v>
      </c>
      <c r="D12" s="7">
        <v>711</v>
      </c>
      <c r="E12" s="7">
        <v>2548</v>
      </c>
      <c r="F12" s="7">
        <v>1947</v>
      </c>
      <c r="G12" s="7">
        <v>601</v>
      </c>
      <c r="H12" s="7">
        <v>1433</v>
      </c>
    </row>
    <row r="13" spans="1:8" x14ac:dyDescent="0.25">
      <c r="A13" s="6" t="s">
        <v>7</v>
      </c>
      <c r="B13" s="7">
        <v>2586408</v>
      </c>
      <c r="C13" s="7">
        <v>1295403</v>
      </c>
      <c r="D13" s="7">
        <v>1581</v>
      </c>
      <c r="E13" s="7">
        <v>7816</v>
      </c>
      <c r="F13" s="7">
        <v>6527</v>
      </c>
      <c r="G13" s="7">
        <v>1289</v>
      </c>
      <c r="H13" s="7">
        <v>4047</v>
      </c>
    </row>
    <row r="14" spans="1:8" x14ac:dyDescent="0.25">
      <c r="A14" s="6" t="s">
        <v>8</v>
      </c>
      <c r="B14" s="7">
        <v>1414023</v>
      </c>
      <c r="C14" s="7">
        <v>703244</v>
      </c>
      <c r="D14" s="7">
        <v>843</v>
      </c>
      <c r="E14" s="7">
        <v>3592</v>
      </c>
      <c r="F14" s="7">
        <v>2925</v>
      </c>
      <c r="G14" s="7">
        <v>667</v>
      </c>
      <c r="H14" s="7">
        <v>2154</v>
      </c>
    </row>
    <row r="15" spans="1:8" x14ac:dyDescent="0.25">
      <c r="A15" s="6" t="s">
        <v>9</v>
      </c>
      <c r="B15" s="7">
        <v>1550113</v>
      </c>
      <c r="C15" s="7">
        <v>827479</v>
      </c>
      <c r="D15" s="7">
        <v>675</v>
      </c>
      <c r="E15" s="7">
        <v>4178</v>
      </c>
      <c r="F15" s="7">
        <v>3416</v>
      </c>
      <c r="G15" s="7">
        <v>762</v>
      </c>
      <c r="H15" s="7">
        <v>2141</v>
      </c>
    </row>
    <row r="16" spans="1:8" x14ac:dyDescent="0.25">
      <c r="A16" s="6" t="s">
        <v>10</v>
      </c>
      <c r="B16" s="7">
        <v>1138996</v>
      </c>
      <c r="C16" s="7">
        <v>582136</v>
      </c>
      <c r="D16" s="7">
        <v>758</v>
      </c>
      <c r="E16" s="7">
        <v>2958</v>
      </c>
      <c r="F16" s="7">
        <v>2388</v>
      </c>
      <c r="G16" s="7">
        <v>570</v>
      </c>
      <c r="H16" s="7">
        <v>1592</v>
      </c>
    </row>
    <row r="17" spans="1:8" x14ac:dyDescent="0.25">
      <c r="A17" s="6" t="s">
        <v>11</v>
      </c>
      <c r="B17" s="7">
        <v>2643424</v>
      </c>
      <c r="C17" s="7">
        <v>1456841</v>
      </c>
      <c r="D17" s="7">
        <v>1651</v>
      </c>
      <c r="E17" s="7">
        <v>6965</v>
      </c>
      <c r="F17" s="7">
        <v>5759</v>
      </c>
      <c r="G17" s="7">
        <v>1206</v>
      </c>
      <c r="H17" s="7">
        <v>3430</v>
      </c>
    </row>
    <row r="18" spans="1:8" x14ac:dyDescent="0.25">
      <c r="A18" s="6" t="s">
        <v>12</v>
      </c>
      <c r="B18" s="7">
        <v>2714497</v>
      </c>
      <c r="C18" s="7">
        <v>1427016</v>
      </c>
      <c r="D18" s="7">
        <v>1832</v>
      </c>
      <c r="E18" s="7">
        <v>7896</v>
      </c>
      <c r="F18" s="7">
        <v>6560</v>
      </c>
      <c r="G18" s="7">
        <v>1336</v>
      </c>
      <c r="H18" s="7">
        <v>4064</v>
      </c>
    </row>
    <row r="19" spans="1:8" x14ac:dyDescent="0.25">
      <c r="A19" s="6" t="s">
        <v>13</v>
      </c>
      <c r="B19" s="7">
        <v>1407428</v>
      </c>
      <c r="C19" s="7">
        <v>743229</v>
      </c>
      <c r="D19" s="7">
        <v>1063</v>
      </c>
      <c r="E19" s="7">
        <v>4352</v>
      </c>
      <c r="F19" s="7">
        <v>3517</v>
      </c>
      <c r="G19" s="7">
        <v>835</v>
      </c>
      <c r="H19" s="7">
        <v>2423</v>
      </c>
    </row>
    <row r="20" spans="1:8" x14ac:dyDescent="0.25">
      <c r="A20" s="6" t="s">
        <v>14</v>
      </c>
      <c r="B20" s="7">
        <v>2903533</v>
      </c>
      <c r="C20" s="7">
        <v>1513541</v>
      </c>
      <c r="D20" s="7">
        <v>1972</v>
      </c>
      <c r="E20" s="7">
        <v>10832</v>
      </c>
      <c r="F20" s="7">
        <v>8804</v>
      </c>
      <c r="G20" s="7">
        <v>2028</v>
      </c>
      <c r="H20" s="7">
        <v>6033</v>
      </c>
    </row>
    <row r="21" spans="1:8" x14ac:dyDescent="0.25">
      <c r="A21" s="6" t="s">
        <v>15</v>
      </c>
      <c r="B21" s="7">
        <v>2061330</v>
      </c>
      <c r="C21" s="7">
        <v>1068497</v>
      </c>
      <c r="D21" s="7">
        <v>1413</v>
      </c>
      <c r="E21" s="7">
        <v>6306</v>
      </c>
      <c r="F21" s="7">
        <v>5084</v>
      </c>
      <c r="G21" s="7">
        <v>1222</v>
      </c>
      <c r="H21" s="7">
        <v>3292</v>
      </c>
    </row>
    <row r="22" spans="1:8" x14ac:dyDescent="0.25">
      <c r="A22" s="6" t="s">
        <v>16</v>
      </c>
      <c r="B22" s="7">
        <v>1097829</v>
      </c>
      <c r="C22" s="7">
        <v>535164</v>
      </c>
      <c r="D22" s="7">
        <v>764</v>
      </c>
      <c r="E22" s="7">
        <v>2916</v>
      </c>
      <c r="F22" s="7">
        <v>2425</v>
      </c>
      <c r="G22" s="7">
        <v>491</v>
      </c>
      <c r="H22" s="7">
        <v>1637</v>
      </c>
    </row>
    <row r="23" spans="1:8" x14ac:dyDescent="0.25">
      <c r="A23" s="6" t="s">
        <v>17</v>
      </c>
      <c r="B23" s="7">
        <v>1506231</v>
      </c>
      <c r="C23" s="7">
        <v>759206</v>
      </c>
      <c r="D23" s="7">
        <v>963</v>
      </c>
      <c r="E23" s="7">
        <v>3341</v>
      </c>
      <c r="F23" s="7">
        <v>2667</v>
      </c>
      <c r="G23" s="7">
        <v>674</v>
      </c>
      <c r="H23" s="7">
        <v>2027</v>
      </c>
    </row>
    <row r="24" spans="1:8" x14ac:dyDescent="0.25">
      <c r="A24" s="6" t="s">
        <v>18</v>
      </c>
      <c r="B24" s="7">
        <v>1080957</v>
      </c>
      <c r="C24" s="7">
        <v>501308</v>
      </c>
      <c r="D24" s="7">
        <v>727</v>
      </c>
      <c r="E24" s="7">
        <v>2297</v>
      </c>
      <c r="F24" s="7">
        <v>1797</v>
      </c>
      <c r="G24" s="7">
        <v>500</v>
      </c>
      <c r="H24" s="7">
        <v>1299</v>
      </c>
    </row>
    <row r="25" spans="1:8" x14ac:dyDescent="0.25">
      <c r="A25" s="6" t="s">
        <v>19</v>
      </c>
      <c r="B25" s="7">
        <v>3361102</v>
      </c>
      <c r="C25" s="7">
        <v>1771593</v>
      </c>
      <c r="D25" s="7">
        <v>2217</v>
      </c>
      <c r="E25" s="7">
        <v>11789</v>
      </c>
      <c r="F25" s="7">
        <v>9974</v>
      </c>
      <c r="G25" s="7">
        <v>1815</v>
      </c>
      <c r="H25" s="7">
        <v>5355</v>
      </c>
    </row>
    <row r="26" spans="1:8" x14ac:dyDescent="0.25">
      <c r="A26" s="6" t="s">
        <v>20</v>
      </c>
      <c r="B26" s="7">
        <v>1298861</v>
      </c>
      <c r="C26" s="7">
        <v>660054</v>
      </c>
      <c r="D26" s="7">
        <v>853</v>
      </c>
      <c r="E26" s="7">
        <v>3912</v>
      </c>
      <c r="F26" s="7">
        <v>3191</v>
      </c>
      <c r="G26" s="7">
        <v>721</v>
      </c>
      <c r="H26" s="7">
        <v>2149</v>
      </c>
    </row>
    <row r="27" spans="1:8" x14ac:dyDescent="0.25">
      <c r="A27" s="6" t="s">
        <v>21</v>
      </c>
      <c r="B27" s="7">
        <v>1574806</v>
      </c>
      <c r="C27" s="7">
        <v>800188</v>
      </c>
      <c r="D27" s="7">
        <v>933</v>
      </c>
      <c r="E27" s="7">
        <v>3655</v>
      </c>
      <c r="F27" s="7">
        <v>2997</v>
      </c>
      <c r="G27" s="7">
        <v>658</v>
      </c>
      <c r="H27" s="7">
        <v>2064</v>
      </c>
    </row>
    <row r="28" spans="1:8" x14ac:dyDescent="0.25">
      <c r="A28" s="6" t="s">
        <v>22</v>
      </c>
      <c r="B28" s="7">
        <v>1576064</v>
      </c>
      <c r="C28" s="7">
        <v>815419</v>
      </c>
      <c r="D28" s="7">
        <v>926</v>
      </c>
      <c r="E28" s="7">
        <v>3891</v>
      </c>
      <c r="F28" s="7">
        <v>3183</v>
      </c>
      <c r="G28" s="7">
        <v>708</v>
      </c>
      <c r="H28" s="7">
        <v>2102</v>
      </c>
    </row>
    <row r="29" spans="1:8" x14ac:dyDescent="0.25">
      <c r="A29" s="6" t="s">
        <v>23</v>
      </c>
      <c r="B29" s="7">
        <v>714662</v>
      </c>
      <c r="C29" s="7">
        <v>358713</v>
      </c>
      <c r="D29" s="7">
        <v>539</v>
      </c>
      <c r="E29" s="7">
        <v>2306</v>
      </c>
      <c r="F29" s="7">
        <v>1693</v>
      </c>
      <c r="G29" s="7">
        <v>613</v>
      </c>
      <c r="H29" s="7">
        <v>1062</v>
      </c>
    </row>
    <row r="30" spans="1:8" x14ac:dyDescent="0.25">
      <c r="A30" s="6" t="s">
        <v>24</v>
      </c>
      <c r="B30" s="7">
        <v>1185330</v>
      </c>
      <c r="C30" s="7">
        <v>563097</v>
      </c>
      <c r="D30" s="7">
        <v>725</v>
      </c>
      <c r="E30" s="7">
        <v>3365</v>
      </c>
      <c r="F30" s="7">
        <v>2659</v>
      </c>
      <c r="G30" s="7">
        <v>706</v>
      </c>
      <c r="H30" s="7">
        <v>1719</v>
      </c>
    </row>
    <row r="31" spans="1:8" x14ac:dyDescent="0.25">
      <c r="A31" s="6" t="s">
        <v>37</v>
      </c>
      <c r="B31" s="7">
        <v>7980299</v>
      </c>
      <c r="C31" s="7">
        <v>4238178</v>
      </c>
      <c r="D31" s="7">
        <v>4822</v>
      </c>
      <c r="E31" s="7">
        <v>32386</v>
      </c>
      <c r="F31" s="7">
        <v>28580</v>
      </c>
      <c r="G31" s="7">
        <v>3806</v>
      </c>
      <c r="H31" s="7">
        <v>18964</v>
      </c>
    </row>
    <row r="32" spans="1:8" x14ac:dyDescent="0.25">
      <c r="A32" s="6" t="s">
        <v>38</v>
      </c>
      <c r="B32" s="7">
        <v>589444</v>
      </c>
      <c r="C32" s="7">
        <v>322833</v>
      </c>
      <c r="D32" s="7">
        <v>534</v>
      </c>
      <c r="E32" s="7">
        <v>3411</v>
      </c>
      <c r="F32" s="7">
        <v>3081</v>
      </c>
      <c r="G32" s="7">
        <v>330</v>
      </c>
      <c r="H32" s="7">
        <v>2098</v>
      </c>
    </row>
    <row r="33" spans="1:8" x14ac:dyDescent="0.25">
      <c r="A33" s="8" t="s">
        <v>48</v>
      </c>
      <c r="B33" s="9">
        <v>63361821</v>
      </c>
      <c r="C33" s="9">
        <v>30756329</v>
      </c>
      <c r="D33" s="9">
        <v>38424</v>
      </c>
      <c r="E33" s="9">
        <v>184756</v>
      </c>
      <c r="F33" s="9">
        <v>155019</v>
      </c>
      <c r="G33" s="9">
        <v>29737</v>
      </c>
      <c r="H33" s="9">
        <v>98989</v>
      </c>
    </row>
    <row r="36" spans="1:8" x14ac:dyDescent="0.25">
      <c r="A36" s="10" t="s">
        <v>92</v>
      </c>
    </row>
  </sheetData>
  <mergeCells count="9">
    <mergeCell ref="A1:H1"/>
    <mergeCell ref="A2:H2"/>
    <mergeCell ref="A3:A5"/>
    <mergeCell ref="B3:H3"/>
    <mergeCell ref="B4:B5"/>
    <mergeCell ref="C4:C5"/>
    <mergeCell ref="D4:D5"/>
    <mergeCell ref="E4:G4"/>
    <mergeCell ref="H4:H5"/>
  </mergeCells>
  <pageMargins left="0.7" right="0.7" top="0.75" bottom="0.75" header="0.3" footer="0.3"/>
  <pageSetup paperSize="9" orientation="landscape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55" zoomScaleNormal="55" workbookViewId="0">
      <selection activeCell="L5" sqref="L5"/>
    </sheetView>
  </sheetViews>
  <sheetFormatPr defaultRowHeight="13.8" x14ac:dyDescent="0.25"/>
  <cols>
    <col min="1" max="1" width="30" style="10" customWidth="1"/>
    <col min="2" max="2" width="12.6640625" style="10" customWidth="1"/>
    <col min="3" max="3" width="22.33203125" style="10" customWidth="1"/>
    <col min="4" max="4" width="12.6640625" style="10" customWidth="1"/>
    <col min="5" max="5" width="11" style="10" customWidth="1"/>
    <col min="6" max="6" width="15.88671875" style="10" customWidth="1"/>
    <col min="7" max="7" width="14.33203125" style="10" customWidth="1"/>
    <col min="8" max="8" width="18.6640625" style="10" customWidth="1"/>
    <col min="9" max="16384" width="8.88671875" style="10"/>
  </cols>
  <sheetData>
    <row r="1" spans="1:8" ht="36" customHeight="1" x14ac:dyDescent="0.25">
      <c r="A1" s="137" t="s">
        <v>53</v>
      </c>
      <c r="B1" s="123"/>
      <c r="C1" s="123"/>
      <c r="D1" s="123"/>
      <c r="E1" s="123"/>
      <c r="F1" s="123"/>
      <c r="G1" s="123"/>
      <c r="H1" s="180"/>
    </row>
    <row r="2" spans="1:8" x14ac:dyDescent="0.25">
      <c r="A2" s="181" t="s">
        <v>32</v>
      </c>
      <c r="B2" s="182"/>
      <c r="C2" s="182"/>
      <c r="D2" s="182"/>
      <c r="E2" s="182"/>
      <c r="F2" s="182"/>
      <c r="G2" s="182"/>
      <c r="H2" s="183"/>
    </row>
    <row r="3" spans="1:8" ht="15.9" customHeight="1" x14ac:dyDescent="0.25">
      <c r="A3" s="130" t="s">
        <v>25</v>
      </c>
      <c r="B3" s="121" t="s">
        <v>29</v>
      </c>
      <c r="C3" s="122"/>
      <c r="D3" s="122"/>
      <c r="E3" s="122"/>
      <c r="F3" s="122"/>
      <c r="G3" s="122"/>
      <c r="H3" s="184"/>
    </row>
    <row r="4" spans="1:8" ht="15.9" customHeight="1" x14ac:dyDescent="0.25">
      <c r="A4" s="130"/>
      <c r="B4" s="124" t="s">
        <v>91</v>
      </c>
      <c r="C4" s="124" t="s">
        <v>93</v>
      </c>
      <c r="D4" s="130" t="s">
        <v>30</v>
      </c>
      <c r="E4" s="130" t="s">
        <v>31</v>
      </c>
      <c r="F4" s="130"/>
      <c r="G4" s="130"/>
      <c r="H4" s="130" t="s">
        <v>52</v>
      </c>
    </row>
    <row r="5" spans="1:8" ht="129.6" customHeight="1" x14ac:dyDescent="0.25">
      <c r="A5" s="130"/>
      <c r="B5" s="124"/>
      <c r="C5" s="124"/>
      <c r="D5" s="130"/>
      <c r="E5" s="126" t="s">
        <v>44</v>
      </c>
      <c r="F5" s="126" t="s">
        <v>47</v>
      </c>
      <c r="G5" s="126" t="s">
        <v>46</v>
      </c>
      <c r="H5" s="130"/>
    </row>
    <row r="6" spans="1:8" ht="18.899999999999999" customHeight="1" x14ac:dyDescent="0.25">
      <c r="A6" s="6" t="s">
        <v>0</v>
      </c>
      <c r="B6" s="7">
        <v>2259528</v>
      </c>
      <c r="C6" s="7">
        <v>1204701</v>
      </c>
      <c r="D6" s="7">
        <v>1567</v>
      </c>
      <c r="E6" s="7">
        <v>7741</v>
      </c>
      <c r="F6" s="7">
        <v>6454</v>
      </c>
      <c r="G6" s="7">
        <v>1287</v>
      </c>
      <c r="H6" s="7">
        <v>4033</v>
      </c>
    </row>
    <row r="7" spans="1:8" x14ac:dyDescent="0.25">
      <c r="A7" s="6" t="s">
        <v>1</v>
      </c>
      <c r="B7" s="7">
        <v>1855211</v>
      </c>
      <c r="C7" s="7">
        <v>947133</v>
      </c>
      <c r="D7" s="7">
        <v>1064</v>
      </c>
      <c r="E7" s="7">
        <v>3254</v>
      </c>
      <c r="F7" s="7">
        <v>2518</v>
      </c>
      <c r="G7" s="7">
        <v>736</v>
      </c>
      <c r="H7" s="7">
        <v>1642</v>
      </c>
    </row>
    <row r="8" spans="1:8" x14ac:dyDescent="0.25">
      <c r="A8" s="6" t="s">
        <v>2</v>
      </c>
      <c r="B8" s="7">
        <v>1199878</v>
      </c>
      <c r="C8" s="7">
        <v>592811</v>
      </c>
      <c r="D8" s="7">
        <v>705</v>
      </c>
      <c r="E8" s="7">
        <v>3035</v>
      </c>
      <c r="F8" s="7">
        <v>2548</v>
      </c>
      <c r="G8" s="7">
        <v>487</v>
      </c>
      <c r="H8" s="7">
        <v>1529</v>
      </c>
    </row>
    <row r="9" spans="1:8" x14ac:dyDescent="0.25">
      <c r="A9" s="6" t="s">
        <v>3</v>
      </c>
      <c r="B9" s="7">
        <v>10371425</v>
      </c>
      <c r="C9" s="7">
        <v>3451626</v>
      </c>
      <c r="D9" s="7">
        <v>3493</v>
      </c>
      <c r="E9" s="7">
        <v>17209</v>
      </c>
      <c r="F9" s="7">
        <v>14946</v>
      </c>
      <c r="G9" s="7">
        <v>2263</v>
      </c>
      <c r="H9" s="7">
        <v>8677</v>
      </c>
    </row>
    <row r="10" spans="1:8" x14ac:dyDescent="0.25">
      <c r="A10" s="6" t="s">
        <v>4</v>
      </c>
      <c r="B10" s="7">
        <v>6263373</v>
      </c>
      <c r="C10" s="7">
        <v>3265978</v>
      </c>
      <c r="D10" s="7">
        <v>3707</v>
      </c>
      <c r="E10" s="7">
        <v>14864</v>
      </c>
      <c r="F10" s="7">
        <v>12428</v>
      </c>
      <c r="G10" s="7">
        <v>2436</v>
      </c>
      <c r="H10" s="7">
        <v>7314</v>
      </c>
    </row>
    <row r="11" spans="1:8" x14ac:dyDescent="0.25">
      <c r="A11" s="6" t="s">
        <v>5</v>
      </c>
      <c r="B11" s="7">
        <v>1601362</v>
      </c>
      <c r="C11" s="7">
        <v>791083</v>
      </c>
      <c r="D11" s="7">
        <v>844</v>
      </c>
      <c r="E11" s="7">
        <v>3106</v>
      </c>
      <c r="F11" s="7">
        <v>2485</v>
      </c>
      <c r="G11" s="7">
        <v>621</v>
      </c>
      <c r="H11" s="7">
        <v>1489</v>
      </c>
    </row>
    <row r="12" spans="1:8" x14ac:dyDescent="0.25">
      <c r="A12" s="6" t="s">
        <v>6</v>
      </c>
      <c r="B12" s="7">
        <v>1007768</v>
      </c>
      <c r="C12" s="7">
        <v>533091</v>
      </c>
      <c r="D12" s="7">
        <v>686</v>
      </c>
      <c r="E12" s="7">
        <v>2362</v>
      </c>
      <c r="F12" s="7">
        <v>1810</v>
      </c>
      <c r="G12" s="7">
        <v>552</v>
      </c>
      <c r="H12" s="7">
        <v>1240</v>
      </c>
    </row>
    <row r="13" spans="1:8" x14ac:dyDescent="0.25">
      <c r="A13" s="6" t="s">
        <v>7</v>
      </c>
      <c r="B13" s="7">
        <v>2753977</v>
      </c>
      <c r="C13" s="7">
        <v>1414858</v>
      </c>
      <c r="D13" s="7">
        <v>1518</v>
      </c>
      <c r="E13" s="7">
        <v>7153</v>
      </c>
      <c r="F13" s="7">
        <v>5977</v>
      </c>
      <c r="G13" s="7">
        <v>1176</v>
      </c>
      <c r="H13" s="7">
        <v>3529</v>
      </c>
    </row>
    <row r="14" spans="1:8" x14ac:dyDescent="0.25">
      <c r="A14" s="6" t="s">
        <v>8</v>
      </c>
      <c r="B14" s="7">
        <v>1518364</v>
      </c>
      <c r="C14" s="7">
        <v>759994</v>
      </c>
      <c r="D14" s="7">
        <v>820</v>
      </c>
      <c r="E14" s="7">
        <v>3622</v>
      </c>
      <c r="F14" s="7">
        <v>2893</v>
      </c>
      <c r="G14" s="7">
        <v>729</v>
      </c>
      <c r="H14" s="7">
        <v>2002</v>
      </c>
    </row>
    <row r="15" spans="1:8" x14ac:dyDescent="0.25">
      <c r="A15" s="6" t="s">
        <v>9</v>
      </c>
      <c r="B15" s="7">
        <v>1225590</v>
      </c>
      <c r="C15" s="7">
        <v>766821</v>
      </c>
      <c r="D15" s="7">
        <v>654</v>
      </c>
      <c r="E15" s="7">
        <v>3712</v>
      </c>
      <c r="F15" s="7">
        <v>3106</v>
      </c>
      <c r="G15" s="7">
        <v>606</v>
      </c>
      <c r="H15" s="7">
        <v>1863</v>
      </c>
    </row>
    <row r="16" spans="1:8" x14ac:dyDescent="0.25">
      <c r="A16" s="6" t="s">
        <v>10</v>
      </c>
      <c r="B16" s="7">
        <v>1211952</v>
      </c>
      <c r="C16" s="7">
        <v>634073</v>
      </c>
      <c r="D16" s="7">
        <v>738</v>
      </c>
      <c r="E16" s="7">
        <v>2827</v>
      </c>
      <c r="F16" s="7">
        <v>2175</v>
      </c>
      <c r="G16" s="7">
        <v>652</v>
      </c>
      <c r="H16" s="7">
        <v>1404</v>
      </c>
    </row>
    <row r="17" spans="1:8" x14ac:dyDescent="0.25">
      <c r="A17" s="6" t="s">
        <v>11</v>
      </c>
      <c r="B17" s="7">
        <v>2772934</v>
      </c>
      <c r="C17" s="7">
        <v>1530895</v>
      </c>
      <c r="D17" s="7">
        <v>1559</v>
      </c>
      <c r="E17" s="7">
        <v>6326</v>
      </c>
      <c r="F17" s="7">
        <v>5183</v>
      </c>
      <c r="G17" s="7">
        <v>1143</v>
      </c>
      <c r="H17" s="7">
        <v>2871</v>
      </c>
    </row>
    <row r="18" spans="1:8" x14ac:dyDescent="0.25">
      <c r="A18" s="6" t="s">
        <v>12</v>
      </c>
      <c r="B18" s="7">
        <v>2876570</v>
      </c>
      <c r="C18" s="7">
        <v>1518048</v>
      </c>
      <c r="D18" s="7">
        <v>1758</v>
      </c>
      <c r="E18" s="7">
        <v>7731</v>
      </c>
      <c r="F18" s="7">
        <v>6405</v>
      </c>
      <c r="G18" s="7">
        <v>1326</v>
      </c>
      <c r="H18" s="7">
        <v>3778</v>
      </c>
    </row>
    <row r="19" spans="1:8" x14ac:dyDescent="0.25">
      <c r="A19" s="6" t="s">
        <v>13</v>
      </c>
      <c r="B19" s="7">
        <v>1518391</v>
      </c>
      <c r="C19" s="7">
        <v>799679</v>
      </c>
      <c r="D19" s="7">
        <v>1014</v>
      </c>
      <c r="E19" s="7">
        <v>4046</v>
      </c>
      <c r="F19" s="7">
        <v>3260</v>
      </c>
      <c r="G19" s="7">
        <v>786</v>
      </c>
      <c r="H19" s="7">
        <v>2176</v>
      </c>
    </row>
    <row r="20" spans="1:8" x14ac:dyDescent="0.25">
      <c r="A20" s="6" t="s">
        <v>14</v>
      </c>
      <c r="B20" s="7">
        <v>3096227</v>
      </c>
      <c r="C20" s="7">
        <v>1580272</v>
      </c>
      <c r="D20" s="7">
        <v>1808</v>
      </c>
      <c r="E20" s="7">
        <v>9973</v>
      </c>
      <c r="F20" s="7">
        <v>7996</v>
      </c>
      <c r="G20" s="7">
        <v>1977</v>
      </c>
      <c r="H20" s="7">
        <v>5610</v>
      </c>
    </row>
    <row r="21" spans="1:8" x14ac:dyDescent="0.25">
      <c r="A21" s="6" t="s">
        <v>15</v>
      </c>
      <c r="B21" s="7">
        <v>2281592</v>
      </c>
      <c r="C21" s="7">
        <v>1188604</v>
      </c>
      <c r="D21" s="7">
        <v>1364</v>
      </c>
      <c r="E21" s="7">
        <v>5920</v>
      </c>
      <c r="F21" s="7">
        <v>4731</v>
      </c>
      <c r="G21" s="7">
        <v>1189</v>
      </c>
      <c r="H21" s="7">
        <v>2917</v>
      </c>
    </row>
    <row r="22" spans="1:8" x14ac:dyDescent="0.25">
      <c r="A22" s="6" t="s">
        <v>16</v>
      </c>
      <c r="B22" s="7">
        <v>1188488</v>
      </c>
      <c r="C22" s="7">
        <v>592224</v>
      </c>
      <c r="D22" s="7">
        <v>733</v>
      </c>
      <c r="E22" s="7">
        <v>2720</v>
      </c>
      <c r="F22" s="7">
        <v>2229</v>
      </c>
      <c r="G22" s="7">
        <v>491</v>
      </c>
      <c r="H22" s="7">
        <v>1420</v>
      </c>
    </row>
    <row r="23" spans="1:8" x14ac:dyDescent="0.25">
      <c r="A23" s="6" t="s">
        <v>17</v>
      </c>
      <c r="B23" s="7">
        <v>1629673</v>
      </c>
      <c r="C23" s="7">
        <v>834089</v>
      </c>
      <c r="D23" s="7">
        <v>929</v>
      </c>
      <c r="E23" s="7">
        <v>3095</v>
      </c>
      <c r="F23" s="7">
        <v>2462</v>
      </c>
      <c r="G23" s="7">
        <v>633</v>
      </c>
      <c r="H23" s="7">
        <v>1840</v>
      </c>
    </row>
    <row r="24" spans="1:8" x14ac:dyDescent="0.25">
      <c r="A24" s="6" t="s">
        <v>18</v>
      </c>
      <c r="B24" s="7">
        <v>1159660</v>
      </c>
      <c r="C24" s="7">
        <v>547251</v>
      </c>
      <c r="D24" s="7">
        <v>692</v>
      </c>
      <c r="E24" s="7">
        <v>2218</v>
      </c>
      <c r="F24" s="7">
        <v>1742</v>
      </c>
      <c r="G24" s="7">
        <v>476</v>
      </c>
      <c r="H24" s="7">
        <v>1178</v>
      </c>
    </row>
    <row r="25" spans="1:8" x14ac:dyDescent="0.25">
      <c r="A25" s="6" t="s">
        <v>19</v>
      </c>
      <c r="B25" s="7">
        <v>3645705</v>
      </c>
      <c r="C25" s="7">
        <v>1913260</v>
      </c>
      <c r="D25" s="7">
        <v>2118</v>
      </c>
      <c r="E25" s="7">
        <v>11074</v>
      </c>
      <c r="F25" s="7">
        <v>9414</v>
      </c>
      <c r="G25" s="7">
        <v>1660</v>
      </c>
      <c r="H25" s="7">
        <v>4883</v>
      </c>
    </row>
    <row r="26" spans="1:8" x14ac:dyDescent="0.25">
      <c r="A26" s="6" t="s">
        <v>20</v>
      </c>
      <c r="B26" s="7">
        <v>1395142</v>
      </c>
      <c r="C26" s="7">
        <v>730761</v>
      </c>
      <c r="D26" s="7">
        <v>805</v>
      </c>
      <c r="E26" s="7">
        <v>3600</v>
      </c>
      <c r="F26" s="7">
        <v>2857</v>
      </c>
      <c r="G26" s="7">
        <v>743</v>
      </c>
      <c r="H26" s="7">
        <v>1847</v>
      </c>
    </row>
    <row r="27" spans="1:8" x14ac:dyDescent="0.25">
      <c r="A27" s="6" t="s">
        <v>21</v>
      </c>
      <c r="B27" s="7">
        <v>1750872</v>
      </c>
      <c r="C27" s="7">
        <v>890251</v>
      </c>
      <c r="D27" s="7">
        <v>894</v>
      </c>
      <c r="E27" s="7">
        <v>3517</v>
      </c>
      <c r="F27" s="7">
        <v>2853</v>
      </c>
      <c r="G27" s="7">
        <v>664</v>
      </c>
      <c r="H27" s="7">
        <v>1909</v>
      </c>
    </row>
    <row r="28" spans="1:8" x14ac:dyDescent="0.25">
      <c r="A28" s="6" t="s">
        <v>22</v>
      </c>
      <c r="B28" s="7">
        <v>1732878</v>
      </c>
      <c r="C28" s="7">
        <v>893231</v>
      </c>
      <c r="D28" s="7">
        <v>898</v>
      </c>
      <c r="E28" s="7">
        <v>3687</v>
      </c>
      <c r="F28" s="7">
        <v>3004</v>
      </c>
      <c r="G28" s="7">
        <v>683</v>
      </c>
      <c r="H28" s="7">
        <v>1832</v>
      </c>
    </row>
    <row r="29" spans="1:8" x14ac:dyDescent="0.25">
      <c r="A29" s="6" t="s">
        <v>23</v>
      </c>
      <c r="B29" s="7">
        <v>783158</v>
      </c>
      <c r="C29" s="7">
        <v>391478</v>
      </c>
      <c r="D29" s="7">
        <v>522</v>
      </c>
      <c r="E29" s="7">
        <v>2052</v>
      </c>
      <c r="F29" s="7">
        <v>1525</v>
      </c>
      <c r="G29" s="7">
        <v>527</v>
      </c>
      <c r="H29" s="7">
        <v>891</v>
      </c>
    </row>
    <row r="30" spans="1:8" x14ac:dyDescent="0.25">
      <c r="A30" s="6" t="s">
        <v>24</v>
      </c>
      <c r="B30" s="7">
        <v>1244534</v>
      </c>
      <c r="C30" s="7">
        <v>613680</v>
      </c>
      <c r="D30" s="7">
        <v>689</v>
      </c>
      <c r="E30" s="7">
        <v>3159</v>
      </c>
      <c r="F30" s="7">
        <v>2490</v>
      </c>
      <c r="G30" s="7">
        <v>669</v>
      </c>
      <c r="H30" s="7">
        <v>1575</v>
      </c>
    </row>
    <row r="31" spans="1:8" x14ac:dyDescent="0.25">
      <c r="A31" s="6" t="s">
        <v>37</v>
      </c>
      <c r="B31" s="7">
        <v>9581848</v>
      </c>
      <c r="C31" s="7">
        <v>4622200</v>
      </c>
      <c r="D31" s="7">
        <v>4764</v>
      </c>
      <c r="E31" s="7">
        <v>31327</v>
      </c>
      <c r="F31" s="7">
        <v>27567</v>
      </c>
      <c r="G31" s="7">
        <v>3760</v>
      </c>
      <c r="H31" s="7">
        <v>17115</v>
      </c>
    </row>
    <row r="32" spans="1:8" x14ac:dyDescent="0.25">
      <c r="A32" s="6" t="s">
        <v>38</v>
      </c>
      <c r="B32" s="7">
        <v>584100</v>
      </c>
      <c r="C32" s="7">
        <v>336571</v>
      </c>
      <c r="D32" s="7">
        <v>521</v>
      </c>
      <c r="E32" s="7">
        <v>2978</v>
      </c>
      <c r="F32" s="7">
        <v>2658</v>
      </c>
      <c r="G32" s="7">
        <v>320</v>
      </c>
      <c r="H32" s="7">
        <v>1734</v>
      </c>
    </row>
    <row r="33" spans="1:8" x14ac:dyDescent="0.25">
      <c r="A33" s="8" t="s">
        <v>48</v>
      </c>
      <c r="B33" s="9">
        <v>68510200</v>
      </c>
      <c r="C33" s="9">
        <v>33344663</v>
      </c>
      <c r="D33" s="9">
        <v>36864</v>
      </c>
      <c r="E33" s="9">
        <v>172308</v>
      </c>
      <c r="F33" s="9">
        <v>143716</v>
      </c>
      <c r="G33" s="9">
        <v>28592</v>
      </c>
      <c r="H33" s="9">
        <v>88298</v>
      </c>
    </row>
    <row r="36" spans="1:8" x14ac:dyDescent="0.25">
      <c r="A36" s="10" t="s">
        <v>92</v>
      </c>
    </row>
  </sheetData>
  <mergeCells count="9">
    <mergeCell ref="A3:A5"/>
    <mergeCell ref="B4:B5"/>
    <mergeCell ref="C4:C5"/>
    <mergeCell ref="D4:D5"/>
    <mergeCell ref="E4:G4"/>
    <mergeCell ref="H4:H5"/>
    <mergeCell ref="A1:H1"/>
    <mergeCell ref="A2:H2"/>
    <mergeCell ref="B3:H3"/>
  </mergeCells>
  <phoneticPr fontId="5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="55" zoomScaleNormal="55" workbookViewId="0">
      <selection activeCell="A2" sqref="A2:G4"/>
    </sheetView>
  </sheetViews>
  <sheetFormatPr defaultRowHeight="13.8" x14ac:dyDescent="0.25"/>
  <cols>
    <col min="1" max="1" width="30" style="10" customWidth="1"/>
    <col min="2" max="2" width="12.33203125" style="10" customWidth="1"/>
    <col min="3" max="3" width="21.21875" style="10" customWidth="1"/>
    <col min="4" max="4" width="14.33203125" style="10" customWidth="1"/>
    <col min="5" max="5" width="10.33203125" style="10" customWidth="1"/>
    <col min="6" max="6" width="15.88671875" style="10" customWidth="1"/>
    <col min="7" max="7" width="14.6640625" style="10" customWidth="1"/>
    <col min="8" max="11" width="8.88671875" style="10"/>
    <col min="12" max="12" width="18.88671875" style="10" customWidth="1"/>
    <col min="13" max="16384" width="8.88671875" style="10"/>
  </cols>
  <sheetData>
    <row r="1" spans="1:7" ht="60.9" customHeight="1" x14ac:dyDescent="0.25">
      <c r="A1" s="130" t="s">
        <v>50</v>
      </c>
      <c r="B1" s="130"/>
      <c r="C1" s="130"/>
      <c r="D1" s="130"/>
      <c r="E1" s="130"/>
      <c r="F1" s="79"/>
      <c r="G1" s="79"/>
    </row>
    <row r="2" spans="1:7" x14ac:dyDescent="0.25">
      <c r="A2" s="130" t="s">
        <v>25</v>
      </c>
      <c r="B2" s="130" t="s">
        <v>56</v>
      </c>
      <c r="C2" s="130"/>
      <c r="D2" s="130"/>
      <c r="E2" s="130"/>
      <c r="F2" s="130"/>
      <c r="G2" s="130"/>
    </row>
    <row r="3" spans="1:7" ht="15.6" customHeight="1" x14ac:dyDescent="0.25">
      <c r="A3" s="130"/>
      <c r="B3" s="124" t="s">
        <v>91</v>
      </c>
      <c r="C3" s="124" t="s">
        <v>93</v>
      </c>
      <c r="D3" s="130" t="s">
        <v>30</v>
      </c>
      <c r="E3" s="130" t="s">
        <v>31</v>
      </c>
      <c r="F3" s="130"/>
      <c r="G3" s="130"/>
    </row>
    <row r="4" spans="1:7" ht="108" customHeight="1" x14ac:dyDescent="0.25">
      <c r="A4" s="130"/>
      <c r="B4" s="124"/>
      <c r="C4" s="124"/>
      <c r="D4" s="130"/>
      <c r="E4" s="126" t="s">
        <v>44</v>
      </c>
      <c r="F4" s="126" t="s">
        <v>47</v>
      </c>
      <c r="G4" s="126" t="s">
        <v>46</v>
      </c>
    </row>
    <row r="5" spans="1:7" x14ac:dyDescent="0.25">
      <c r="A5" s="6" t="s">
        <v>0</v>
      </c>
      <c r="B5" s="7">
        <v>1181870</v>
      </c>
      <c r="C5" s="7">
        <v>2239964</v>
      </c>
      <c r="D5" s="7">
        <v>1807</v>
      </c>
      <c r="E5" s="7">
        <v>7287</v>
      </c>
      <c r="F5" s="7">
        <v>5954</v>
      </c>
      <c r="G5" s="7">
        <v>1333</v>
      </c>
    </row>
    <row r="6" spans="1:7" x14ac:dyDescent="0.25">
      <c r="A6" s="6" t="s">
        <v>1</v>
      </c>
      <c r="B6" s="7">
        <v>970444</v>
      </c>
      <c r="C6" s="7">
        <v>1832072</v>
      </c>
      <c r="D6" s="7">
        <v>1030</v>
      </c>
      <c r="E6" s="7">
        <v>3030</v>
      </c>
      <c r="F6" s="7">
        <v>2262</v>
      </c>
      <c r="G6" s="7">
        <v>768</v>
      </c>
    </row>
    <row r="7" spans="1:7" x14ac:dyDescent="0.25">
      <c r="A7" s="6" t="s">
        <v>2</v>
      </c>
      <c r="B7" s="7">
        <v>612864</v>
      </c>
      <c r="C7" s="7">
        <v>1187119</v>
      </c>
      <c r="D7" s="7">
        <v>679</v>
      </c>
      <c r="E7" s="7">
        <v>2955</v>
      </c>
      <c r="F7" s="7">
        <v>2456</v>
      </c>
      <c r="G7" s="7">
        <v>499</v>
      </c>
    </row>
    <row r="8" spans="1:7" x14ac:dyDescent="0.25">
      <c r="A8" s="6" t="s">
        <v>3</v>
      </c>
      <c r="B8" s="7">
        <v>3378580</v>
      </c>
      <c r="C8" s="7">
        <v>12035248</v>
      </c>
      <c r="D8" s="7">
        <v>3399</v>
      </c>
      <c r="E8" s="7">
        <v>16349</v>
      </c>
      <c r="F8" s="7">
        <v>14081</v>
      </c>
      <c r="G8" s="7">
        <v>2268</v>
      </c>
    </row>
    <row r="9" spans="1:7" x14ac:dyDescent="0.25">
      <c r="A9" s="6" t="s">
        <v>4</v>
      </c>
      <c r="B9" s="7">
        <v>3245953</v>
      </c>
      <c r="C9" s="7">
        <v>6276801</v>
      </c>
      <c r="D9" s="7">
        <v>3582</v>
      </c>
      <c r="E9" s="7">
        <v>13759</v>
      </c>
      <c r="F9" s="7">
        <v>11347</v>
      </c>
      <c r="G9" s="7">
        <v>2412</v>
      </c>
    </row>
    <row r="10" spans="1:7" x14ac:dyDescent="0.25">
      <c r="A10" s="6" t="s">
        <v>5</v>
      </c>
      <c r="B10" s="7">
        <v>812815</v>
      </c>
      <c r="C10" s="7">
        <v>1590620</v>
      </c>
      <c r="D10" s="7">
        <v>827</v>
      </c>
      <c r="E10" s="7">
        <v>3019</v>
      </c>
      <c r="F10" s="7">
        <v>2345</v>
      </c>
      <c r="G10" s="7">
        <v>674</v>
      </c>
    </row>
    <row r="11" spans="1:7" x14ac:dyDescent="0.25">
      <c r="A11" s="6" t="s">
        <v>6</v>
      </c>
      <c r="B11" s="7">
        <v>523609</v>
      </c>
      <c r="C11" s="7">
        <v>1003220</v>
      </c>
      <c r="D11" s="7">
        <v>669</v>
      </c>
      <c r="E11" s="7">
        <v>2276</v>
      </c>
      <c r="F11" s="7">
        <v>1665</v>
      </c>
      <c r="G11" s="7">
        <v>611</v>
      </c>
    </row>
    <row r="12" spans="1:7" x14ac:dyDescent="0.25">
      <c r="A12" s="6" t="s">
        <v>7</v>
      </c>
      <c r="B12" s="7">
        <v>1407050</v>
      </c>
      <c r="C12" s="7">
        <v>2723380</v>
      </c>
      <c r="D12" s="7">
        <v>1473</v>
      </c>
      <c r="E12" s="7">
        <v>6626</v>
      </c>
      <c r="F12" s="7">
        <v>5464</v>
      </c>
      <c r="G12" s="7">
        <v>1162</v>
      </c>
    </row>
    <row r="13" spans="1:7" x14ac:dyDescent="0.25">
      <c r="A13" s="6" t="s">
        <v>8</v>
      </c>
      <c r="B13" s="7">
        <v>747902</v>
      </c>
      <c r="C13" s="7">
        <v>1487428</v>
      </c>
      <c r="D13" s="7">
        <v>809</v>
      </c>
      <c r="E13" s="7">
        <v>3446</v>
      </c>
      <c r="F13" s="7">
        <v>2682</v>
      </c>
      <c r="G13" s="7">
        <v>764</v>
      </c>
    </row>
    <row r="14" spans="1:7" x14ac:dyDescent="0.25">
      <c r="A14" s="6" t="s">
        <v>9</v>
      </c>
      <c r="B14" s="7">
        <v>785537</v>
      </c>
      <c r="C14" s="7">
        <v>1654773</v>
      </c>
      <c r="D14" s="7">
        <v>647</v>
      </c>
      <c r="E14" s="7">
        <v>3700</v>
      </c>
      <c r="F14" s="7">
        <v>2909</v>
      </c>
      <c r="G14" s="7">
        <v>791</v>
      </c>
    </row>
    <row r="15" spans="1:7" x14ac:dyDescent="0.25">
      <c r="A15" s="6" t="s">
        <v>10</v>
      </c>
      <c r="B15" s="7">
        <v>625584</v>
      </c>
      <c r="C15" s="7">
        <v>1235072</v>
      </c>
      <c r="D15" s="7">
        <v>697</v>
      </c>
      <c r="E15" s="7">
        <v>2690</v>
      </c>
      <c r="F15" s="7">
        <v>1947</v>
      </c>
      <c r="G15" s="7">
        <v>743</v>
      </c>
    </row>
    <row r="16" spans="1:7" x14ac:dyDescent="0.25">
      <c r="A16" s="6" t="s">
        <v>11</v>
      </c>
      <c r="B16" s="7">
        <v>1538273</v>
      </c>
      <c r="C16" s="7">
        <v>2833548</v>
      </c>
      <c r="D16" s="7">
        <v>1526</v>
      </c>
      <c r="E16" s="7">
        <v>6039</v>
      </c>
      <c r="F16" s="7">
        <v>4870</v>
      </c>
      <c r="G16" s="7">
        <v>1169</v>
      </c>
    </row>
    <row r="17" spans="1:7" x14ac:dyDescent="0.25">
      <c r="A17" s="6" t="s">
        <v>12</v>
      </c>
      <c r="B17" s="7">
        <v>1547100</v>
      </c>
      <c r="C17" s="7">
        <v>2885893</v>
      </c>
      <c r="D17" s="7">
        <v>1704</v>
      </c>
      <c r="E17" s="7">
        <v>7571</v>
      </c>
      <c r="F17" s="7">
        <v>6235</v>
      </c>
      <c r="G17" s="7">
        <v>1336</v>
      </c>
    </row>
    <row r="18" spans="1:7" x14ac:dyDescent="0.25">
      <c r="A18" s="6" t="s">
        <v>13</v>
      </c>
      <c r="B18" s="7">
        <v>798903</v>
      </c>
      <c r="C18" s="7">
        <v>1529358</v>
      </c>
      <c r="D18" s="7">
        <v>1049</v>
      </c>
      <c r="E18" s="7">
        <v>3802</v>
      </c>
      <c r="F18" s="7">
        <v>3037</v>
      </c>
      <c r="G18" s="7">
        <v>765</v>
      </c>
    </row>
    <row r="19" spans="1:7" x14ac:dyDescent="0.25">
      <c r="A19" s="6" t="s">
        <v>14</v>
      </c>
      <c r="B19" s="7">
        <v>1536170</v>
      </c>
      <c r="C19" s="7">
        <v>3023060</v>
      </c>
      <c r="D19" s="7">
        <v>1754</v>
      </c>
      <c r="E19" s="7">
        <v>9186</v>
      </c>
      <c r="F19" s="7">
        <v>7279</v>
      </c>
      <c r="G19" s="7">
        <v>1907</v>
      </c>
    </row>
    <row r="20" spans="1:7" x14ac:dyDescent="0.25">
      <c r="A20" s="6" t="s">
        <v>15</v>
      </c>
      <c r="B20" s="7">
        <v>1204301</v>
      </c>
      <c r="C20" s="7">
        <v>2265005</v>
      </c>
      <c r="D20" s="7">
        <v>1315</v>
      </c>
      <c r="E20" s="7">
        <v>5596</v>
      </c>
      <c r="F20" s="7">
        <v>4446</v>
      </c>
      <c r="G20" s="7">
        <v>1150</v>
      </c>
    </row>
    <row r="21" spans="1:7" x14ac:dyDescent="0.25">
      <c r="A21" s="6" t="s">
        <v>16</v>
      </c>
      <c r="B21" s="7">
        <v>595775</v>
      </c>
      <c r="C21" s="7">
        <v>1204971</v>
      </c>
      <c r="D21" s="7">
        <v>717</v>
      </c>
      <c r="E21" s="7">
        <v>2571</v>
      </c>
      <c r="F21" s="7">
        <v>2087</v>
      </c>
      <c r="G21" s="7">
        <v>484</v>
      </c>
    </row>
    <row r="22" spans="1:7" x14ac:dyDescent="0.25">
      <c r="A22" s="6" t="s">
        <v>17</v>
      </c>
      <c r="B22" s="7">
        <v>862404</v>
      </c>
      <c r="C22" s="7">
        <v>1621724</v>
      </c>
      <c r="D22" s="7">
        <v>913</v>
      </c>
      <c r="E22" s="7">
        <v>2857</v>
      </c>
      <c r="F22" s="7">
        <v>2222</v>
      </c>
      <c r="G22" s="7">
        <v>635</v>
      </c>
    </row>
    <row r="23" spans="1:7" x14ac:dyDescent="0.25">
      <c r="A23" s="6" t="s">
        <v>18</v>
      </c>
      <c r="B23" s="7">
        <v>553553</v>
      </c>
      <c r="C23" s="7">
        <v>1176258</v>
      </c>
      <c r="D23" s="7">
        <v>674</v>
      </c>
      <c r="E23" s="7">
        <v>2067</v>
      </c>
      <c r="F23" s="7">
        <v>1609</v>
      </c>
      <c r="G23" s="7">
        <v>458</v>
      </c>
    </row>
    <row r="24" spans="1:7" x14ac:dyDescent="0.25">
      <c r="A24" s="6" t="s">
        <v>19</v>
      </c>
      <c r="B24" s="7">
        <v>1915083</v>
      </c>
      <c r="C24" s="7">
        <v>3640267</v>
      </c>
      <c r="D24" s="7">
        <v>2087</v>
      </c>
      <c r="E24" s="7">
        <v>10125</v>
      </c>
      <c r="F24" s="7">
        <v>8463</v>
      </c>
      <c r="G24" s="7">
        <v>1662</v>
      </c>
    </row>
    <row r="25" spans="1:7" x14ac:dyDescent="0.25">
      <c r="A25" s="6" t="s">
        <v>20</v>
      </c>
      <c r="B25" s="7">
        <v>732212</v>
      </c>
      <c r="C25" s="7">
        <v>1391902</v>
      </c>
      <c r="D25" s="7">
        <v>797</v>
      </c>
      <c r="E25" s="7">
        <v>3316</v>
      </c>
      <c r="F25" s="7">
        <v>2598</v>
      </c>
      <c r="G25" s="7">
        <v>718</v>
      </c>
    </row>
    <row r="26" spans="1:7" x14ac:dyDescent="0.25">
      <c r="A26" s="6" t="s">
        <v>21</v>
      </c>
      <c r="B26" s="7">
        <v>884975</v>
      </c>
      <c r="C26" s="7">
        <v>1757772</v>
      </c>
      <c r="D26" s="7">
        <v>878</v>
      </c>
      <c r="E26" s="7">
        <v>3366</v>
      </c>
      <c r="F26" s="7">
        <v>2714</v>
      </c>
      <c r="G26" s="7">
        <v>652</v>
      </c>
    </row>
    <row r="27" spans="1:7" x14ac:dyDescent="0.25">
      <c r="A27" s="6" t="s">
        <v>22</v>
      </c>
      <c r="B27" s="7">
        <v>892103</v>
      </c>
      <c r="C27" s="7">
        <v>1800716</v>
      </c>
      <c r="D27" s="7">
        <v>877</v>
      </c>
      <c r="E27" s="7">
        <v>3393</v>
      </c>
      <c r="F27" s="7">
        <v>2697</v>
      </c>
      <c r="G27" s="7">
        <v>696</v>
      </c>
    </row>
    <row r="28" spans="1:7" x14ac:dyDescent="0.25">
      <c r="A28" s="6" t="s">
        <v>23</v>
      </c>
      <c r="B28" s="7">
        <v>375650</v>
      </c>
      <c r="C28" s="7">
        <v>790569</v>
      </c>
      <c r="D28" s="7">
        <v>499</v>
      </c>
      <c r="E28" s="7">
        <v>1844</v>
      </c>
      <c r="F28" s="7">
        <v>1355</v>
      </c>
      <c r="G28" s="7">
        <v>489</v>
      </c>
    </row>
    <row r="29" spans="1:7" x14ac:dyDescent="0.25">
      <c r="A29" s="6" t="s">
        <v>24</v>
      </c>
      <c r="B29" s="7">
        <v>619926</v>
      </c>
      <c r="C29" s="7">
        <v>1260177</v>
      </c>
      <c r="D29" s="7">
        <v>668</v>
      </c>
      <c r="E29" s="7">
        <v>2996</v>
      </c>
      <c r="F29" s="7">
        <v>2333</v>
      </c>
      <c r="G29" s="7">
        <v>663</v>
      </c>
    </row>
    <row r="30" spans="1:7" x14ac:dyDescent="0.25">
      <c r="A30" s="6" t="s">
        <v>37</v>
      </c>
      <c r="B30" s="7">
        <v>4430917</v>
      </c>
      <c r="C30" s="7">
        <v>8803614</v>
      </c>
      <c r="D30" s="7">
        <v>4566</v>
      </c>
      <c r="E30" s="7">
        <v>29860</v>
      </c>
      <c r="F30" s="7">
        <v>26232</v>
      </c>
      <c r="G30" s="7">
        <v>3628</v>
      </c>
    </row>
    <row r="31" spans="1:7" x14ac:dyDescent="0.25">
      <c r="A31" s="6" t="s">
        <v>38</v>
      </c>
      <c r="B31" s="7">
        <v>326763</v>
      </c>
      <c r="C31" s="7">
        <v>575307</v>
      </c>
      <c r="D31" s="7">
        <v>509</v>
      </c>
      <c r="E31" s="7">
        <v>2998</v>
      </c>
      <c r="F31" s="7">
        <v>2675</v>
      </c>
      <c r="G31" s="7">
        <v>323</v>
      </c>
    </row>
    <row r="32" spans="1:7" x14ac:dyDescent="0.25">
      <c r="A32" s="179" t="s">
        <v>48</v>
      </c>
      <c r="B32" s="9">
        <v>33106316</v>
      </c>
      <c r="C32" s="9">
        <v>69825838</v>
      </c>
      <c r="D32" s="9">
        <v>36152</v>
      </c>
      <c r="E32" s="9">
        <v>162724</v>
      </c>
      <c r="F32" s="9">
        <v>133964</v>
      </c>
      <c r="G32" s="9">
        <v>28760</v>
      </c>
    </row>
    <row r="35" spans="1:1" x14ac:dyDescent="0.25">
      <c r="A35" s="10" t="s">
        <v>92</v>
      </c>
    </row>
  </sheetData>
  <mergeCells count="7">
    <mergeCell ref="A1:G1"/>
    <mergeCell ref="A2:A4"/>
    <mergeCell ref="B2:G2"/>
    <mergeCell ref="B3:B4"/>
    <mergeCell ref="C3:C4"/>
    <mergeCell ref="D3:D4"/>
    <mergeCell ref="E3:G3"/>
  </mergeCells>
  <phoneticPr fontId="5" type="noConversion"/>
  <pageMargins left="0.75" right="0.75" top="1" bottom="1" header="0.5" footer="0.5"/>
  <pageSetup paperSize="9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55" zoomScaleNormal="55" workbookViewId="0">
      <selection activeCell="A36" sqref="A36"/>
    </sheetView>
  </sheetViews>
  <sheetFormatPr defaultRowHeight="13.2" x14ac:dyDescent="0.25"/>
  <cols>
    <col min="1" max="1" width="35.88671875" style="65" customWidth="1"/>
    <col min="2" max="2" width="16.5546875" style="65" customWidth="1"/>
    <col min="3" max="3" width="28.33203125" style="65" customWidth="1"/>
    <col min="4" max="7" width="18.5546875" style="65" customWidth="1"/>
    <col min="8" max="11" width="8.88671875" style="65"/>
    <col min="12" max="12" width="19" style="65" customWidth="1"/>
    <col min="13" max="16384" width="8.88671875" style="65"/>
  </cols>
  <sheetData>
    <row r="1" spans="1:7" ht="62.4" customHeight="1" x14ac:dyDescent="0.25">
      <c r="A1" s="92" t="s">
        <v>51</v>
      </c>
      <c r="B1" s="92"/>
      <c r="C1" s="92"/>
      <c r="D1" s="92"/>
      <c r="E1" s="92"/>
      <c r="F1" s="93"/>
      <c r="G1" s="93"/>
    </row>
    <row r="2" spans="1:7" ht="13.5" customHeight="1" x14ac:dyDescent="0.25">
      <c r="A2" s="84" t="s">
        <v>32</v>
      </c>
      <c r="B2" s="84"/>
      <c r="C2" s="84"/>
      <c r="D2" s="84"/>
      <c r="E2" s="84"/>
      <c r="F2" s="84"/>
      <c r="G2" s="84"/>
    </row>
    <row r="3" spans="1:7" ht="15.6" x14ac:dyDescent="0.25">
      <c r="A3" s="94" t="s">
        <v>25</v>
      </c>
      <c r="B3" s="94" t="s">
        <v>29</v>
      </c>
      <c r="C3" s="94"/>
      <c r="D3" s="94"/>
      <c r="E3" s="94"/>
      <c r="F3" s="88"/>
      <c r="G3" s="88"/>
    </row>
    <row r="4" spans="1:7" ht="15.6" customHeight="1" x14ac:dyDescent="0.25">
      <c r="A4" s="88"/>
      <c r="B4" s="97" t="s">
        <v>91</v>
      </c>
      <c r="C4" s="97" t="s">
        <v>93</v>
      </c>
      <c r="D4" s="94" t="s">
        <v>30</v>
      </c>
      <c r="E4" s="94" t="s">
        <v>31</v>
      </c>
      <c r="F4" s="94"/>
      <c r="G4" s="94"/>
    </row>
    <row r="5" spans="1:7" ht="111" customHeight="1" x14ac:dyDescent="0.25">
      <c r="A5" s="88"/>
      <c r="B5" s="97"/>
      <c r="C5" s="97"/>
      <c r="D5" s="94"/>
      <c r="E5" s="95" t="s">
        <v>44</v>
      </c>
      <c r="F5" s="95" t="s">
        <v>47</v>
      </c>
      <c r="G5" s="95" t="s">
        <v>46</v>
      </c>
    </row>
    <row r="6" spans="1:7" ht="15" x14ac:dyDescent="0.25">
      <c r="A6" s="89" t="s">
        <v>0</v>
      </c>
      <c r="B6" s="90">
        <v>1264715</v>
      </c>
      <c r="C6" s="90">
        <v>2057839</v>
      </c>
      <c r="D6" s="90">
        <v>1427</v>
      </c>
      <c r="E6" s="90">
        <v>6781</v>
      </c>
      <c r="F6" s="90">
        <v>5445</v>
      </c>
      <c r="G6" s="90">
        <v>1336</v>
      </c>
    </row>
    <row r="7" spans="1:7" ht="15" x14ac:dyDescent="0.25">
      <c r="A7" s="89" t="s">
        <v>1</v>
      </c>
      <c r="B7" s="90">
        <v>1019674</v>
      </c>
      <c r="C7" s="90">
        <v>1610649</v>
      </c>
      <c r="D7" s="90">
        <v>989</v>
      </c>
      <c r="E7" s="90">
        <v>2621</v>
      </c>
      <c r="F7" s="90">
        <v>1884</v>
      </c>
      <c r="G7" s="90">
        <v>737</v>
      </c>
    </row>
    <row r="8" spans="1:7" ht="15" x14ac:dyDescent="0.25">
      <c r="A8" s="89" t="s">
        <v>2</v>
      </c>
      <c r="B8" s="90">
        <v>618213</v>
      </c>
      <c r="C8" s="90">
        <v>1099901</v>
      </c>
      <c r="D8" s="90">
        <v>697</v>
      </c>
      <c r="E8" s="90">
        <v>2588</v>
      </c>
      <c r="F8" s="90">
        <v>2064</v>
      </c>
      <c r="G8" s="90">
        <v>524</v>
      </c>
    </row>
    <row r="9" spans="1:7" ht="15" x14ac:dyDescent="0.25">
      <c r="A9" s="89" t="s">
        <v>3</v>
      </c>
      <c r="B9" s="90">
        <v>3640157</v>
      </c>
      <c r="C9" s="90">
        <v>12406437</v>
      </c>
      <c r="D9" s="90">
        <v>3028</v>
      </c>
      <c r="E9" s="90">
        <v>15024</v>
      </c>
      <c r="F9" s="90">
        <v>12806</v>
      </c>
      <c r="G9" s="90">
        <v>2218</v>
      </c>
    </row>
    <row r="10" spans="1:7" ht="15" x14ac:dyDescent="0.25">
      <c r="A10" s="89" t="s">
        <v>4</v>
      </c>
      <c r="B10" s="90">
        <v>3410291</v>
      </c>
      <c r="C10" s="90">
        <v>5872021</v>
      </c>
      <c r="D10" s="90">
        <v>3448</v>
      </c>
      <c r="E10" s="90">
        <v>12482</v>
      </c>
      <c r="F10" s="90">
        <v>10083</v>
      </c>
      <c r="G10" s="90">
        <v>2399</v>
      </c>
    </row>
    <row r="11" spans="1:7" ht="15" x14ac:dyDescent="0.25">
      <c r="A11" s="89" t="s">
        <v>5</v>
      </c>
      <c r="B11" s="90">
        <v>904861</v>
      </c>
      <c r="C11" s="90">
        <v>1470716</v>
      </c>
      <c r="D11" s="90">
        <v>904</v>
      </c>
      <c r="E11" s="90">
        <v>2508</v>
      </c>
      <c r="F11" s="90">
        <v>1923</v>
      </c>
      <c r="G11" s="90">
        <v>585</v>
      </c>
    </row>
    <row r="12" spans="1:7" ht="15" x14ac:dyDescent="0.25">
      <c r="A12" s="89" t="s">
        <v>6</v>
      </c>
      <c r="B12" s="90">
        <v>570418</v>
      </c>
      <c r="C12" s="90">
        <v>944627</v>
      </c>
      <c r="D12" s="90">
        <v>653</v>
      </c>
      <c r="E12" s="90">
        <v>1954</v>
      </c>
      <c r="F12" s="90">
        <v>1402</v>
      </c>
      <c r="G12" s="90">
        <v>552</v>
      </c>
    </row>
    <row r="13" spans="1:7" ht="15" x14ac:dyDescent="0.25">
      <c r="A13" s="89" t="s">
        <v>7</v>
      </c>
      <c r="B13" s="90">
        <v>1479884</v>
      </c>
      <c r="C13" s="90">
        <v>2518277</v>
      </c>
      <c r="D13" s="90">
        <v>1384</v>
      </c>
      <c r="E13" s="90">
        <v>5995</v>
      </c>
      <c r="F13" s="90">
        <v>4832</v>
      </c>
      <c r="G13" s="90">
        <v>1163</v>
      </c>
    </row>
    <row r="14" spans="1:7" ht="15" x14ac:dyDescent="0.25">
      <c r="A14" s="89" t="s">
        <v>8</v>
      </c>
      <c r="B14" s="90">
        <v>788009</v>
      </c>
      <c r="C14" s="90">
        <v>1378163</v>
      </c>
      <c r="D14" s="90">
        <v>826</v>
      </c>
      <c r="E14" s="90">
        <v>2887</v>
      </c>
      <c r="F14" s="90">
        <v>2205</v>
      </c>
      <c r="G14" s="90">
        <v>682</v>
      </c>
    </row>
    <row r="15" spans="1:7" ht="15" x14ac:dyDescent="0.25">
      <c r="A15" s="89" t="s">
        <v>9</v>
      </c>
      <c r="B15" s="90">
        <v>689882</v>
      </c>
      <c r="C15" s="90">
        <v>1137099</v>
      </c>
      <c r="D15" s="90">
        <v>802</v>
      </c>
      <c r="E15" s="90">
        <v>3421</v>
      </c>
      <c r="F15" s="90">
        <v>2749</v>
      </c>
      <c r="G15" s="90">
        <v>672</v>
      </c>
    </row>
    <row r="16" spans="1:7" ht="15" x14ac:dyDescent="0.25">
      <c r="A16" s="89" t="s">
        <v>10</v>
      </c>
      <c r="B16" s="90">
        <v>701403</v>
      </c>
      <c r="C16" s="90">
        <v>1122226</v>
      </c>
      <c r="D16" s="90">
        <v>686</v>
      </c>
      <c r="E16" s="90">
        <v>2309</v>
      </c>
      <c r="F16" s="90">
        <v>1788</v>
      </c>
      <c r="G16" s="90">
        <v>521</v>
      </c>
    </row>
    <row r="17" spans="1:7" ht="15" x14ac:dyDescent="0.25">
      <c r="A17" s="89" t="s">
        <v>11</v>
      </c>
      <c r="B17" s="90">
        <v>1659550</v>
      </c>
      <c r="C17" s="90">
        <v>2609384</v>
      </c>
      <c r="D17" s="90">
        <v>1439</v>
      </c>
      <c r="E17" s="90">
        <v>5264</v>
      </c>
      <c r="F17" s="90">
        <v>3978</v>
      </c>
      <c r="G17" s="90">
        <v>1286</v>
      </c>
    </row>
    <row r="18" spans="1:7" ht="15" x14ac:dyDescent="0.25">
      <c r="A18" s="89" t="s">
        <v>12</v>
      </c>
      <c r="B18" s="90">
        <v>1654370</v>
      </c>
      <c r="C18" s="90">
        <v>2689966</v>
      </c>
      <c r="D18" s="90">
        <v>1676</v>
      </c>
      <c r="E18" s="90">
        <v>7094</v>
      </c>
      <c r="F18" s="90">
        <v>5746</v>
      </c>
      <c r="G18" s="90">
        <v>1348</v>
      </c>
    </row>
    <row r="19" spans="1:7" ht="15" x14ac:dyDescent="0.25">
      <c r="A19" s="89" t="s">
        <v>13</v>
      </c>
      <c r="B19" s="90">
        <v>822078</v>
      </c>
      <c r="C19" s="90">
        <v>1402961</v>
      </c>
      <c r="D19" s="90">
        <v>953</v>
      </c>
      <c r="E19" s="90">
        <v>3366</v>
      </c>
      <c r="F19" s="90">
        <v>2652</v>
      </c>
      <c r="G19" s="90">
        <v>714</v>
      </c>
    </row>
    <row r="20" spans="1:7" ht="15" x14ac:dyDescent="0.25">
      <c r="A20" s="89" t="s">
        <v>14</v>
      </c>
      <c r="B20" s="90">
        <v>1597154</v>
      </c>
      <c r="C20" s="90">
        <v>2930254</v>
      </c>
      <c r="D20" s="90">
        <v>1779</v>
      </c>
      <c r="E20" s="90">
        <v>8967</v>
      </c>
      <c r="F20" s="90">
        <v>7001</v>
      </c>
      <c r="G20" s="90">
        <v>1966</v>
      </c>
    </row>
    <row r="21" spans="1:7" ht="15" x14ac:dyDescent="0.25">
      <c r="A21" s="89" t="s">
        <v>15</v>
      </c>
      <c r="B21" s="90">
        <v>1260834</v>
      </c>
      <c r="C21" s="90">
        <v>2109088</v>
      </c>
      <c r="D21" s="90">
        <v>1269</v>
      </c>
      <c r="E21" s="90">
        <v>4773</v>
      </c>
      <c r="F21" s="90">
        <v>3634</v>
      </c>
      <c r="G21" s="90">
        <v>1139</v>
      </c>
    </row>
    <row r="22" spans="1:7" ht="15" x14ac:dyDescent="0.25">
      <c r="A22" s="89" t="s">
        <v>16</v>
      </c>
      <c r="B22" s="90">
        <v>652936</v>
      </c>
      <c r="C22" s="90">
        <v>1111269</v>
      </c>
      <c r="D22" s="90">
        <v>695</v>
      </c>
      <c r="E22" s="90">
        <v>2267</v>
      </c>
      <c r="F22" s="90">
        <v>1784</v>
      </c>
      <c r="G22" s="90">
        <v>483</v>
      </c>
    </row>
    <row r="23" spans="1:7" ht="15" x14ac:dyDescent="0.25">
      <c r="A23" s="89" t="s">
        <v>17</v>
      </c>
      <c r="B23" s="90">
        <v>937193</v>
      </c>
      <c r="C23" s="90">
        <v>1476199</v>
      </c>
      <c r="D23" s="90">
        <v>872</v>
      </c>
      <c r="E23" s="90">
        <v>2434</v>
      </c>
      <c r="F23" s="90">
        <v>1807</v>
      </c>
      <c r="G23" s="90">
        <v>627</v>
      </c>
    </row>
    <row r="24" spans="1:7" ht="15" x14ac:dyDescent="0.25">
      <c r="A24" s="89" t="s">
        <v>18</v>
      </c>
      <c r="B24" s="90">
        <v>609239</v>
      </c>
      <c r="C24" s="90">
        <v>1059419</v>
      </c>
      <c r="D24" s="90">
        <v>644</v>
      </c>
      <c r="E24" s="90">
        <v>1798</v>
      </c>
      <c r="F24" s="90">
        <v>1339</v>
      </c>
      <c r="G24" s="90">
        <v>459</v>
      </c>
    </row>
    <row r="25" spans="1:7" ht="15" x14ac:dyDescent="0.25">
      <c r="A25" s="89" t="s">
        <v>19</v>
      </c>
      <c r="B25" s="90">
        <v>2004841</v>
      </c>
      <c r="C25" s="90">
        <v>3341800</v>
      </c>
      <c r="D25" s="90">
        <v>2032</v>
      </c>
      <c r="E25" s="90">
        <v>9197</v>
      </c>
      <c r="F25" s="90">
        <v>7580</v>
      </c>
      <c r="G25" s="90">
        <v>1617</v>
      </c>
    </row>
    <row r="26" spans="1:7" ht="15" x14ac:dyDescent="0.25">
      <c r="A26" s="89" t="s">
        <v>20</v>
      </c>
      <c r="B26" s="90">
        <v>788133</v>
      </c>
      <c r="C26" s="90">
        <v>1285732</v>
      </c>
      <c r="D26" s="90">
        <v>767</v>
      </c>
      <c r="E26" s="90">
        <v>2960</v>
      </c>
      <c r="F26" s="90">
        <v>2228</v>
      </c>
      <c r="G26" s="90">
        <v>732</v>
      </c>
    </row>
    <row r="27" spans="1:7" ht="15" x14ac:dyDescent="0.25">
      <c r="A27" s="89" t="s">
        <v>21</v>
      </c>
      <c r="B27" s="90">
        <v>958087</v>
      </c>
      <c r="C27" s="90">
        <v>1615511</v>
      </c>
      <c r="D27" s="90">
        <v>869</v>
      </c>
      <c r="E27" s="90">
        <v>2929</v>
      </c>
      <c r="F27" s="90">
        <v>2301</v>
      </c>
      <c r="G27" s="90">
        <v>628</v>
      </c>
    </row>
    <row r="28" spans="1:7" ht="15" x14ac:dyDescent="0.25">
      <c r="A28" s="89" t="s">
        <v>22</v>
      </c>
      <c r="B28" s="90">
        <v>984353</v>
      </c>
      <c r="C28" s="90">
        <v>1581233</v>
      </c>
      <c r="D28" s="90">
        <v>850</v>
      </c>
      <c r="E28" s="90">
        <v>2955</v>
      </c>
      <c r="F28" s="90">
        <v>2269</v>
      </c>
      <c r="G28" s="90">
        <v>686</v>
      </c>
    </row>
    <row r="29" spans="1:7" ht="15" x14ac:dyDescent="0.25">
      <c r="A29" s="89" t="s">
        <v>23</v>
      </c>
      <c r="B29" s="90">
        <v>377933</v>
      </c>
      <c r="C29" s="90">
        <v>719869</v>
      </c>
      <c r="D29" s="90">
        <v>481</v>
      </c>
      <c r="E29" s="90">
        <v>1636</v>
      </c>
      <c r="F29" s="90">
        <v>1176</v>
      </c>
      <c r="G29" s="90">
        <v>460</v>
      </c>
    </row>
    <row r="30" spans="1:7" ht="15" x14ac:dyDescent="0.25">
      <c r="A30" s="89" t="s">
        <v>24</v>
      </c>
      <c r="B30" s="90">
        <v>731956</v>
      </c>
      <c r="C30" s="90">
        <v>1119630</v>
      </c>
      <c r="D30" s="90">
        <v>630</v>
      </c>
      <c r="E30" s="90">
        <v>2640</v>
      </c>
      <c r="F30" s="90">
        <v>1999</v>
      </c>
      <c r="G30" s="90">
        <v>641</v>
      </c>
    </row>
    <row r="31" spans="1:7" ht="15" x14ac:dyDescent="0.25">
      <c r="A31" s="89" t="s">
        <v>37</v>
      </c>
      <c r="B31" s="90">
        <v>4388959</v>
      </c>
      <c r="C31" s="90">
        <v>8382316</v>
      </c>
      <c r="D31" s="90">
        <v>4284</v>
      </c>
      <c r="E31" s="90">
        <v>26699</v>
      </c>
      <c r="F31" s="90">
        <v>23379</v>
      </c>
      <c r="G31" s="90">
        <v>3320</v>
      </c>
    </row>
    <row r="32" spans="1:7" ht="15" x14ac:dyDescent="0.25">
      <c r="A32" s="89" t="s">
        <v>38</v>
      </c>
      <c r="B32" s="90">
        <v>305520</v>
      </c>
      <c r="C32" s="90">
        <v>558867</v>
      </c>
      <c r="D32" s="90">
        <v>475</v>
      </c>
      <c r="E32" s="90">
        <v>2662</v>
      </c>
      <c r="F32" s="90">
        <v>2336</v>
      </c>
      <c r="G32" s="90">
        <v>326</v>
      </c>
    </row>
    <row r="33" spans="1:7" ht="15.6" x14ac:dyDescent="0.25">
      <c r="A33" s="96" t="s">
        <v>48</v>
      </c>
      <c r="B33" s="91">
        <v>34820643</v>
      </c>
      <c r="C33" s="91">
        <v>65611453</v>
      </c>
      <c r="D33" s="91">
        <v>34559</v>
      </c>
      <c r="E33" s="91">
        <v>146211</v>
      </c>
      <c r="F33" s="91">
        <v>118390</v>
      </c>
      <c r="G33" s="91">
        <v>27821</v>
      </c>
    </row>
    <row r="36" spans="1:7" x14ac:dyDescent="0.25">
      <c r="A36" s="65" t="s">
        <v>92</v>
      </c>
    </row>
  </sheetData>
  <mergeCells count="8">
    <mergeCell ref="A2:G2"/>
    <mergeCell ref="A1:G1"/>
    <mergeCell ref="A3:A5"/>
    <mergeCell ref="B3:G3"/>
    <mergeCell ref="B4:B5"/>
    <mergeCell ref="C4:C5"/>
    <mergeCell ref="D4:D5"/>
    <mergeCell ref="E4:G4"/>
  </mergeCells>
  <phoneticPr fontId="5" type="noConversion"/>
  <pageMargins left="0.62" right="0.24" top="0.78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zoomScale="70" zoomScaleNormal="70" workbookViewId="0">
      <selection activeCell="A32" sqref="A32"/>
    </sheetView>
  </sheetViews>
  <sheetFormatPr defaultRowHeight="13.2" x14ac:dyDescent="0.25"/>
  <cols>
    <col min="1" max="1" width="23.33203125" customWidth="1"/>
    <col min="2" max="2" width="19.33203125" customWidth="1"/>
    <col min="3" max="3" width="19.44140625" customWidth="1"/>
    <col min="4" max="4" width="12.88671875" customWidth="1"/>
    <col min="5" max="5" width="12.109375" customWidth="1"/>
    <col min="6" max="6" width="12.5546875" customWidth="1"/>
    <col min="7" max="7" width="9.5546875" customWidth="1"/>
    <col min="8" max="8" width="12.33203125" customWidth="1"/>
    <col min="9" max="9" width="14.6640625" customWidth="1"/>
    <col min="10" max="10" width="16.44140625" customWidth="1"/>
    <col min="11" max="11" width="13.33203125" customWidth="1"/>
    <col min="12" max="12" width="15.88671875" customWidth="1"/>
    <col min="13" max="13" width="27.109375" customWidth="1"/>
  </cols>
  <sheetData>
    <row r="1" spans="1:13" ht="34.5" customHeight="1" x14ac:dyDescent="0.25">
      <c r="A1" s="67" t="s">
        <v>86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8"/>
    </row>
    <row r="2" spans="1:13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70"/>
    </row>
    <row r="3" spans="1:13" ht="13.8" customHeight="1" x14ac:dyDescent="0.25">
      <c r="A3" s="69"/>
      <c r="B3" s="69" t="s">
        <v>91</v>
      </c>
      <c r="C3" s="69" t="s">
        <v>93</v>
      </c>
      <c r="D3" s="71" t="s">
        <v>64</v>
      </c>
      <c r="E3" s="71"/>
      <c r="F3" s="71"/>
      <c r="G3" s="71"/>
      <c r="H3" s="72" t="s">
        <v>31</v>
      </c>
      <c r="I3" s="72"/>
      <c r="J3" s="72"/>
      <c r="K3" s="72"/>
      <c r="L3" s="72"/>
      <c r="M3" s="69" t="s">
        <v>83</v>
      </c>
    </row>
    <row r="4" spans="1:13" ht="91.8" customHeight="1" x14ac:dyDescent="0.25">
      <c r="A4" s="69"/>
      <c r="B4" s="69"/>
      <c r="C4" s="69"/>
      <c r="D4" s="48" t="s">
        <v>44</v>
      </c>
      <c r="E4" s="49" t="s">
        <v>61</v>
      </c>
      <c r="F4" s="49" t="s">
        <v>62</v>
      </c>
      <c r="G4" s="49" t="s">
        <v>63</v>
      </c>
      <c r="H4" s="48" t="s">
        <v>44</v>
      </c>
      <c r="I4" s="48" t="s">
        <v>47</v>
      </c>
      <c r="J4" s="50" t="s">
        <v>79</v>
      </c>
      <c r="K4" s="48" t="s">
        <v>46</v>
      </c>
      <c r="L4" s="50" t="s">
        <v>79</v>
      </c>
      <c r="M4" s="69"/>
    </row>
    <row r="5" spans="1:13" ht="13.8" x14ac:dyDescent="0.25">
      <c r="A5" s="29" t="s">
        <v>1</v>
      </c>
      <c r="B5" s="30">
        <v>1758041</v>
      </c>
      <c r="C5" s="30">
        <v>1090598</v>
      </c>
      <c r="D5" s="30">
        <v>1251</v>
      </c>
      <c r="E5" s="30">
        <v>590</v>
      </c>
      <c r="F5" s="30">
        <v>44</v>
      </c>
      <c r="G5" s="30">
        <v>617</v>
      </c>
      <c r="H5" s="30">
        <v>8407</v>
      </c>
      <c r="I5" s="30">
        <v>7813</v>
      </c>
      <c r="J5" s="30">
        <v>6837</v>
      </c>
      <c r="K5" s="30">
        <v>594</v>
      </c>
      <c r="L5" s="30">
        <v>64</v>
      </c>
      <c r="M5" s="30">
        <v>6072</v>
      </c>
    </row>
    <row r="6" spans="1:13" ht="13.8" x14ac:dyDescent="0.25">
      <c r="A6" s="29" t="s">
        <v>2</v>
      </c>
      <c r="B6" s="30">
        <v>1157527</v>
      </c>
      <c r="C6" s="30">
        <v>739374</v>
      </c>
      <c r="D6" s="30">
        <v>784</v>
      </c>
      <c r="E6" s="30">
        <v>398</v>
      </c>
      <c r="F6" s="30">
        <v>25</v>
      </c>
      <c r="G6" s="30">
        <v>361</v>
      </c>
      <c r="H6" s="30">
        <v>6470</v>
      </c>
      <c r="I6" s="30">
        <v>6076</v>
      </c>
      <c r="J6" s="30">
        <v>5162</v>
      </c>
      <c r="K6" s="30">
        <v>394</v>
      </c>
      <c r="L6" s="30">
        <v>43</v>
      </c>
      <c r="M6" s="30">
        <v>4518</v>
      </c>
    </row>
    <row r="7" spans="1:13" ht="13.8" x14ac:dyDescent="0.25">
      <c r="A7" s="29" t="s">
        <v>3</v>
      </c>
      <c r="B7" s="30">
        <v>8028848</v>
      </c>
      <c r="C7" s="30">
        <v>4509175</v>
      </c>
      <c r="D7" s="30">
        <v>3644</v>
      </c>
      <c r="E7" s="30">
        <v>1792</v>
      </c>
      <c r="F7" s="30">
        <v>170</v>
      </c>
      <c r="G7" s="30">
        <v>1682</v>
      </c>
      <c r="H7" s="30">
        <v>32733</v>
      </c>
      <c r="I7" s="30">
        <v>31332</v>
      </c>
      <c r="J7" s="30">
        <v>26614</v>
      </c>
      <c r="K7" s="30">
        <v>1401</v>
      </c>
      <c r="L7" s="30">
        <v>126</v>
      </c>
      <c r="M7" s="30">
        <v>22683</v>
      </c>
    </row>
    <row r="8" spans="1:13" ht="13.8" x14ac:dyDescent="0.25">
      <c r="A8" s="29" t="s">
        <v>4</v>
      </c>
      <c r="B8" s="30">
        <v>3110846</v>
      </c>
      <c r="C8" s="30">
        <v>1866170</v>
      </c>
      <c r="D8" s="30">
        <v>1543</v>
      </c>
      <c r="E8" s="30">
        <v>875</v>
      </c>
      <c r="F8" s="30">
        <v>36</v>
      </c>
      <c r="G8" s="30">
        <v>632</v>
      </c>
      <c r="H8" s="30">
        <v>13467</v>
      </c>
      <c r="I8" s="30">
        <v>12846</v>
      </c>
      <c r="J8" s="30">
        <v>9719</v>
      </c>
      <c r="K8" s="30">
        <v>621</v>
      </c>
      <c r="L8" s="30">
        <v>196</v>
      </c>
      <c r="M8" s="30">
        <v>9341</v>
      </c>
    </row>
    <row r="9" spans="1:13" ht="13.8" x14ac:dyDescent="0.25">
      <c r="A9" s="29" t="s">
        <v>5</v>
      </c>
      <c r="B9" s="30">
        <v>1427690</v>
      </c>
      <c r="C9" s="30">
        <v>888440</v>
      </c>
      <c r="D9" s="30">
        <v>1075</v>
      </c>
      <c r="E9" s="30">
        <v>521</v>
      </c>
      <c r="F9" s="30">
        <v>36</v>
      </c>
      <c r="G9" s="30">
        <v>518</v>
      </c>
      <c r="H9" s="30">
        <v>8366</v>
      </c>
      <c r="I9" s="30">
        <v>7868</v>
      </c>
      <c r="J9" s="30">
        <v>6321</v>
      </c>
      <c r="K9" s="30">
        <v>498</v>
      </c>
      <c r="L9" s="30">
        <v>58</v>
      </c>
      <c r="M9" s="30">
        <v>5677</v>
      </c>
    </row>
    <row r="10" spans="1:13" ht="13.8" x14ac:dyDescent="0.25">
      <c r="A10" s="29" t="s">
        <v>6</v>
      </c>
      <c r="B10" s="30">
        <v>1063796</v>
      </c>
      <c r="C10" s="30">
        <v>629315</v>
      </c>
      <c r="D10" s="30">
        <v>808</v>
      </c>
      <c r="E10" s="30">
        <v>417</v>
      </c>
      <c r="F10" s="30">
        <v>36</v>
      </c>
      <c r="G10" s="30">
        <v>355</v>
      </c>
      <c r="H10" s="30">
        <v>5205</v>
      </c>
      <c r="I10" s="30">
        <v>4911</v>
      </c>
      <c r="J10" s="30">
        <v>4297</v>
      </c>
      <c r="K10" s="30">
        <v>294</v>
      </c>
      <c r="L10" s="30">
        <v>46</v>
      </c>
      <c r="M10" s="30">
        <v>3848</v>
      </c>
    </row>
    <row r="11" spans="1:13" ht="13.8" x14ac:dyDescent="0.25">
      <c r="A11" s="29" t="s">
        <v>7</v>
      </c>
      <c r="B11" s="30">
        <v>2557885</v>
      </c>
      <c r="C11" s="30">
        <v>1598839</v>
      </c>
      <c r="D11" s="30">
        <v>1622</v>
      </c>
      <c r="E11" s="30">
        <v>900</v>
      </c>
      <c r="F11" s="30">
        <v>83</v>
      </c>
      <c r="G11" s="30">
        <v>639</v>
      </c>
      <c r="H11" s="30">
        <v>14437</v>
      </c>
      <c r="I11" s="30">
        <v>13623</v>
      </c>
      <c r="J11" s="30">
        <v>11752</v>
      </c>
      <c r="K11" s="30">
        <v>814</v>
      </c>
      <c r="L11" s="30">
        <v>73</v>
      </c>
      <c r="M11" s="30">
        <v>9531</v>
      </c>
    </row>
    <row r="12" spans="1:13" ht="13.8" x14ac:dyDescent="0.25">
      <c r="A12" s="29" t="s">
        <v>8</v>
      </c>
      <c r="B12" s="30">
        <v>1358327</v>
      </c>
      <c r="C12" s="30">
        <v>843147</v>
      </c>
      <c r="D12" s="30">
        <v>922</v>
      </c>
      <c r="E12" s="30">
        <v>434</v>
      </c>
      <c r="F12" s="30">
        <v>43</v>
      </c>
      <c r="G12" s="30">
        <v>445</v>
      </c>
      <c r="H12" s="30">
        <v>7796</v>
      </c>
      <c r="I12" s="30">
        <v>7222</v>
      </c>
      <c r="J12" s="30">
        <v>6241</v>
      </c>
      <c r="K12" s="30">
        <v>574</v>
      </c>
      <c r="L12" s="30">
        <v>26</v>
      </c>
      <c r="M12" s="30">
        <v>5468</v>
      </c>
    </row>
    <row r="13" spans="1:13" ht="13.8" x14ac:dyDescent="0.25">
      <c r="A13" s="29" t="s">
        <v>9</v>
      </c>
      <c r="B13" s="30">
        <v>3091753</v>
      </c>
      <c r="C13" s="30">
        <v>2012282</v>
      </c>
      <c r="D13" s="30">
        <v>837</v>
      </c>
      <c r="E13" s="30">
        <v>438</v>
      </c>
      <c r="F13" s="30">
        <v>56</v>
      </c>
      <c r="G13" s="30">
        <v>343</v>
      </c>
      <c r="H13" s="30">
        <v>19097</v>
      </c>
      <c r="I13" s="30">
        <v>18381</v>
      </c>
      <c r="J13" s="30">
        <v>15825</v>
      </c>
      <c r="K13" s="30">
        <v>716</v>
      </c>
      <c r="L13" s="30">
        <v>216</v>
      </c>
      <c r="M13" s="30">
        <v>12916</v>
      </c>
    </row>
    <row r="14" spans="1:13" ht="13.8" x14ac:dyDescent="0.25">
      <c r="A14" s="29" t="s">
        <v>10</v>
      </c>
      <c r="B14" s="30">
        <v>1114579</v>
      </c>
      <c r="C14" s="30">
        <v>709914</v>
      </c>
      <c r="D14" s="30">
        <v>785</v>
      </c>
      <c r="E14" s="30">
        <v>427</v>
      </c>
      <c r="F14" s="30">
        <v>27</v>
      </c>
      <c r="G14" s="30">
        <v>331</v>
      </c>
      <c r="H14" s="30">
        <v>6551</v>
      </c>
      <c r="I14" s="30">
        <v>6197</v>
      </c>
      <c r="J14" s="30">
        <v>5126</v>
      </c>
      <c r="K14" s="30">
        <v>354</v>
      </c>
      <c r="L14" s="30">
        <v>81</v>
      </c>
      <c r="M14" s="30">
        <v>4659</v>
      </c>
    </row>
    <row r="15" spans="1:13" ht="13.8" x14ac:dyDescent="0.25">
      <c r="A15" s="29" t="s">
        <v>11</v>
      </c>
      <c r="B15" s="30">
        <v>1096001</v>
      </c>
      <c r="C15" s="30">
        <v>648606</v>
      </c>
      <c r="D15" s="30">
        <v>517</v>
      </c>
      <c r="E15" s="30">
        <v>258</v>
      </c>
      <c r="F15" s="30">
        <v>8</v>
      </c>
      <c r="G15" s="30">
        <v>251</v>
      </c>
      <c r="H15" s="30">
        <v>4167</v>
      </c>
      <c r="I15" s="30">
        <v>3952</v>
      </c>
      <c r="J15" s="30">
        <v>3316</v>
      </c>
      <c r="K15" s="30">
        <v>215</v>
      </c>
      <c r="L15" s="30">
        <v>61</v>
      </c>
      <c r="M15" s="30">
        <v>3016</v>
      </c>
    </row>
    <row r="16" spans="1:13" ht="13.8" x14ac:dyDescent="0.25">
      <c r="A16" s="29" t="s">
        <v>12</v>
      </c>
      <c r="B16" s="30">
        <v>3839118</v>
      </c>
      <c r="C16" s="30">
        <v>2379670</v>
      </c>
      <c r="D16" s="30">
        <v>2005</v>
      </c>
      <c r="E16" s="30">
        <v>1063</v>
      </c>
      <c r="F16" s="30">
        <v>108</v>
      </c>
      <c r="G16" s="30">
        <v>834</v>
      </c>
      <c r="H16" s="30">
        <v>18903</v>
      </c>
      <c r="I16" s="30">
        <v>17794</v>
      </c>
      <c r="J16" s="30">
        <v>15804</v>
      </c>
      <c r="K16" s="30">
        <v>1109</v>
      </c>
      <c r="L16" s="30">
        <v>194</v>
      </c>
      <c r="M16" s="30">
        <v>12158</v>
      </c>
    </row>
    <row r="17" spans="1:13" ht="13.8" x14ac:dyDescent="0.25">
      <c r="A17" s="29" t="s">
        <v>13</v>
      </c>
      <c r="B17" s="30">
        <v>1477865</v>
      </c>
      <c r="C17" s="30">
        <v>940482</v>
      </c>
      <c r="D17" s="30">
        <v>1154</v>
      </c>
      <c r="E17" s="30">
        <v>541</v>
      </c>
      <c r="F17" s="30">
        <v>47</v>
      </c>
      <c r="G17" s="30">
        <v>566</v>
      </c>
      <c r="H17" s="30">
        <v>8605</v>
      </c>
      <c r="I17" s="30">
        <v>8174</v>
      </c>
      <c r="J17" s="30">
        <v>6928</v>
      </c>
      <c r="K17" s="30">
        <v>431</v>
      </c>
      <c r="L17" s="30">
        <v>70</v>
      </c>
      <c r="M17" s="30">
        <v>6399</v>
      </c>
    </row>
    <row r="18" spans="1:13" ht="13.8" x14ac:dyDescent="0.25">
      <c r="A18" s="29" t="s">
        <v>14</v>
      </c>
      <c r="B18" s="30">
        <v>3819952</v>
      </c>
      <c r="C18" s="30">
        <v>2273380</v>
      </c>
      <c r="D18" s="30">
        <v>2300</v>
      </c>
      <c r="E18" s="30">
        <v>1078</v>
      </c>
      <c r="F18" s="30">
        <v>149</v>
      </c>
      <c r="G18" s="30">
        <v>1073</v>
      </c>
      <c r="H18" s="30">
        <v>21149</v>
      </c>
      <c r="I18" s="30">
        <v>19944</v>
      </c>
      <c r="J18" s="30">
        <v>16729</v>
      </c>
      <c r="K18" s="30">
        <v>1205</v>
      </c>
      <c r="L18" s="30">
        <v>340</v>
      </c>
      <c r="M18" s="30">
        <v>14012</v>
      </c>
    </row>
    <row r="19" spans="1:13" ht="13.8" x14ac:dyDescent="0.25">
      <c r="A19" s="29" t="s">
        <v>15</v>
      </c>
      <c r="B19" s="30">
        <v>2030308</v>
      </c>
      <c r="C19" s="30">
        <v>1328380</v>
      </c>
      <c r="D19" s="30">
        <v>1442</v>
      </c>
      <c r="E19" s="30">
        <v>785</v>
      </c>
      <c r="F19" s="30">
        <v>66</v>
      </c>
      <c r="G19" s="30">
        <v>591</v>
      </c>
      <c r="H19" s="30">
        <v>11574</v>
      </c>
      <c r="I19" s="30">
        <v>10889</v>
      </c>
      <c r="J19" s="30">
        <v>10926</v>
      </c>
      <c r="K19" s="30">
        <v>685</v>
      </c>
      <c r="L19" s="30">
        <v>82</v>
      </c>
      <c r="M19" s="30">
        <v>8702</v>
      </c>
    </row>
    <row r="20" spans="1:13" ht="13.8" x14ac:dyDescent="0.25">
      <c r="A20" s="29" t="s">
        <v>16</v>
      </c>
      <c r="B20" s="30">
        <v>1222353</v>
      </c>
      <c r="C20" s="30">
        <v>764701</v>
      </c>
      <c r="D20" s="30">
        <v>865</v>
      </c>
      <c r="E20" s="30">
        <v>396</v>
      </c>
      <c r="F20" s="30">
        <v>23</v>
      </c>
      <c r="G20" s="30">
        <v>446</v>
      </c>
      <c r="H20" s="30">
        <v>6165</v>
      </c>
      <c r="I20" s="30">
        <v>5729</v>
      </c>
      <c r="J20" s="30">
        <v>4742</v>
      </c>
      <c r="K20" s="30">
        <v>436</v>
      </c>
      <c r="L20" s="30">
        <v>43</v>
      </c>
      <c r="M20" s="30">
        <v>4336</v>
      </c>
    </row>
    <row r="21" spans="1:13" ht="13.8" x14ac:dyDescent="0.25">
      <c r="A21" s="29" t="s">
        <v>17</v>
      </c>
      <c r="B21" s="30">
        <v>1562716</v>
      </c>
      <c r="C21" s="30">
        <v>959923</v>
      </c>
      <c r="D21" s="30">
        <v>1054</v>
      </c>
      <c r="E21" s="30">
        <v>523</v>
      </c>
      <c r="F21" s="30">
        <v>27</v>
      </c>
      <c r="G21" s="30">
        <v>504</v>
      </c>
      <c r="H21" s="30">
        <v>7732</v>
      </c>
      <c r="I21" s="30">
        <v>7227</v>
      </c>
      <c r="J21" s="30">
        <v>6682</v>
      </c>
      <c r="K21" s="30">
        <v>505</v>
      </c>
      <c r="L21" s="30">
        <v>73</v>
      </c>
      <c r="M21" s="30">
        <v>6013</v>
      </c>
    </row>
    <row r="22" spans="1:13" ht="13.8" x14ac:dyDescent="0.25">
      <c r="A22" s="29" t="s">
        <v>18</v>
      </c>
      <c r="B22" s="30">
        <v>981671</v>
      </c>
      <c r="C22" s="30">
        <v>599310</v>
      </c>
      <c r="D22" s="30">
        <v>751</v>
      </c>
      <c r="E22" s="30">
        <v>353</v>
      </c>
      <c r="F22" s="30">
        <v>32</v>
      </c>
      <c r="G22" s="30">
        <v>366</v>
      </c>
      <c r="H22" s="30">
        <v>4638</v>
      </c>
      <c r="I22" s="30">
        <v>4264</v>
      </c>
      <c r="J22" s="30">
        <v>3454</v>
      </c>
      <c r="K22" s="30">
        <v>374</v>
      </c>
      <c r="L22" s="30">
        <v>24</v>
      </c>
      <c r="M22" s="30">
        <v>3173</v>
      </c>
    </row>
    <row r="23" spans="1:13" ht="13.8" x14ac:dyDescent="0.25">
      <c r="A23" s="29" t="s">
        <v>19</v>
      </c>
      <c r="B23" s="30">
        <v>4155972</v>
      </c>
      <c r="C23" s="30">
        <v>2682611</v>
      </c>
      <c r="D23" s="30">
        <v>2510</v>
      </c>
      <c r="E23" s="30">
        <v>1277</v>
      </c>
      <c r="F23" s="30">
        <v>182</v>
      </c>
      <c r="G23" s="30">
        <v>1051</v>
      </c>
      <c r="H23" s="30">
        <v>22478</v>
      </c>
      <c r="I23" s="30">
        <v>21288</v>
      </c>
      <c r="J23" s="30">
        <v>17761</v>
      </c>
      <c r="K23" s="30">
        <v>1190</v>
      </c>
      <c r="L23" s="30">
        <v>125</v>
      </c>
      <c r="M23" s="30">
        <v>14604</v>
      </c>
    </row>
    <row r="24" spans="1:13" ht="13.8" x14ac:dyDescent="0.25">
      <c r="A24" s="29" t="s">
        <v>20</v>
      </c>
      <c r="B24" s="30">
        <v>1214007</v>
      </c>
      <c r="C24" s="30">
        <v>733019</v>
      </c>
      <c r="D24" s="30">
        <v>999</v>
      </c>
      <c r="E24" s="30">
        <v>461</v>
      </c>
      <c r="F24" s="30">
        <v>42</v>
      </c>
      <c r="G24" s="30">
        <v>496</v>
      </c>
      <c r="H24" s="30">
        <v>8410</v>
      </c>
      <c r="I24" s="30">
        <v>7838</v>
      </c>
      <c r="J24" s="30">
        <v>6235</v>
      </c>
      <c r="K24" s="30">
        <v>572</v>
      </c>
      <c r="L24" s="30">
        <v>46</v>
      </c>
      <c r="M24" s="30">
        <v>6239</v>
      </c>
    </row>
    <row r="25" spans="1:13" ht="13.8" x14ac:dyDescent="0.25">
      <c r="A25" s="29" t="s">
        <v>21</v>
      </c>
      <c r="B25" s="30">
        <v>1488334</v>
      </c>
      <c r="C25" s="30">
        <v>945970</v>
      </c>
      <c r="D25" s="30">
        <v>1038</v>
      </c>
      <c r="E25" s="30">
        <v>538</v>
      </c>
      <c r="F25" s="30">
        <v>41</v>
      </c>
      <c r="G25" s="30">
        <v>459</v>
      </c>
      <c r="H25" s="30">
        <v>7534</v>
      </c>
      <c r="I25" s="30">
        <v>7205</v>
      </c>
      <c r="J25" s="30">
        <v>5967</v>
      </c>
      <c r="K25" s="30">
        <v>329</v>
      </c>
      <c r="L25" s="30">
        <v>129</v>
      </c>
      <c r="M25" s="30">
        <v>5588</v>
      </c>
    </row>
    <row r="26" spans="1:13" ht="13.8" x14ac:dyDescent="0.25">
      <c r="A26" s="29" t="s">
        <v>22</v>
      </c>
      <c r="B26" s="30">
        <v>1534448</v>
      </c>
      <c r="C26" s="30">
        <v>995242</v>
      </c>
      <c r="D26" s="30">
        <v>1130</v>
      </c>
      <c r="E26" s="30">
        <v>580</v>
      </c>
      <c r="F26" s="30">
        <v>49</v>
      </c>
      <c r="G26" s="30">
        <v>501</v>
      </c>
      <c r="H26" s="30">
        <v>8785</v>
      </c>
      <c r="I26" s="30">
        <v>8276</v>
      </c>
      <c r="J26" s="30">
        <v>6872</v>
      </c>
      <c r="K26" s="30">
        <v>509</v>
      </c>
      <c r="L26" s="30">
        <v>84</v>
      </c>
      <c r="M26" s="30">
        <v>5962</v>
      </c>
    </row>
    <row r="27" spans="1:13" ht="13.8" x14ac:dyDescent="0.25">
      <c r="A27" s="29" t="s">
        <v>23</v>
      </c>
      <c r="B27" s="30">
        <v>884642</v>
      </c>
      <c r="C27" s="30">
        <v>518256</v>
      </c>
      <c r="D27" s="30">
        <v>721</v>
      </c>
      <c r="E27" s="30">
        <v>351</v>
      </c>
      <c r="F27" s="30">
        <v>29</v>
      </c>
      <c r="G27" s="30">
        <v>341</v>
      </c>
      <c r="H27" s="30">
        <v>4507</v>
      </c>
      <c r="I27" s="30">
        <v>4114</v>
      </c>
      <c r="J27" s="30">
        <v>3461</v>
      </c>
      <c r="K27" s="30">
        <v>393</v>
      </c>
      <c r="L27" s="30">
        <v>47</v>
      </c>
      <c r="M27" s="30">
        <v>2930</v>
      </c>
    </row>
    <row r="28" spans="1:13" ht="13.8" x14ac:dyDescent="0.25">
      <c r="A28" s="29" t="s">
        <v>24</v>
      </c>
      <c r="B28" s="30">
        <v>1237300</v>
      </c>
      <c r="C28" s="30">
        <v>800798</v>
      </c>
      <c r="D28" s="30">
        <v>798</v>
      </c>
      <c r="E28" s="30">
        <v>398</v>
      </c>
      <c r="F28" s="30">
        <v>19</v>
      </c>
      <c r="G28" s="30">
        <v>381</v>
      </c>
      <c r="H28" s="30">
        <v>6646</v>
      </c>
      <c r="I28" s="30">
        <v>6065</v>
      </c>
      <c r="J28" s="30">
        <v>5122</v>
      </c>
      <c r="K28" s="30">
        <v>581</v>
      </c>
      <c r="L28" s="30">
        <v>37</v>
      </c>
      <c r="M28" s="30">
        <v>4964</v>
      </c>
    </row>
    <row r="29" spans="1:13" ht="13.8" x14ac:dyDescent="0.25">
      <c r="A29" s="29" t="s">
        <v>37</v>
      </c>
      <c r="B29" s="30">
        <v>11985006</v>
      </c>
      <c r="C29" s="30">
        <v>6685034</v>
      </c>
      <c r="D29" s="30">
        <v>5891</v>
      </c>
      <c r="E29" s="30">
        <v>2609</v>
      </c>
      <c r="F29" s="30">
        <v>458</v>
      </c>
      <c r="G29" s="30">
        <v>2824</v>
      </c>
      <c r="H29" s="30">
        <v>59025</v>
      </c>
      <c r="I29" s="30">
        <v>57153</v>
      </c>
      <c r="J29" s="30">
        <v>50996</v>
      </c>
      <c r="K29" s="30">
        <v>1872</v>
      </c>
      <c r="L29" s="30">
        <v>649</v>
      </c>
      <c r="M29" s="30">
        <v>39564</v>
      </c>
    </row>
    <row r="30" spans="1:13" ht="13.8" x14ac:dyDescent="0.25">
      <c r="A30" s="27" t="s">
        <v>48</v>
      </c>
      <c r="B30" s="31">
        <f>SUM(B5:B29)</f>
        <v>63198985</v>
      </c>
      <c r="C30" s="31">
        <v>38142636</v>
      </c>
      <c r="D30" s="31">
        <f t="shared" ref="D30:M30" si="0">SUM(D5:D29)</f>
        <v>36446</v>
      </c>
      <c r="E30" s="31">
        <f t="shared" si="0"/>
        <v>18003</v>
      </c>
      <c r="F30" s="31">
        <f t="shared" si="0"/>
        <v>1836</v>
      </c>
      <c r="G30" s="31">
        <f t="shared" si="0"/>
        <v>16607</v>
      </c>
      <c r="H30" s="31">
        <v>322847</v>
      </c>
      <c r="I30" s="31">
        <f>SUM(I5:I29)</f>
        <v>306181</v>
      </c>
      <c r="J30" s="31">
        <f>SUM(J5:J29)</f>
        <v>262889</v>
      </c>
      <c r="K30" s="31">
        <f>SUM(K5:K29)</f>
        <v>16666</v>
      </c>
      <c r="L30" s="31">
        <f t="shared" si="0"/>
        <v>2933</v>
      </c>
      <c r="M30" s="31">
        <f t="shared" si="0"/>
        <v>222373</v>
      </c>
    </row>
    <row r="31" spans="1:13" x14ac:dyDescent="0.25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x14ac:dyDescent="0.25">
      <c r="A32" s="35" t="s">
        <v>80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</row>
    <row r="33" spans="1:13" x14ac:dyDescent="0.25">
      <c r="A33" s="86" t="s">
        <v>92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</row>
    <row r="34" spans="1:13" x14ac:dyDescent="0.25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</row>
    <row r="36" spans="1:13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scale="64" fitToHeight="0" orientation="landscape" horizontalDpi="4294967293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37"/>
  <sheetViews>
    <sheetView topLeftCell="A2" zoomScale="55" zoomScaleNormal="55" workbookViewId="0">
      <selection activeCell="A37" sqref="A37"/>
    </sheetView>
  </sheetViews>
  <sheetFormatPr defaultRowHeight="13.2" x14ac:dyDescent="0.25"/>
  <cols>
    <col min="1" max="1" width="28.88671875" style="65" customWidth="1"/>
    <col min="2" max="2" width="16" style="65" customWidth="1"/>
    <col min="3" max="3" width="23.109375" style="65" customWidth="1"/>
    <col min="4" max="7" width="16.88671875" style="65" customWidth="1"/>
    <col min="8" max="16384" width="8.88671875" style="65"/>
  </cols>
  <sheetData>
    <row r="1" spans="1:248" x14ac:dyDescent="0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  <c r="CB1" s="85"/>
      <c r="CC1" s="85"/>
      <c r="CD1" s="85"/>
      <c r="CE1" s="85"/>
      <c r="CF1" s="85"/>
      <c r="CG1" s="85"/>
      <c r="CH1" s="85"/>
      <c r="CI1" s="85"/>
      <c r="CJ1" s="85"/>
      <c r="CK1" s="85"/>
      <c r="CL1" s="85"/>
      <c r="CM1" s="85"/>
      <c r="CN1" s="85"/>
      <c r="CO1" s="85"/>
      <c r="CP1" s="85"/>
      <c r="CQ1" s="85"/>
      <c r="CR1" s="85"/>
      <c r="CS1" s="85"/>
      <c r="CT1" s="85"/>
      <c r="CU1" s="85"/>
      <c r="CV1" s="85"/>
      <c r="CW1" s="85"/>
      <c r="CX1" s="85"/>
      <c r="CY1" s="85"/>
      <c r="CZ1" s="85"/>
      <c r="DA1" s="85"/>
      <c r="DB1" s="85"/>
      <c r="DC1" s="85"/>
      <c r="DD1" s="85"/>
      <c r="DE1" s="85"/>
      <c r="DF1" s="85"/>
      <c r="DG1" s="85"/>
      <c r="DH1" s="85"/>
      <c r="DI1" s="85"/>
      <c r="DJ1" s="85"/>
      <c r="DK1" s="85"/>
      <c r="DL1" s="85"/>
      <c r="DM1" s="85"/>
      <c r="DN1" s="85"/>
      <c r="DO1" s="85"/>
      <c r="DP1" s="85"/>
      <c r="DQ1" s="85"/>
      <c r="DR1" s="85"/>
      <c r="DS1" s="85"/>
      <c r="DT1" s="85"/>
      <c r="DU1" s="85"/>
      <c r="DV1" s="85"/>
      <c r="DW1" s="85"/>
      <c r="DX1" s="85"/>
      <c r="DY1" s="85"/>
      <c r="DZ1" s="85"/>
      <c r="EA1" s="85"/>
      <c r="EB1" s="85"/>
      <c r="EC1" s="85"/>
      <c r="ED1" s="85"/>
      <c r="EE1" s="85"/>
      <c r="EF1" s="85"/>
      <c r="EG1" s="85"/>
      <c r="EH1" s="85"/>
      <c r="EI1" s="85"/>
      <c r="EJ1" s="85"/>
      <c r="EK1" s="85"/>
      <c r="EL1" s="85"/>
      <c r="EM1" s="85"/>
      <c r="EN1" s="85"/>
      <c r="EO1" s="85"/>
      <c r="EP1" s="85"/>
      <c r="EQ1" s="85"/>
      <c r="ER1" s="85"/>
      <c r="ES1" s="85"/>
      <c r="ET1" s="85"/>
      <c r="EU1" s="85"/>
      <c r="EV1" s="85"/>
      <c r="EW1" s="85"/>
      <c r="EX1" s="85"/>
      <c r="EY1" s="85"/>
      <c r="EZ1" s="85"/>
      <c r="FA1" s="85"/>
      <c r="FB1" s="85"/>
      <c r="FC1" s="85"/>
      <c r="FD1" s="85"/>
      <c r="FE1" s="85"/>
      <c r="FF1" s="85"/>
      <c r="FG1" s="85"/>
      <c r="FH1" s="85"/>
      <c r="FI1" s="85"/>
      <c r="FJ1" s="85"/>
      <c r="FK1" s="85"/>
      <c r="FL1" s="85"/>
      <c r="FM1" s="85"/>
      <c r="FN1" s="85"/>
      <c r="FO1" s="85"/>
      <c r="FP1" s="85"/>
      <c r="FQ1" s="85"/>
      <c r="FR1" s="85"/>
      <c r="FS1" s="85"/>
      <c r="FT1" s="85"/>
      <c r="FU1" s="85"/>
      <c r="FV1" s="85"/>
      <c r="FW1" s="85"/>
      <c r="FX1" s="85"/>
      <c r="FY1" s="85"/>
      <c r="FZ1" s="85"/>
      <c r="GA1" s="85"/>
      <c r="GB1" s="85"/>
      <c r="GC1" s="85"/>
      <c r="GD1" s="85"/>
      <c r="GE1" s="85"/>
      <c r="GF1" s="85"/>
      <c r="GG1" s="85"/>
      <c r="GH1" s="85"/>
      <c r="GI1" s="85"/>
      <c r="GJ1" s="85"/>
      <c r="GK1" s="85"/>
      <c r="GL1" s="85"/>
      <c r="GM1" s="85"/>
      <c r="GN1" s="85"/>
      <c r="GO1" s="85"/>
      <c r="GP1" s="85"/>
      <c r="GQ1" s="85"/>
      <c r="GR1" s="85"/>
      <c r="GS1" s="85"/>
      <c r="GT1" s="85"/>
      <c r="GU1" s="85"/>
      <c r="GV1" s="85"/>
      <c r="GW1" s="85"/>
      <c r="GX1" s="85"/>
      <c r="GY1" s="85"/>
      <c r="GZ1" s="85"/>
      <c r="HA1" s="85"/>
      <c r="HB1" s="85"/>
      <c r="HC1" s="85"/>
      <c r="HD1" s="85"/>
      <c r="HE1" s="85"/>
      <c r="HF1" s="85"/>
      <c r="HG1" s="85"/>
      <c r="HH1" s="85"/>
      <c r="HI1" s="85"/>
      <c r="HJ1" s="85"/>
      <c r="HK1" s="85"/>
      <c r="HL1" s="85"/>
      <c r="HM1" s="85"/>
      <c r="HN1" s="85"/>
      <c r="HO1" s="85"/>
      <c r="HP1" s="85"/>
      <c r="HQ1" s="85"/>
      <c r="HR1" s="85"/>
      <c r="HS1" s="85"/>
      <c r="HT1" s="85"/>
      <c r="HU1" s="85"/>
      <c r="HV1" s="85"/>
      <c r="HW1" s="85"/>
      <c r="HX1" s="85"/>
      <c r="HY1" s="85"/>
      <c r="HZ1" s="85"/>
      <c r="IA1" s="85"/>
      <c r="IB1" s="85"/>
      <c r="IC1" s="85"/>
      <c r="ID1" s="85"/>
      <c r="IE1" s="85"/>
      <c r="IF1" s="85"/>
      <c r="IG1" s="85"/>
      <c r="IH1" s="85"/>
      <c r="II1" s="85"/>
      <c r="IJ1" s="85"/>
      <c r="IK1" s="85"/>
      <c r="IL1" s="85"/>
      <c r="IM1" s="85"/>
      <c r="IN1" s="85"/>
    </row>
    <row r="2" spans="1:248" ht="58.5" customHeight="1" x14ac:dyDescent="0.25">
      <c r="A2" s="98" t="s">
        <v>49</v>
      </c>
      <c r="B2" s="98"/>
      <c r="C2" s="98"/>
      <c r="D2" s="98"/>
      <c r="E2" s="98"/>
      <c r="F2" s="99"/>
      <c r="G2" s="99"/>
    </row>
    <row r="3" spans="1:248" ht="12.9" customHeight="1" x14ac:dyDescent="0.25">
      <c r="A3" s="66"/>
      <c r="B3" s="66"/>
      <c r="C3" s="66"/>
      <c r="D3" s="66"/>
      <c r="G3" s="66" t="s">
        <v>32</v>
      </c>
    </row>
    <row r="4" spans="1:248" ht="15.6" x14ac:dyDescent="0.25">
      <c r="A4" s="100" t="s">
        <v>25</v>
      </c>
      <c r="B4" s="101" t="s">
        <v>29</v>
      </c>
      <c r="C4" s="102"/>
      <c r="D4" s="102"/>
      <c r="E4" s="102"/>
      <c r="F4" s="87"/>
      <c r="G4" s="103"/>
    </row>
    <row r="5" spans="1:248" ht="15.6" customHeight="1" x14ac:dyDescent="0.25">
      <c r="A5" s="104"/>
      <c r="B5" s="97" t="s">
        <v>91</v>
      </c>
      <c r="C5" s="97" t="s">
        <v>93</v>
      </c>
      <c r="D5" s="105" t="s">
        <v>30</v>
      </c>
      <c r="E5" s="101" t="s">
        <v>31</v>
      </c>
      <c r="F5" s="102"/>
      <c r="G5" s="107"/>
    </row>
    <row r="6" spans="1:248" ht="130.19999999999999" customHeight="1" x14ac:dyDescent="0.25">
      <c r="A6" s="106"/>
      <c r="B6" s="97"/>
      <c r="C6" s="97"/>
      <c r="D6" s="108"/>
      <c r="E6" s="95" t="s">
        <v>44</v>
      </c>
      <c r="F6" s="95" t="s">
        <v>47</v>
      </c>
      <c r="G6" s="95" t="s">
        <v>46</v>
      </c>
    </row>
    <row r="7" spans="1:248" ht="30" x14ac:dyDescent="0.25">
      <c r="A7" s="89" t="s">
        <v>0</v>
      </c>
      <c r="B7" s="90">
        <v>1174217</v>
      </c>
      <c r="C7" s="90">
        <v>1857000</v>
      </c>
      <c r="D7" s="90">
        <v>1327</v>
      </c>
      <c r="E7" s="90">
        <v>6341</v>
      </c>
      <c r="F7" s="90">
        <v>5085</v>
      </c>
      <c r="G7" s="90">
        <v>1256</v>
      </c>
    </row>
    <row r="8" spans="1:248" ht="15" x14ac:dyDescent="0.25">
      <c r="A8" s="89" t="s">
        <v>1</v>
      </c>
      <c r="B8" s="90">
        <v>896706</v>
      </c>
      <c r="C8" s="90">
        <v>1413283</v>
      </c>
      <c r="D8" s="90">
        <v>916</v>
      </c>
      <c r="E8" s="90">
        <v>2428</v>
      </c>
      <c r="F8" s="90">
        <v>1736</v>
      </c>
      <c r="G8" s="90">
        <v>692</v>
      </c>
    </row>
    <row r="9" spans="1:248" ht="15" x14ac:dyDescent="0.25">
      <c r="A9" s="89" t="s">
        <v>2</v>
      </c>
      <c r="B9" s="90">
        <v>559345</v>
      </c>
      <c r="C9" s="90">
        <v>985779</v>
      </c>
      <c r="D9" s="90">
        <v>615</v>
      </c>
      <c r="E9" s="90">
        <v>2431</v>
      </c>
      <c r="F9" s="90">
        <v>1937</v>
      </c>
      <c r="G9" s="90">
        <v>494</v>
      </c>
    </row>
    <row r="10" spans="1:248" ht="15" x14ac:dyDescent="0.25">
      <c r="A10" s="89" t="s">
        <v>3</v>
      </c>
      <c r="B10" s="90">
        <v>3461094</v>
      </c>
      <c r="C10" s="90">
        <v>14495627</v>
      </c>
      <c r="D10" s="90">
        <v>3040</v>
      </c>
      <c r="E10" s="90">
        <v>14640</v>
      </c>
      <c r="F10" s="90">
        <v>12368</v>
      </c>
      <c r="G10" s="90">
        <v>2272</v>
      </c>
    </row>
    <row r="11" spans="1:248" ht="15" x14ac:dyDescent="0.25">
      <c r="A11" s="89" t="s">
        <v>4</v>
      </c>
      <c r="B11" s="90">
        <v>3193459</v>
      </c>
      <c r="C11" s="90">
        <v>5462704</v>
      </c>
      <c r="D11" s="90">
        <v>3256</v>
      </c>
      <c r="E11" s="90">
        <v>12264</v>
      </c>
      <c r="F11" s="90">
        <v>9873</v>
      </c>
      <c r="G11" s="90">
        <v>2391</v>
      </c>
    </row>
    <row r="12" spans="1:248" ht="15.9" customHeight="1" x14ac:dyDescent="0.25">
      <c r="A12" s="89" t="s">
        <v>5</v>
      </c>
      <c r="B12" s="90">
        <v>787436</v>
      </c>
      <c r="C12" s="90">
        <v>1296362</v>
      </c>
      <c r="D12" s="90">
        <v>754</v>
      </c>
      <c r="E12" s="90">
        <v>2341</v>
      </c>
      <c r="F12" s="90">
        <v>1762</v>
      </c>
      <c r="G12" s="90">
        <v>579</v>
      </c>
    </row>
    <row r="13" spans="1:248" ht="15" x14ac:dyDescent="0.25">
      <c r="A13" s="89" t="s">
        <v>6</v>
      </c>
      <c r="B13" s="90">
        <v>514869</v>
      </c>
      <c r="C13" s="90">
        <v>842274</v>
      </c>
      <c r="D13" s="90">
        <v>610</v>
      </c>
      <c r="E13" s="90">
        <v>1939</v>
      </c>
      <c r="F13" s="90">
        <v>1409</v>
      </c>
      <c r="G13" s="90">
        <v>530</v>
      </c>
    </row>
    <row r="14" spans="1:248" ht="15" x14ac:dyDescent="0.25">
      <c r="A14" s="89" t="s">
        <v>7</v>
      </c>
      <c r="B14" s="90">
        <v>1376189</v>
      </c>
      <c r="C14" s="90">
        <v>2275758</v>
      </c>
      <c r="D14" s="90">
        <v>1344</v>
      </c>
      <c r="E14" s="90">
        <v>5740</v>
      </c>
      <c r="F14" s="90">
        <v>4536</v>
      </c>
      <c r="G14" s="90">
        <v>1204</v>
      </c>
    </row>
    <row r="15" spans="1:248" ht="15" customHeight="1" x14ac:dyDescent="0.25">
      <c r="A15" s="89" t="s">
        <v>8</v>
      </c>
      <c r="B15" s="90">
        <v>722534</v>
      </c>
      <c r="C15" s="90">
        <v>1243295</v>
      </c>
      <c r="D15" s="90">
        <v>699</v>
      </c>
      <c r="E15" s="90">
        <v>2750</v>
      </c>
      <c r="F15" s="90">
        <v>2095</v>
      </c>
      <c r="G15" s="90">
        <v>655</v>
      </c>
    </row>
    <row r="16" spans="1:248" ht="15" x14ac:dyDescent="0.25">
      <c r="A16" s="89" t="s">
        <v>9</v>
      </c>
      <c r="B16" s="90">
        <v>678376</v>
      </c>
      <c r="C16" s="90">
        <v>1070502</v>
      </c>
      <c r="D16" s="90">
        <v>662</v>
      </c>
      <c r="E16" s="90">
        <v>2883</v>
      </c>
      <c r="F16" s="90">
        <v>2218</v>
      </c>
      <c r="G16" s="90">
        <v>665</v>
      </c>
    </row>
    <row r="17" spans="1:7" ht="15" x14ac:dyDescent="0.25">
      <c r="A17" s="89" t="s">
        <v>10</v>
      </c>
      <c r="B17" s="90">
        <v>635652</v>
      </c>
      <c r="C17" s="90">
        <v>1002876</v>
      </c>
      <c r="D17" s="90">
        <v>642</v>
      </c>
      <c r="E17" s="90">
        <v>2219</v>
      </c>
      <c r="F17" s="90">
        <v>1667</v>
      </c>
      <c r="G17" s="90">
        <v>552</v>
      </c>
    </row>
    <row r="18" spans="1:7" ht="15" x14ac:dyDescent="0.25">
      <c r="A18" s="89" t="s">
        <v>11</v>
      </c>
      <c r="B18" s="90">
        <v>1526589</v>
      </c>
      <c r="C18" s="90">
        <v>2350325</v>
      </c>
      <c r="D18" s="90">
        <v>1402</v>
      </c>
      <c r="E18" s="90">
        <v>4810</v>
      </c>
      <c r="F18" s="90">
        <v>3685</v>
      </c>
      <c r="G18" s="90">
        <v>1125</v>
      </c>
    </row>
    <row r="19" spans="1:7" ht="15" x14ac:dyDescent="0.25">
      <c r="A19" s="89" t="s">
        <v>12</v>
      </c>
      <c r="B19" s="90">
        <v>1550050</v>
      </c>
      <c r="C19" s="90">
        <v>2463949</v>
      </c>
      <c r="D19" s="90">
        <v>1629</v>
      </c>
      <c r="E19" s="90">
        <v>6860</v>
      </c>
      <c r="F19" s="90">
        <v>5573</v>
      </c>
      <c r="G19" s="90">
        <v>1287</v>
      </c>
    </row>
    <row r="20" spans="1:7" ht="15" x14ac:dyDescent="0.25">
      <c r="A20" s="89" t="s">
        <v>13</v>
      </c>
      <c r="B20" s="90">
        <v>765550</v>
      </c>
      <c r="C20" s="90">
        <v>1276207</v>
      </c>
      <c r="D20" s="90">
        <v>920</v>
      </c>
      <c r="E20" s="90">
        <v>3219</v>
      </c>
      <c r="F20" s="90">
        <v>2461</v>
      </c>
      <c r="G20" s="90">
        <v>758</v>
      </c>
    </row>
    <row r="21" spans="1:7" ht="15" x14ac:dyDescent="0.25">
      <c r="A21" s="89" t="s">
        <v>14</v>
      </c>
      <c r="B21" s="90">
        <v>1492475</v>
      </c>
      <c r="C21" s="90">
        <v>2755898</v>
      </c>
      <c r="D21" s="90">
        <v>1671</v>
      </c>
      <c r="E21" s="90">
        <v>8391</v>
      </c>
      <c r="F21" s="90">
        <v>6524</v>
      </c>
      <c r="G21" s="90">
        <v>1867</v>
      </c>
    </row>
    <row r="22" spans="1:7" ht="15" x14ac:dyDescent="0.25">
      <c r="A22" s="89" t="s">
        <v>15</v>
      </c>
      <c r="B22" s="90">
        <v>1198074</v>
      </c>
      <c r="C22" s="90">
        <v>1933284</v>
      </c>
      <c r="D22" s="90">
        <v>1225</v>
      </c>
      <c r="E22" s="90">
        <v>4497</v>
      </c>
      <c r="F22" s="90">
        <v>3401</v>
      </c>
      <c r="G22" s="90">
        <v>1096</v>
      </c>
    </row>
    <row r="23" spans="1:7" ht="15" x14ac:dyDescent="0.25">
      <c r="A23" s="89" t="s">
        <v>16</v>
      </c>
      <c r="B23" s="90">
        <v>598168</v>
      </c>
      <c r="C23" s="90">
        <v>990409</v>
      </c>
      <c r="D23" s="90">
        <v>648</v>
      </c>
      <c r="E23" s="90">
        <v>2183</v>
      </c>
      <c r="F23" s="90">
        <v>1700</v>
      </c>
      <c r="G23" s="90">
        <v>483</v>
      </c>
    </row>
    <row r="24" spans="1:7" ht="15" x14ac:dyDescent="0.25">
      <c r="A24" s="89" t="s">
        <v>17</v>
      </c>
      <c r="B24" s="90">
        <v>839689</v>
      </c>
      <c r="C24" s="90">
        <v>1323226</v>
      </c>
      <c r="D24" s="90">
        <v>812</v>
      </c>
      <c r="E24" s="90">
        <v>2275</v>
      </c>
      <c r="F24" s="90">
        <v>1715</v>
      </c>
      <c r="G24" s="90">
        <v>560</v>
      </c>
    </row>
    <row r="25" spans="1:7" ht="15" x14ac:dyDescent="0.25">
      <c r="A25" s="89" t="s">
        <v>18</v>
      </c>
      <c r="B25" s="90">
        <v>536492</v>
      </c>
      <c r="C25" s="90">
        <v>929946</v>
      </c>
      <c r="D25" s="90">
        <v>579</v>
      </c>
      <c r="E25" s="90">
        <v>1651</v>
      </c>
      <c r="F25" s="90">
        <v>1238</v>
      </c>
      <c r="G25" s="90">
        <v>413</v>
      </c>
    </row>
    <row r="26" spans="1:7" ht="15" x14ac:dyDescent="0.25">
      <c r="A26" s="89" t="s">
        <v>19</v>
      </c>
      <c r="B26" s="90">
        <v>1888861</v>
      </c>
      <c r="C26" s="90">
        <v>3038887</v>
      </c>
      <c r="D26" s="90">
        <v>1954</v>
      </c>
      <c r="E26" s="90">
        <v>8690</v>
      </c>
      <c r="F26" s="90">
        <v>7192</v>
      </c>
      <c r="G26" s="90">
        <v>1498</v>
      </c>
    </row>
    <row r="27" spans="1:7" ht="15" x14ac:dyDescent="0.25">
      <c r="A27" s="89" t="s">
        <v>20</v>
      </c>
      <c r="B27" s="90">
        <v>715388</v>
      </c>
      <c r="C27" s="90">
        <v>1140122</v>
      </c>
      <c r="D27" s="90">
        <v>724</v>
      </c>
      <c r="E27" s="90">
        <v>2822</v>
      </c>
      <c r="F27" s="90">
        <v>2104</v>
      </c>
      <c r="G27" s="90">
        <v>718</v>
      </c>
    </row>
    <row r="28" spans="1:7" ht="15" x14ac:dyDescent="0.25">
      <c r="A28" s="89" t="s">
        <v>21</v>
      </c>
      <c r="B28" s="90">
        <v>859202</v>
      </c>
      <c r="C28" s="90">
        <v>1426404</v>
      </c>
      <c r="D28" s="90">
        <v>830</v>
      </c>
      <c r="E28" s="90">
        <v>2775</v>
      </c>
      <c r="F28" s="90">
        <v>2201</v>
      </c>
      <c r="G28" s="90">
        <v>574</v>
      </c>
    </row>
    <row r="29" spans="1:7" ht="15" x14ac:dyDescent="0.25">
      <c r="A29" s="89" t="s">
        <v>22</v>
      </c>
      <c r="B29" s="90">
        <v>887159</v>
      </c>
      <c r="C29" s="90">
        <v>1412351</v>
      </c>
      <c r="D29" s="90">
        <v>817</v>
      </c>
      <c r="E29" s="90">
        <v>2738</v>
      </c>
      <c r="F29" s="90">
        <v>2066</v>
      </c>
      <c r="G29" s="90">
        <v>672</v>
      </c>
    </row>
    <row r="30" spans="1:7" ht="15" x14ac:dyDescent="0.25">
      <c r="A30" s="89" t="s">
        <v>23</v>
      </c>
      <c r="B30" s="90">
        <v>360950</v>
      </c>
      <c r="C30" s="90">
        <v>655676</v>
      </c>
      <c r="D30" s="90">
        <v>454</v>
      </c>
      <c r="E30" s="90">
        <v>1594</v>
      </c>
      <c r="F30" s="90">
        <v>1122</v>
      </c>
      <c r="G30" s="90">
        <v>472</v>
      </c>
    </row>
    <row r="31" spans="1:7" ht="15" x14ac:dyDescent="0.25">
      <c r="A31" s="89" t="s">
        <v>24</v>
      </c>
      <c r="B31" s="90">
        <v>641809</v>
      </c>
      <c r="C31" s="90">
        <v>975666</v>
      </c>
      <c r="D31" s="90">
        <v>597</v>
      </c>
      <c r="E31" s="90">
        <v>2530</v>
      </c>
      <c r="F31" s="90">
        <v>1895</v>
      </c>
      <c r="G31" s="90">
        <v>635</v>
      </c>
    </row>
    <row r="32" spans="1:7" ht="15" x14ac:dyDescent="0.25">
      <c r="A32" s="89" t="s">
        <v>37</v>
      </c>
      <c r="B32" s="90">
        <v>4040879</v>
      </c>
      <c r="C32" s="90">
        <v>7534391</v>
      </c>
      <c r="D32" s="90">
        <v>4303</v>
      </c>
      <c r="E32" s="90">
        <v>25103</v>
      </c>
      <c r="F32" s="90">
        <v>21929</v>
      </c>
      <c r="G32" s="90">
        <v>3174</v>
      </c>
    </row>
    <row r="33" spans="1:7" ht="15" x14ac:dyDescent="0.25">
      <c r="A33" s="89" t="s">
        <v>38</v>
      </c>
      <c r="B33" s="90">
        <v>298511</v>
      </c>
      <c r="C33" s="90">
        <v>511053</v>
      </c>
      <c r="D33" s="90">
        <v>473</v>
      </c>
      <c r="E33" s="90">
        <v>2490</v>
      </c>
      <c r="F33" s="90">
        <v>2155</v>
      </c>
      <c r="G33" s="90">
        <v>335</v>
      </c>
    </row>
    <row r="34" spans="1:7" ht="15.6" x14ac:dyDescent="0.25">
      <c r="A34" s="96" t="s">
        <v>48</v>
      </c>
      <c r="B34" s="91">
        <v>32199723</v>
      </c>
      <c r="C34" s="91">
        <v>62663254</v>
      </c>
      <c r="D34" s="91">
        <v>32903</v>
      </c>
      <c r="E34" s="91">
        <v>138604</v>
      </c>
      <c r="F34" s="91">
        <v>111647</v>
      </c>
      <c r="G34" s="91">
        <v>26957</v>
      </c>
    </row>
    <row r="37" spans="1:7" x14ac:dyDescent="0.25">
      <c r="A37" s="65" t="s">
        <v>92</v>
      </c>
    </row>
  </sheetData>
  <mergeCells count="8">
    <mergeCell ref="A1:IN1"/>
    <mergeCell ref="A4:A6"/>
    <mergeCell ref="B4:G4"/>
    <mergeCell ref="B5:B6"/>
    <mergeCell ref="C5:C6"/>
    <mergeCell ref="D5:D6"/>
    <mergeCell ref="E5:G5"/>
    <mergeCell ref="A2:G2"/>
  </mergeCells>
  <phoneticPr fontId="5" type="noConversion"/>
  <pageMargins left="0.75" right="0.75" top="1" bottom="1" header="0.5" footer="0.5"/>
  <pageSetup paperSize="9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outlinePr summaryBelow="0"/>
  </sheetPr>
  <dimension ref="A1:IR38"/>
  <sheetViews>
    <sheetView zoomScale="55" zoomScaleNormal="55" workbookViewId="0">
      <selection activeCell="D6" sqref="D6:D7"/>
    </sheetView>
  </sheetViews>
  <sheetFormatPr defaultRowHeight="13.8" x14ac:dyDescent="0.25"/>
  <cols>
    <col min="1" max="1" width="28.6640625" style="10" customWidth="1"/>
    <col min="2" max="7" width="19.6640625" style="10" customWidth="1"/>
    <col min="8" max="16384" width="8.88671875" style="10"/>
  </cols>
  <sheetData>
    <row r="1" spans="1:252" x14ac:dyDescent="0.25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14"/>
      <c r="DA1" s="114"/>
      <c r="DB1" s="114"/>
      <c r="DC1" s="114"/>
      <c r="DD1" s="114"/>
      <c r="DE1" s="114"/>
      <c r="DF1" s="114"/>
      <c r="DG1" s="114"/>
      <c r="DH1" s="114"/>
      <c r="DI1" s="114"/>
      <c r="DJ1" s="114"/>
      <c r="DK1" s="114"/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4"/>
      <c r="EI1" s="114"/>
      <c r="EJ1" s="114"/>
      <c r="EK1" s="114"/>
      <c r="EL1" s="114"/>
      <c r="EM1" s="114"/>
      <c r="EN1" s="114"/>
      <c r="EO1" s="114"/>
      <c r="EP1" s="114"/>
      <c r="EQ1" s="114"/>
      <c r="ER1" s="114"/>
      <c r="ES1" s="114"/>
      <c r="ET1" s="114"/>
      <c r="EU1" s="114"/>
      <c r="EV1" s="114"/>
      <c r="EW1" s="114"/>
      <c r="EX1" s="114"/>
      <c r="EY1" s="114"/>
      <c r="EZ1" s="114"/>
      <c r="FA1" s="114"/>
      <c r="FB1" s="114"/>
      <c r="FC1" s="114"/>
      <c r="FD1" s="114"/>
      <c r="FE1" s="114"/>
      <c r="FF1" s="114"/>
      <c r="FG1" s="114"/>
      <c r="FH1" s="114"/>
      <c r="FI1" s="114"/>
      <c r="FJ1" s="114"/>
      <c r="FK1" s="114"/>
      <c r="FL1" s="114"/>
      <c r="FM1" s="114"/>
      <c r="FN1" s="114"/>
      <c r="FO1" s="114"/>
      <c r="FP1" s="114"/>
      <c r="FQ1" s="114"/>
      <c r="FR1" s="114"/>
      <c r="FS1" s="114"/>
      <c r="FT1" s="114"/>
      <c r="FU1" s="114"/>
      <c r="FV1" s="114"/>
      <c r="FW1" s="114"/>
      <c r="FX1" s="114"/>
      <c r="FY1" s="114"/>
      <c r="FZ1" s="114"/>
      <c r="GA1" s="114"/>
      <c r="GB1" s="114"/>
      <c r="GC1" s="114"/>
      <c r="GD1" s="114"/>
      <c r="GE1" s="114"/>
      <c r="GF1" s="114"/>
      <c r="GG1" s="114"/>
      <c r="GH1" s="114"/>
      <c r="GI1" s="114"/>
      <c r="GJ1" s="114"/>
      <c r="GK1" s="114"/>
      <c r="GL1" s="114"/>
      <c r="GM1" s="114"/>
      <c r="GN1" s="114"/>
      <c r="GO1" s="114"/>
      <c r="GP1" s="114"/>
      <c r="GQ1" s="114"/>
      <c r="GR1" s="114"/>
      <c r="GS1" s="114"/>
      <c r="GT1" s="114"/>
      <c r="GU1" s="114"/>
      <c r="GV1" s="114"/>
      <c r="GW1" s="114"/>
      <c r="GX1" s="114"/>
      <c r="GY1" s="114"/>
      <c r="GZ1" s="114"/>
      <c r="HA1" s="114"/>
      <c r="HB1" s="114"/>
      <c r="HC1" s="114"/>
      <c r="HD1" s="114"/>
      <c r="HE1" s="114"/>
      <c r="HF1" s="114"/>
      <c r="HG1" s="114"/>
      <c r="HH1" s="114"/>
      <c r="HI1" s="114"/>
      <c r="HJ1" s="114"/>
      <c r="HK1" s="114"/>
      <c r="HL1" s="114"/>
      <c r="HM1" s="114"/>
      <c r="HN1" s="114"/>
      <c r="HO1" s="114"/>
      <c r="HP1" s="114"/>
      <c r="HQ1" s="114"/>
      <c r="HR1" s="114"/>
      <c r="HS1" s="114"/>
      <c r="HT1" s="114"/>
      <c r="HU1" s="114"/>
      <c r="HV1" s="114"/>
      <c r="HW1" s="114"/>
      <c r="HX1" s="114"/>
      <c r="HY1" s="114"/>
      <c r="HZ1" s="114"/>
      <c r="IA1" s="114"/>
      <c r="IB1" s="114"/>
      <c r="IC1" s="114"/>
      <c r="ID1" s="114"/>
      <c r="IE1" s="114"/>
      <c r="IF1" s="114"/>
      <c r="IG1" s="114"/>
      <c r="IH1" s="114"/>
      <c r="II1" s="114"/>
      <c r="IJ1" s="114"/>
      <c r="IK1" s="114"/>
      <c r="IL1" s="114"/>
      <c r="IM1" s="114"/>
      <c r="IN1" s="114"/>
      <c r="IO1" s="114"/>
      <c r="IP1" s="114"/>
      <c r="IQ1" s="114"/>
      <c r="IR1" s="114"/>
    </row>
    <row r="2" spans="1:252" x14ac:dyDescent="0.25">
      <c r="G2" s="115" t="s">
        <v>34</v>
      </c>
    </row>
    <row r="3" spans="1:252" ht="59.4" customHeight="1" x14ac:dyDescent="0.25">
      <c r="A3" s="116" t="s">
        <v>45</v>
      </c>
      <c r="B3" s="116"/>
      <c r="C3" s="116"/>
      <c r="D3" s="116"/>
      <c r="E3" s="116"/>
      <c r="F3" s="117"/>
      <c r="G3" s="117"/>
    </row>
    <row r="4" spans="1:252" x14ac:dyDescent="0.25">
      <c r="A4" s="118"/>
      <c r="B4" s="118"/>
      <c r="C4" s="118"/>
      <c r="D4" s="118"/>
      <c r="F4" s="119" t="s">
        <v>32</v>
      </c>
      <c r="G4" s="117"/>
    </row>
    <row r="5" spans="1:252" x14ac:dyDescent="0.25">
      <c r="A5" s="130" t="s">
        <v>25</v>
      </c>
      <c r="B5" s="130" t="s">
        <v>29</v>
      </c>
      <c r="C5" s="130"/>
      <c r="D5" s="130"/>
      <c r="E5" s="130"/>
      <c r="F5" s="79"/>
      <c r="G5" s="79"/>
    </row>
    <row r="6" spans="1:252" ht="13.2" customHeight="1" x14ac:dyDescent="0.25">
      <c r="A6" s="79"/>
      <c r="B6" s="124" t="s">
        <v>91</v>
      </c>
      <c r="C6" s="124" t="s">
        <v>93</v>
      </c>
      <c r="D6" s="130" t="s">
        <v>30</v>
      </c>
      <c r="E6" s="130" t="s">
        <v>31</v>
      </c>
      <c r="F6" s="130"/>
      <c r="G6" s="130"/>
    </row>
    <row r="7" spans="1:252" ht="133.80000000000001" customHeight="1" x14ac:dyDescent="0.25">
      <c r="A7" s="79"/>
      <c r="B7" s="124"/>
      <c r="C7" s="124"/>
      <c r="D7" s="130"/>
      <c r="E7" s="126" t="s">
        <v>44</v>
      </c>
      <c r="F7" s="126" t="s">
        <v>47</v>
      </c>
      <c r="G7" s="126" t="s">
        <v>46</v>
      </c>
    </row>
    <row r="8" spans="1:252" ht="20.399999999999999" customHeight="1" x14ac:dyDescent="0.25">
      <c r="A8" s="131" t="s">
        <v>0</v>
      </c>
      <c r="B8" s="132">
        <v>1109476</v>
      </c>
      <c r="C8" s="132">
        <v>1658994</v>
      </c>
      <c r="D8" s="132">
        <v>1314</v>
      </c>
      <c r="E8" s="132">
        <v>5709</v>
      </c>
      <c r="F8" s="132">
        <v>4450</v>
      </c>
      <c r="G8" s="132">
        <v>1259</v>
      </c>
    </row>
    <row r="9" spans="1:252" x14ac:dyDescent="0.25">
      <c r="A9" s="131" t="s">
        <v>1</v>
      </c>
      <c r="B9" s="132">
        <v>846493</v>
      </c>
      <c r="C9" s="132">
        <v>1255938</v>
      </c>
      <c r="D9" s="132">
        <v>853</v>
      </c>
      <c r="E9" s="132">
        <v>2236</v>
      </c>
      <c r="F9" s="132">
        <v>1546</v>
      </c>
      <c r="G9" s="132">
        <v>690</v>
      </c>
    </row>
    <row r="10" spans="1:252" x14ac:dyDescent="0.25">
      <c r="A10" s="131" t="s">
        <v>2</v>
      </c>
      <c r="B10" s="132">
        <v>561251</v>
      </c>
      <c r="C10" s="132">
        <v>899196</v>
      </c>
      <c r="D10" s="132">
        <v>601</v>
      </c>
      <c r="E10" s="132">
        <v>2249</v>
      </c>
      <c r="F10" s="132">
        <v>1758</v>
      </c>
      <c r="G10" s="132">
        <v>491</v>
      </c>
    </row>
    <row r="11" spans="1:252" x14ac:dyDescent="0.25">
      <c r="A11" s="131" t="s">
        <v>3</v>
      </c>
      <c r="B11" s="132">
        <v>4551905</v>
      </c>
      <c r="C11" s="132">
        <v>15017641</v>
      </c>
      <c r="D11" s="132">
        <v>2964</v>
      </c>
      <c r="E11" s="132">
        <v>13822</v>
      </c>
      <c r="F11" s="132">
        <v>11609</v>
      </c>
      <c r="G11" s="132">
        <v>2213</v>
      </c>
    </row>
    <row r="12" spans="1:252" x14ac:dyDescent="0.25">
      <c r="A12" s="131" t="s">
        <v>4</v>
      </c>
      <c r="B12" s="132">
        <v>3166815</v>
      </c>
      <c r="C12" s="132">
        <v>5092128</v>
      </c>
      <c r="D12" s="132">
        <v>3230</v>
      </c>
      <c r="E12" s="132">
        <v>11082</v>
      </c>
      <c r="F12" s="132">
        <v>8733</v>
      </c>
      <c r="G12" s="132">
        <v>2349</v>
      </c>
    </row>
    <row r="13" spans="1:252" x14ac:dyDescent="0.25">
      <c r="A13" s="131" t="s">
        <v>5</v>
      </c>
      <c r="B13" s="132">
        <v>745714</v>
      </c>
      <c r="C13" s="132">
        <v>1161044</v>
      </c>
      <c r="D13" s="132">
        <v>714</v>
      </c>
      <c r="E13" s="132">
        <v>2152</v>
      </c>
      <c r="F13" s="132">
        <v>1596</v>
      </c>
      <c r="G13" s="132">
        <v>556</v>
      </c>
    </row>
    <row r="14" spans="1:252" x14ac:dyDescent="0.25">
      <c r="A14" s="131" t="s">
        <v>6</v>
      </c>
      <c r="B14" s="132">
        <v>510236</v>
      </c>
      <c r="C14" s="132">
        <v>782633</v>
      </c>
      <c r="D14" s="132">
        <v>629</v>
      </c>
      <c r="E14" s="132">
        <v>1826</v>
      </c>
      <c r="F14" s="132">
        <v>1286</v>
      </c>
      <c r="G14" s="132">
        <v>540</v>
      </c>
    </row>
    <row r="15" spans="1:252" x14ac:dyDescent="0.25">
      <c r="A15" s="131" t="s">
        <v>7</v>
      </c>
      <c r="B15" s="132">
        <v>1352608</v>
      </c>
      <c r="C15" s="132">
        <v>2091101</v>
      </c>
      <c r="D15" s="132">
        <v>1295</v>
      </c>
      <c r="E15" s="132">
        <v>5423</v>
      </c>
      <c r="F15" s="132">
        <v>4219</v>
      </c>
      <c r="G15" s="132">
        <v>1204</v>
      </c>
    </row>
    <row r="16" spans="1:252" x14ac:dyDescent="0.25">
      <c r="A16" s="131" t="s">
        <v>8</v>
      </c>
      <c r="B16" s="132">
        <v>710505</v>
      </c>
      <c r="C16" s="132">
        <v>1121412</v>
      </c>
      <c r="D16" s="132">
        <v>691</v>
      </c>
      <c r="E16" s="132">
        <v>2703</v>
      </c>
      <c r="F16" s="132">
        <v>2054</v>
      </c>
      <c r="G16" s="132">
        <v>649</v>
      </c>
    </row>
    <row r="17" spans="1:11" x14ac:dyDescent="0.25">
      <c r="A17" s="131" t="s">
        <v>9</v>
      </c>
      <c r="B17" s="132">
        <v>698366</v>
      </c>
      <c r="C17" s="132">
        <v>1012288</v>
      </c>
      <c r="D17" s="132">
        <v>620</v>
      </c>
      <c r="E17" s="132">
        <v>2754</v>
      </c>
      <c r="F17" s="132">
        <v>2094</v>
      </c>
      <c r="G17" s="132">
        <v>660</v>
      </c>
    </row>
    <row r="18" spans="1:11" x14ac:dyDescent="0.25">
      <c r="A18" s="131" t="s">
        <v>10</v>
      </c>
      <c r="B18" s="132">
        <v>589942</v>
      </c>
      <c r="C18" s="132">
        <v>886374</v>
      </c>
      <c r="D18" s="132">
        <v>605</v>
      </c>
      <c r="E18" s="132">
        <v>2033</v>
      </c>
      <c r="F18" s="132">
        <v>1491</v>
      </c>
      <c r="G18" s="132">
        <v>542</v>
      </c>
      <c r="K18" s="127"/>
    </row>
    <row r="19" spans="1:11" x14ac:dyDescent="0.25">
      <c r="A19" s="131" t="s">
        <v>11</v>
      </c>
      <c r="B19" s="132">
        <v>1437553</v>
      </c>
      <c r="C19" s="132">
        <v>2091754</v>
      </c>
      <c r="D19" s="132">
        <v>1365</v>
      </c>
      <c r="E19" s="132">
        <v>4525</v>
      </c>
      <c r="F19" s="132">
        <v>3440</v>
      </c>
      <c r="G19" s="132">
        <v>1085</v>
      </c>
    </row>
    <row r="20" spans="1:11" x14ac:dyDescent="0.25">
      <c r="A20" s="131" t="s">
        <v>12</v>
      </c>
      <c r="B20" s="132">
        <v>1535158</v>
      </c>
      <c r="C20" s="132">
        <v>2282177</v>
      </c>
      <c r="D20" s="132">
        <v>1548</v>
      </c>
      <c r="E20" s="132">
        <v>6056</v>
      </c>
      <c r="F20" s="132">
        <v>4750</v>
      </c>
      <c r="G20" s="132">
        <v>1306</v>
      </c>
    </row>
    <row r="21" spans="1:11" x14ac:dyDescent="0.25">
      <c r="A21" s="131" t="s">
        <v>13</v>
      </c>
      <c r="B21" s="132">
        <v>755404</v>
      </c>
      <c r="C21" s="132">
        <v>1172376</v>
      </c>
      <c r="D21" s="132">
        <v>887</v>
      </c>
      <c r="E21" s="132">
        <v>3115</v>
      </c>
      <c r="F21" s="132">
        <v>2348</v>
      </c>
      <c r="G21" s="132">
        <v>767</v>
      </c>
    </row>
    <row r="22" spans="1:11" x14ac:dyDescent="0.25">
      <c r="A22" s="131" t="s">
        <v>14</v>
      </c>
      <c r="B22" s="132">
        <v>1446892</v>
      </c>
      <c r="C22" s="132">
        <v>2615627</v>
      </c>
      <c r="D22" s="132">
        <v>1603</v>
      </c>
      <c r="E22" s="132">
        <v>7849</v>
      </c>
      <c r="F22" s="132">
        <v>6023</v>
      </c>
      <c r="G22" s="132">
        <v>1826</v>
      </c>
    </row>
    <row r="23" spans="1:11" x14ac:dyDescent="0.25">
      <c r="A23" s="131" t="s">
        <v>15</v>
      </c>
      <c r="B23" s="132">
        <v>1175890</v>
      </c>
      <c r="C23" s="132">
        <v>1781462</v>
      </c>
      <c r="D23" s="132">
        <v>1172</v>
      </c>
      <c r="E23" s="132">
        <v>4270</v>
      </c>
      <c r="F23" s="132">
        <v>3208</v>
      </c>
      <c r="G23" s="132">
        <v>1062</v>
      </c>
    </row>
    <row r="24" spans="1:11" x14ac:dyDescent="0.25">
      <c r="A24" s="131" t="s">
        <v>16</v>
      </c>
      <c r="B24" s="132">
        <v>583799</v>
      </c>
      <c r="C24" s="132">
        <v>889986</v>
      </c>
      <c r="D24" s="132">
        <v>639</v>
      </c>
      <c r="E24" s="132">
        <v>2013</v>
      </c>
      <c r="F24" s="132">
        <v>1527</v>
      </c>
      <c r="G24" s="132">
        <v>486</v>
      </c>
    </row>
    <row r="25" spans="1:11" x14ac:dyDescent="0.25">
      <c r="A25" s="131" t="s">
        <v>17</v>
      </c>
      <c r="B25" s="132">
        <v>804218</v>
      </c>
      <c r="C25" s="132">
        <v>1194869</v>
      </c>
      <c r="D25" s="132">
        <v>801</v>
      </c>
      <c r="E25" s="132">
        <v>2187</v>
      </c>
      <c r="F25" s="132">
        <v>1629</v>
      </c>
      <c r="G25" s="132">
        <v>558</v>
      </c>
    </row>
    <row r="26" spans="1:11" x14ac:dyDescent="0.25">
      <c r="A26" s="131" t="s">
        <v>18</v>
      </c>
      <c r="B26" s="132">
        <v>503090</v>
      </c>
      <c r="C26" s="132">
        <v>814920</v>
      </c>
      <c r="D26" s="132">
        <v>571</v>
      </c>
      <c r="E26" s="132">
        <v>1639</v>
      </c>
      <c r="F26" s="132">
        <v>1206</v>
      </c>
      <c r="G26" s="132">
        <v>433</v>
      </c>
    </row>
    <row r="27" spans="1:11" x14ac:dyDescent="0.25">
      <c r="A27" s="131" t="s">
        <v>19</v>
      </c>
      <c r="B27" s="132">
        <v>1827814</v>
      </c>
      <c r="C27" s="132">
        <v>2823187</v>
      </c>
      <c r="D27" s="132">
        <v>1849</v>
      </c>
      <c r="E27" s="132">
        <v>7895</v>
      </c>
      <c r="F27" s="132">
        <v>6355</v>
      </c>
      <c r="G27" s="132">
        <v>1540</v>
      </c>
    </row>
    <row r="28" spans="1:11" x14ac:dyDescent="0.25">
      <c r="A28" s="131" t="s">
        <v>20</v>
      </c>
      <c r="B28" s="132">
        <v>697052</v>
      </c>
      <c r="C28" s="132">
        <v>1031871</v>
      </c>
      <c r="D28" s="132">
        <v>716</v>
      </c>
      <c r="E28" s="132">
        <v>2637</v>
      </c>
      <c r="F28" s="132">
        <v>1949</v>
      </c>
      <c r="G28" s="132">
        <v>688</v>
      </c>
    </row>
    <row r="29" spans="1:11" x14ac:dyDescent="0.25">
      <c r="A29" s="131" t="s">
        <v>21</v>
      </c>
      <c r="B29" s="132">
        <v>841688</v>
      </c>
      <c r="C29" s="132">
        <v>1277979</v>
      </c>
      <c r="D29" s="132">
        <v>765</v>
      </c>
      <c r="E29" s="132">
        <v>2601</v>
      </c>
      <c r="F29" s="132">
        <v>2042</v>
      </c>
      <c r="G29" s="132">
        <v>559</v>
      </c>
    </row>
    <row r="30" spans="1:11" x14ac:dyDescent="0.25">
      <c r="A30" s="131" t="s">
        <v>22</v>
      </c>
      <c r="B30" s="132">
        <v>853995</v>
      </c>
      <c r="C30" s="132">
        <v>1273304</v>
      </c>
      <c r="D30" s="132">
        <v>798</v>
      </c>
      <c r="E30" s="132">
        <v>2597</v>
      </c>
      <c r="F30" s="132">
        <v>1928</v>
      </c>
      <c r="G30" s="132">
        <v>669</v>
      </c>
    </row>
    <row r="31" spans="1:11" x14ac:dyDescent="0.25">
      <c r="A31" s="131" t="s">
        <v>23</v>
      </c>
      <c r="B31" s="132">
        <v>363631</v>
      </c>
      <c r="C31" s="132">
        <v>600838</v>
      </c>
      <c r="D31" s="132">
        <v>413</v>
      </c>
      <c r="E31" s="132">
        <v>1537</v>
      </c>
      <c r="F31" s="132">
        <v>1070</v>
      </c>
      <c r="G31" s="132">
        <v>467</v>
      </c>
    </row>
    <row r="32" spans="1:11" x14ac:dyDescent="0.25">
      <c r="A32" s="131" t="s">
        <v>24</v>
      </c>
      <c r="B32" s="132">
        <v>576235</v>
      </c>
      <c r="C32" s="132">
        <v>848776</v>
      </c>
      <c r="D32" s="132">
        <v>592</v>
      </c>
      <c r="E32" s="132">
        <v>2433</v>
      </c>
      <c r="F32" s="132">
        <v>1777</v>
      </c>
      <c r="G32" s="132">
        <v>656</v>
      </c>
    </row>
    <row r="33" spans="1:7" x14ac:dyDescent="0.25">
      <c r="A33" s="131" t="s">
        <v>37</v>
      </c>
      <c r="B33" s="132">
        <v>4081966</v>
      </c>
      <c r="C33" s="132">
        <v>6888996</v>
      </c>
      <c r="D33" s="132">
        <v>4280</v>
      </c>
      <c r="E33" s="132">
        <v>23081</v>
      </c>
      <c r="F33" s="132">
        <v>19710</v>
      </c>
      <c r="G33" s="132">
        <v>3371</v>
      </c>
    </row>
    <row r="34" spans="1:7" x14ac:dyDescent="0.25">
      <c r="A34" s="131" t="s">
        <v>38</v>
      </c>
      <c r="B34" s="132">
        <v>330179</v>
      </c>
      <c r="C34" s="132">
        <v>499753</v>
      </c>
      <c r="D34" s="132">
        <v>472</v>
      </c>
      <c r="E34" s="132">
        <v>2131</v>
      </c>
      <c r="F34" s="132">
        <v>1814</v>
      </c>
      <c r="G34" s="132">
        <v>317</v>
      </c>
    </row>
    <row r="35" spans="1:7" x14ac:dyDescent="0.25">
      <c r="A35" s="128" t="s">
        <v>28</v>
      </c>
      <c r="B35" s="111">
        <v>32657875</v>
      </c>
      <c r="C35" s="111">
        <v>59066624</v>
      </c>
      <c r="D35" s="111">
        <v>31987</v>
      </c>
      <c r="E35" s="111">
        <v>128555</v>
      </c>
      <c r="F35" s="111">
        <v>101612</v>
      </c>
      <c r="G35" s="111">
        <v>26943</v>
      </c>
    </row>
    <row r="38" spans="1:7" x14ac:dyDescent="0.25">
      <c r="A38" s="65" t="s">
        <v>92</v>
      </c>
    </row>
  </sheetData>
  <mergeCells count="9">
    <mergeCell ref="A1:IR1"/>
    <mergeCell ref="B6:B7"/>
    <mergeCell ref="C6:C7"/>
    <mergeCell ref="D6:D7"/>
    <mergeCell ref="E6:G6"/>
    <mergeCell ref="B5:G5"/>
    <mergeCell ref="F4:G4"/>
    <mergeCell ref="A3:G3"/>
    <mergeCell ref="A5:A7"/>
  </mergeCells>
  <phoneticPr fontId="0" type="noConversion"/>
  <pageMargins left="0.75" right="0.48" top="1" bottom="1" header="0.5" footer="0.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outlinePr summaryBelow="0"/>
  </sheetPr>
  <dimension ref="A1:IR38"/>
  <sheetViews>
    <sheetView zoomScale="55" zoomScaleNormal="55" workbookViewId="0">
      <selection activeCell="A38" sqref="A38"/>
    </sheetView>
  </sheetViews>
  <sheetFormatPr defaultRowHeight="13.8" x14ac:dyDescent="0.25"/>
  <cols>
    <col min="1" max="1" width="28.6640625" style="10" customWidth="1"/>
    <col min="2" max="7" width="26.6640625" style="10" customWidth="1"/>
    <col min="8" max="16384" width="8.88671875" style="10"/>
  </cols>
  <sheetData>
    <row r="1" spans="1:252" x14ac:dyDescent="0.25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14"/>
      <c r="DA1" s="114"/>
      <c r="DB1" s="114"/>
      <c r="DC1" s="114"/>
      <c r="DD1" s="114"/>
      <c r="DE1" s="114"/>
      <c r="DF1" s="114"/>
      <c r="DG1" s="114"/>
      <c r="DH1" s="114"/>
      <c r="DI1" s="114"/>
      <c r="DJ1" s="114"/>
      <c r="DK1" s="114"/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4"/>
      <c r="EI1" s="114"/>
      <c r="EJ1" s="114"/>
      <c r="EK1" s="114"/>
      <c r="EL1" s="114"/>
      <c r="EM1" s="114"/>
      <c r="EN1" s="114"/>
      <c r="EO1" s="114"/>
      <c r="EP1" s="114"/>
      <c r="EQ1" s="114"/>
      <c r="ER1" s="114"/>
      <c r="ES1" s="114"/>
      <c r="ET1" s="114"/>
      <c r="EU1" s="114"/>
      <c r="EV1" s="114"/>
      <c r="EW1" s="114"/>
      <c r="EX1" s="114"/>
      <c r="EY1" s="114"/>
      <c r="EZ1" s="114"/>
      <c r="FA1" s="114"/>
      <c r="FB1" s="114"/>
      <c r="FC1" s="114"/>
      <c r="FD1" s="114"/>
      <c r="FE1" s="114"/>
      <c r="FF1" s="114"/>
      <c r="FG1" s="114"/>
      <c r="FH1" s="114"/>
      <c r="FI1" s="114"/>
      <c r="FJ1" s="114"/>
      <c r="FK1" s="114"/>
      <c r="FL1" s="114"/>
      <c r="FM1" s="114"/>
      <c r="FN1" s="114"/>
      <c r="FO1" s="114"/>
      <c r="FP1" s="114"/>
      <c r="FQ1" s="114"/>
      <c r="FR1" s="114"/>
      <c r="FS1" s="114"/>
      <c r="FT1" s="114"/>
      <c r="FU1" s="114"/>
      <c r="FV1" s="114"/>
      <c r="FW1" s="114"/>
      <c r="FX1" s="114"/>
      <c r="FY1" s="114"/>
      <c r="FZ1" s="114"/>
      <c r="GA1" s="114"/>
      <c r="GB1" s="114"/>
      <c r="GC1" s="114"/>
      <c r="GD1" s="114"/>
      <c r="GE1" s="114"/>
      <c r="GF1" s="114"/>
      <c r="GG1" s="114"/>
      <c r="GH1" s="114"/>
      <c r="GI1" s="114"/>
      <c r="GJ1" s="114"/>
      <c r="GK1" s="114"/>
      <c r="GL1" s="114"/>
      <c r="GM1" s="114"/>
      <c r="GN1" s="114"/>
      <c r="GO1" s="114"/>
      <c r="GP1" s="114"/>
      <c r="GQ1" s="114"/>
      <c r="GR1" s="114"/>
      <c r="GS1" s="114"/>
      <c r="GT1" s="114"/>
      <c r="GU1" s="114"/>
      <c r="GV1" s="114"/>
      <c r="GW1" s="114"/>
      <c r="GX1" s="114"/>
      <c r="GY1" s="114"/>
      <c r="GZ1" s="114"/>
      <c r="HA1" s="114"/>
      <c r="HB1" s="114"/>
      <c r="HC1" s="114"/>
      <c r="HD1" s="114"/>
      <c r="HE1" s="114"/>
      <c r="HF1" s="114"/>
      <c r="HG1" s="114"/>
      <c r="HH1" s="114"/>
      <c r="HI1" s="114"/>
      <c r="HJ1" s="114"/>
      <c r="HK1" s="114"/>
      <c r="HL1" s="114"/>
      <c r="HM1" s="114"/>
      <c r="HN1" s="114"/>
      <c r="HO1" s="114"/>
      <c r="HP1" s="114"/>
      <c r="HQ1" s="114"/>
      <c r="HR1" s="114"/>
      <c r="HS1" s="114"/>
      <c r="HT1" s="114"/>
      <c r="HU1" s="114"/>
      <c r="HV1" s="114"/>
      <c r="HW1" s="114"/>
      <c r="HX1" s="114"/>
      <c r="HY1" s="114"/>
      <c r="HZ1" s="114"/>
      <c r="IA1" s="114"/>
      <c r="IB1" s="114"/>
      <c r="IC1" s="114"/>
      <c r="ID1" s="114"/>
      <c r="IE1" s="114"/>
      <c r="IF1" s="114"/>
      <c r="IG1" s="114"/>
      <c r="IH1" s="114"/>
      <c r="II1" s="114"/>
      <c r="IJ1" s="114"/>
      <c r="IK1" s="114"/>
      <c r="IL1" s="114"/>
      <c r="IM1" s="114"/>
      <c r="IN1" s="114"/>
      <c r="IO1" s="114"/>
      <c r="IP1" s="114"/>
      <c r="IQ1" s="114"/>
      <c r="IR1" s="114"/>
    </row>
    <row r="2" spans="1:252" x14ac:dyDescent="0.25">
      <c r="G2" s="115" t="s">
        <v>34</v>
      </c>
    </row>
    <row r="3" spans="1:252" ht="34.200000000000003" customHeight="1" x14ac:dyDescent="0.25">
      <c r="A3" s="116" t="s">
        <v>94</v>
      </c>
      <c r="B3" s="116"/>
      <c r="C3" s="116"/>
      <c r="D3" s="116"/>
      <c r="E3" s="116"/>
      <c r="F3" s="117"/>
      <c r="G3" s="117"/>
    </row>
    <row r="4" spans="1:252" x14ac:dyDescent="0.25">
      <c r="A4" s="118"/>
      <c r="B4" s="118"/>
      <c r="C4" s="118"/>
      <c r="D4" s="118"/>
      <c r="F4" s="119" t="s">
        <v>32</v>
      </c>
      <c r="G4" s="117"/>
    </row>
    <row r="5" spans="1:252" x14ac:dyDescent="0.25">
      <c r="A5" s="130" t="s">
        <v>25</v>
      </c>
      <c r="B5" s="130" t="s">
        <v>29</v>
      </c>
      <c r="C5" s="130"/>
      <c r="D5" s="130"/>
      <c r="E5" s="130"/>
      <c r="F5" s="130"/>
      <c r="G5" s="130"/>
    </row>
    <row r="6" spans="1:252" ht="13.2" customHeight="1" x14ac:dyDescent="0.25">
      <c r="A6" s="130"/>
      <c r="B6" s="124" t="s">
        <v>91</v>
      </c>
      <c r="C6" s="124" t="s">
        <v>93</v>
      </c>
      <c r="D6" s="130" t="s">
        <v>30</v>
      </c>
      <c r="E6" s="130" t="s">
        <v>31</v>
      </c>
      <c r="F6" s="130"/>
      <c r="G6" s="130"/>
    </row>
    <row r="7" spans="1:252" ht="79.8" customHeight="1" x14ac:dyDescent="0.25">
      <c r="A7" s="130"/>
      <c r="B7" s="124"/>
      <c r="C7" s="124"/>
      <c r="D7" s="130"/>
      <c r="E7" s="126" t="s">
        <v>44</v>
      </c>
      <c r="F7" s="126" t="s">
        <v>47</v>
      </c>
      <c r="G7" s="126" t="s">
        <v>46</v>
      </c>
    </row>
    <row r="8" spans="1:252" ht="20.399999999999999" customHeight="1" x14ac:dyDescent="0.25">
      <c r="A8" s="138" t="s">
        <v>0</v>
      </c>
      <c r="B8" s="139">
        <v>1195105</v>
      </c>
      <c r="C8" s="139">
        <v>1648373</v>
      </c>
      <c r="D8" s="139">
        <v>1558</v>
      </c>
      <c r="E8" s="139">
        <v>6350</v>
      </c>
      <c r="F8" s="139">
        <v>4946</v>
      </c>
      <c r="G8" s="139">
        <v>1404</v>
      </c>
    </row>
    <row r="9" spans="1:252" x14ac:dyDescent="0.25">
      <c r="A9" s="138" t="s">
        <v>1</v>
      </c>
      <c r="B9" s="139">
        <v>915022</v>
      </c>
      <c r="C9" s="139">
        <v>1259684</v>
      </c>
      <c r="D9" s="139">
        <v>857</v>
      </c>
      <c r="E9" s="139">
        <v>2083</v>
      </c>
      <c r="F9" s="139">
        <v>1375</v>
      </c>
      <c r="G9" s="139">
        <v>708</v>
      </c>
    </row>
    <row r="10" spans="1:252" x14ac:dyDescent="0.25">
      <c r="A10" s="138" t="s">
        <v>2</v>
      </c>
      <c r="B10" s="139">
        <v>615715</v>
      </c>
      <c r="C10" s="139">
        <v>894952</v>
      </c>
      <c r="D10" s="139">
        <v>611</v>
      </c>
      <c r="E10" s="139">
        <v>2210</v>
      </c>
      <c r="F10" s="139">
        <v>1676</v>
      </c>
      <c r="G10" s="139">
        <v>534</v>
      </c>
    </row>
    <row r="11" spans="1:252" x14ac:dyDescent="0.25">
      <c r="A11" s="138" t="s">
        <v>3</v>
      </c>
      <c r="B11" s="139">
        <v>4374272</v>
      </c>
      <c r="C11" s="139">
        <v>14027331</v>
      </c>
      <c r="D11" s="139">
        <v>3023</v>
      </c>
      <c r="E11" s="139">
        <v>12014</v>
      </c>
      <c r="F11" s="139">
        <v>9658</v>
      </c>
      <c r="G11" s="139">
        <v>2356</v>
      </c>
    </row>
    <row r="12" spans="1:252" x14ac:dyDescent="0.25">
      <c r="A12" s="138" t="s">
        <v>4</v>
      </c>
      <c r="B12" s="139">
        <v>3454694</v>
      </c>
      <c r="C12" s="139">
        <v>5035369</v>
      </c>
      <c r="D12" s="139">
        <v>3394</v>
      </c>
      <c r="E12" s="139">
        <v>10604</v>
      </c>
      <c r="F12" s="139">
        <v>8064</v>
      </c>
      <c r="G12" s="139">
        <v>2540</v>
      </c>
    </row>
    <row r="13" spans="1:252" x14ac:dyDescent="0.25">
      <c r="A13" s="138" t="s">
        <v>5</v>
      </c>
      <c r="B13" s="139">
        <v>818664</v>
      </c>
      <c r="C13" s="139">
        <v>1154013</v>
      </c>
      <c r="D13" s="139">
        <v>716</v>
      </c>
      <c r="E13" s="139">
        <v>2095</v>
      </c>
      <c r="F13" s="139">
        <v>1491</v>
      </c>
      <c r="G13" s="139">
        <v>604</v>
      </c>
    </row>
    <row r="14" spans="1:252" x14ac:dyDescent="0.25">
      <c r="A14" s="138" t="s">
        <v>6</v>
      </c>
      <c r="B14" s="139">
        <v>565651</v>
      </c>
      <c r="C14" s="139">
        <v>793721</v>
      </c>
      <c r="D14" s="139">
        <v>652</v>
      </c>
      <c r="E14" s="139">
        <v>1756</v>
      </c>
      <c r="F14" s="139">
        <v>1147</v>
      </c>
      <c r="G14" s="139">
        <v>609</v>
      </c>
    </row>
    <row r="15" spans="1:252" x14ac:dyDescent="0.25">
      <c r="A15" s="138" t="s">
        <v>7</v>
      </c>
      <c r="B15" s="139">
        <v>1442024</v>
      </c>
      <c r="C15" s="139">
        <v>2052013</v>
      </c>
      <c r="D15" s="139">
        <v>1330</v>
      </c>
      <c r="E15" s="139">
        <v>5317</v>
      </c>
      <c r="F15" s="139">
        <v>4008</v>
      </c>
      <c r="G15" s="139">
        <v>1309</v>
      </c>
    </row>
    <row r="16" spans="1:252" x14ac:dyDescent="0.25">
      <c r="A16" s="138" t="s">
        <v>8</v>
      </c>
      <c r="B16" s="139">
        <v>766439</v>
      </c>
      <c r="C16" s="139">
        <v>1091327</v>
      </c>
      <c r="D16" s="139">
        <v>695</v>
      </c>
      <c r="E16" s="139">
        <v>2594</v>
      </c>
      <c r="F16" s="139">
        <v>1902</v>
      </c>
      <c r="G16" s="139">
        <v>692</v>
      </c>
    </row>
    <row r="17" spans="1:11" x14ac:dyDescent="0.25">
      <c r="A17" s="138" t="s">
        <v>9</v>
      </c>
      <c r="B17" s="139">
        <v>811109</v>
      </c>
      <c r="C17" s="139">
        <v>1056186</v>
      </c>
      <c r="D17" s="139">
        <v>724</v>
      </c>
      <c r="E17" s="139">
        <v>5855</v>
      </c>
      <c r="F17" s="139">
        <v>4888</v>
      </c>
      <c r="G17" s="139">
        <v>967</v>
      </c>
    </row>
    <row r="18" spans="1:11" x14ac:dyDescent="0.25">
      <c r="A18" s="138" t="s">
        <v>10</v>
      </c>
      <c r="B18" s="139">
        <v>635516</v>
      </c>
      <c r="C18" s="139">
        <v>865329</v>
      </c>
      <c r="D18" s="139">
        <v>617</v>
      </c>
      <c r="E18" s="139">
        <v>1874</v>
      </c>
      <c r="F18" s="139">
        <v>1332</v>
      </c>
      <c r="G18" s="139">
        <v>542</v>
      </c>
      <c r="K18" s="127"/>
    </row>
    <row r="19" spans="1:11" x14ac:dyDescent="0.25">
      <c r="A19" s="138" t="s">
        <v>11</v>
      </c>
      <c r="B19" s="139">
        <v>1478098</v>
      </c>
      <c r="C19" s="139">
        <v>2010445</v>
      </c>
      <c r="D19" s="139">
        <v>1425</v>
      </c>
      <c r="E19" s="139">
        <v>4363</v>
      </c>
      <c r="F19" s="139">
        <v>3179</v>
      </c>
      <c r="G19" s="139">
        <v>1184</v>
      </c>
    </row>
    <row r="20" spans="1:11" x14ac:dyDescent="0.25">
      <c r="A20" s="138" t="s">
        <v>12</v>
      </c>
      <c r="B20" s="139">
        <v>1637926</v>
      </c>
      <c r="C20" s="139">
        <v>2284954</v>
      </c>
      <c r="D20" s="139">
        <v>1648</v>
      </c>
      <c r="E20" s="139">
        <v>5879</v>
      </c>
      <c r="F20" s="139">
        <v>4427</v>
      </c>
      <c r="G20" s="139">
        <v>1452</v>
      </c>
    </row>
    <row r="21" spans="1:11" x14ac:dyDescent="0.25">
      <c r="A21" s="138" t="s">
        <v>13</v>
      </c>
      <c r="B21" s="139">
        <v>824329</v>
      </c>
      <c r="C21" s="139">
        <v>1183618</v>
      </c>
      <c r="D21" s="139">
        <v>881</v>
      </c>
      <c r="E21" s="139">
        <v>3044</v>
      </c>
      <c r="F21" s="139">
        <v>2247</v>
      </c>
      <c r="G21" s="139">
        <v>797</v>
      </c>
    </row>
    <row r="22" spans="1:11" x14ac:dyDescent="0.25">
      <c r="A22" s="138" t="s">
        <v>14</v>
      </c>
      <c r="B22" s="139">
        <v>1926496</v>
      </c>
      <c r="C22" s="139">
        <v>2716704</v>
      </c>
      <c r="D22" s="139">
        <v>1681</v>
      </c>
      <c r="E22" s="139">
        <v>7600</v>
      </c>
      <c r="F22" s="139">
        <v>5755</v>
      </c>
      <c r="G22" s="139">
        <v>1845</v>
      </c>
    </row>
    <row r="23" spans="1:11" x14ac:dyDescent="0.25">
      <c r="A23" s="138" t="s">
        <v>15</v>
      </c>
      <c r="B23" s="139">
        <v>1269818</v>
      </c>
      <c r="C23" s="139">
        <v>1770138</v>
      </c>
      <c r="D23" s="139">
        <v>1256</v>
      </c>
      <c r="E23" s="139">
        <v>4424</v>
      </c>
      <c r="F23" s="139">
        <v>3168</v>
      </c>
      <c r="G23" s="139">
        <v>1256</v>
      </c>
    </row>
    <row r="24" spans="1:11" x14ac:dyDescent="0.25">
      <c r="A24" s="138" t="s">
        <v>16</v>
      </c>
      <c r="B24" s="139">
        <v>640121</v>
      </c>
      <c r="C24" s="139">
        <v>884269</v>
      </c>
      <c r="D24" s="139">
        <v>631</v>
      </c>
      <c r="E24" s="139">
        <v>1894</v>
      </c>
      <c r="F24" s="139">
        <v>1401</v>
      </c>
      <c r="G24" s="139">
        <v>493</v>
      </c>
    </row>
    <row r="25" spans="1:11" x14ac:dyDescent="0.25">
      <c r="A25" s="138" t="s">
        <v>17</v>
      </c>
      <c r="B25" s="139">
        <v>851925</v>
      </c>
      <c r="C25" s="139">
        <v>1181737</v>
      </c>
      <c r="D25" s="139">
        <v>793</v>
      </c>
      <c r="E25" s="139">
        <v>2103</v>
      </c>
      <c r="F25" s="139">
        <v>1534</v>
      </c>
      <c r="G25" s="139">
        <v>569</v>
      </c>
    </row>
    <row r="26" spans="1:11" x14ac:dyDescent="0.25">
      <c r="A26" s="138" t="s">
        <v>18</v>
      </c>
      <c r="B26" s="139">
        <v>557413</v>
      </c>
      <c r="C26" s="139">
        <v>813783</v>
      </c>
      <c r="D26" s="139">
        <v>575</v>
      </c>
      <c r="E26" s="139">
        <v>1597</v>
      </c>
      <c r="F26" s="139">
        <v>1131</v>
      </c>
      <c r="G26" s="139">
        <v>466</v>
      </c>
    </row>
    <row r="27" spans="1:11" x14ac:dyDescent="0.25">
      <c r="A27" s="138" t="s">
        <v>19</v>
      </c>
      <c r="B27" s="139">
        <v>1951881</v>
      </c>
      <c r="C27" s="139">
        <v>3002727</v>
      </c>
      <c r="D27" s="139">
        <v>1903</v>
      </c>
      <c r="E27" s="139">
        <v>7695</v>
      </c>
      <c r="F27" s="139">
        <v>6040</v>
      </c>
      <c r="G27" s="139">
        <v>1655</v>
      </c>
    </row>
    <row r="28" spans="1:11" x14ac:dyDescent="0.25">
      <c r="A28" s="138" t="s">
        <v>20</v>
      </c>
      <c r="B28" s="139">
        <v>737227</v>
      </c>
      <c r="C28" s="139">
        <v>1015298</v>
      </c>
      <c r="D28" s="139">
        <v>748</v>
      </c>
      <c r="E28" s="139">
        <v>2607</v>
      </c>
      <c r="F28" s="139">
        <v>1885</v>
      </c>
      <c r="G28" s="139">
        <v>722</v>
      </c>
    </row>
    <row r="29" spans="1:11" x14ac:dyDescent="0.25">
      <c r="A29" s="138" t="s">
        <v>21</v>
      </c>
      <c r="B29" s="139">
        <v>903190</v>
      </c>
      <c r="C29" s="139">
        <v>1244328</v>
      </c>
      <c r="D29" s="139">
        <v>797</v>
      </c>
      <c r="E29" s="139">
        <v>2438</v>
      </c>
      <c r="F29" s="139">
        <v>1864</v>
      </c>
      <c r="G29" s="139">
        <v>574</v>
      </c>
    </row>
    <row r="30" spans="1:11" x14ac:dyDescent="0.25">
      <c r="A30" s="138" t="s">
        <v>22</v>
      </c>
      <c r="B30" s="139">
        <v>915110</v>
      </c>
      <c r="C30" s="139">
        <v>1252954</v>
      </c>
      <c r="D30" s="139">
        <v>811</v>
      </c>
      <c r="E30" s="139">
        <v>2481</v>
      </c>
      <c r="F30" s="139">
        <v>1806</v>
      </c>
      <c r="G30" s="139">
        <v>675</v>
      </c>
    </row>
    <row r="31" spans="1:11" x14ac:dyDescent="0.25">
      <c r="A31" s="138" t="s">
        <v>23</v>
      </c>
      <c r="B31" s="139">
        <v>408112</v>
      </c>
      <c r="C31" s="139">
        <v>607879</v>
      </c>
      <c r="D31" s="139">
        <v>407</v>
      </c>
      <c r="E31" s="139">
        <v>1453</v>
      </c>
      <c r="F31" s="139">
        <v>981</v>
      </c>
      <c r="G31" s="139">
        <v>472</v>
      </c>
    </row>
    <row r="32" spans="1:11" x14ac:dyDescent="0.25">
      <c r="A32" s="138" t="s">
        <v>24</v>
      </c>
      <c r="B32" s="139">
        <v>616112</v>
      </c>
      <c r="C32" s="139">
        <v>827279</v>
      </c>
      <c r="D32" s="139">
        <v>589</v>
      </c>
      <c r="E32" s="139">
        <v>2284</v>
      </c>
      <c r="F32" s="139">
        <v>1596</v>
      </c>
      <c r="G32" s="139">
        <v>688</v>
      </c>
    </row>
    <row r="33" spans="1:7" x14ac:dyDescent="0.25">
      <c r="A33" s="138" t="s">
        <v>37</v>
      </c>
      <c r="B33" s="139">
        <v>4185722</v>
      </c>
      <c r="C33" s="139">
        <v>6720037</v>
      </c>
      <c r="D33" s="139">
        <v>4410</v>
      </c>
      <c r="E33" s="139">
        <v>19841</v>
      </c>
      <c r="F33" s="139">
        <v>16385</v>
      </c>
      <c r="G33" s="139">
        <v>3456</v>
      </c>
    </row>
    <row r="34" spans="1:7" x14ac:dyDescent="0.25">
      <c r="A34" s="138" t="s">
        <v>38</v>
      </c>
      <c r="B34" s="139">
        <v>352035</v>
      </c>
      <c r="C34" s="139">
        <v>499059</v>
      </c>
      <c r="D34" s="139">
        <v>265</v>
      </c>
      <c r="E34" s="139">
        <v>1085</v>
      </c>
      <c r="F34" s="139">
        <v>855</v>
      </c>
      <c r="G34" s="139">
        <v>230</v>
      </c>
    </row>
    <row r="35" spans="1:7" x14ac:dyDescent="0.25">
      <c r="A35" s="128" t="s">
        <v>28</v>
      </c>
      <c r="B35" s="136">
        <v>34849726</v>
      </c>
      <c r="C35" s="136">
        <v>57893507</v>
      </c>
      <c r="D35" s="136">
        <v>32997</v>
      </c>
      <c r="E35" s="136">
        <v>123540</v>
      </c>
      <c r="F35" s="136">
        <v>94741</v>
      </c>
      <c r="G35" s="136">
        <v>28799</v>
      </c>
    </row>
    <row r="38" spans="1:7" x14ac:dyDescent="0.25">
      <c r="A38" s="65" t="s">
        <v>92</v>
      </c>
    </row>
  </sheetData>
  <mergeCells count="9">
    <mergeCell ref="B5:G5"/>
    <mergeCell ref="F4:G4"/>
    <mergeCell ref="A3:G3"/>
    <mergeCell ref="A5:A7"/>
    <mergeCell ref="A1:IR1"/>
    <mergeCell ref="B6:B7"/>
    <mergeCell ref="C6:C7"/>
    <mergeCell ref="D6:D7"/>
    <mergeCell ref="E6:G6"/>
  </mergeCells>
  <phoneticPr fontId="0" type="noConversion"/>
  <pageMargins left="0.75" right="0.48" top="1" bottom="1" header="0.5" footer="0.5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outlinePr summaryBelow="0"/>
  </sheetPr>
  <dimension ref="A1:IR38"/>
  <sheetViews>
    <sheetView zoomScale="55" zoomScaleNormal="55" workbookViewId="0">
      <selection activeCell="A38" sqref="A38"/>
    </sheetView>
  </sheetViews>
  <sheetFormatPr defaultRowHeight="13.8" x14ac:dyDescent="0.25"/>
  <cols>
    <col min="1" max="1" width="28.6640625" style="10" customWidth="1"/>
    <col min="2" max="7" width="18.77734375" style="10" customWidth="1"/>
    <col min="8" max="16384" width="8.88671875" style="10"/>
  </cols>
  <sheetData>
    <row r="1" spans="1:252" x14ac:dyDescent="0.25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14"/>
      <c r="DA1" s="114"/>
      <c r="DB1" s="114"/>
      <c r="DC1" s="114"/>
      <c r="DD1" s="114"/>
      <c r="DE1" s="114"/>
      <c r="DF1" s="114"/>
      <c r="DG1" s="114"/>
      <c r="DH1" s="114"/>
      <c r="DI1" s="114"/>
      <c r="DJ1" s="114"/>
      <c r="DK1" s="114"/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4"/>
      <c r="EI1" s="114"/>
      <c r="EJ1" s="114"/>
      <c r="EK1" s="114"/>
      <c r="EL1" s="114"/>
      <c r="EM1" s="114"/>
      <c r="EN1" s="114"/>
      <c r="EO1" s="114"/>
      <c r="EP1" s="114"/>
      <c r="EQ1" s="114"/>
      <c r="ER1" s="114"/>
      <c r="ES1" s="114"/>
      <c r="ET1" s="114"/>
      <c r="EU1" s="114"/>
      <c r="EV1" s="114"/>
      <c r="EW1" s="114"/>
      <c r="EX1" s="114"/>
      <c r="EY1" s="114"/>
      <c r="EZ1" s="114"/>
      <c r="FA1" s="114"/>
      <c r="FB1" s="114"/>
      <c r="FC1" s="114"/>
      <c r="FD1" s="114"/>
      <c r="FE1" s="114"/>
      <c r="FF1" s="114"/>
      <c r="FG1" s="114"/>
      <c r="FH1" s="114"/>
      <c r="FI1" s="114"/>
      <c r="FJ1" s="114"/>
      <c r="FK1" s="114"/>
      <c r="FL1" s="114"/>
      <c r="FM1" s="114"/>
      <c r="FN1" s="114"/>
      <c r="FO1" s="114"/>
      <c r="FP1" s="114"/>
      <c r="FQ1" s="114"/>
      <c r="FR1" s="114"/>
      <c r="FS1" s="114"/>
      <c r="FT1" s="114"/>
      <c r="FU1" s="114"/>
      <c r="FV1" s="114"/>
      <c r="FW1" s="114"/>
      <c r="FX1" s="114"/>
      <c r="FY1" s="114"/>
      <c r="FZ1" s="114"/>
      <c r="GA1" s="114"/>
      <c r="GB1" s="114"/>
      <c r="GC1" s="114"/>
      <c r="GD1" s="114"/>
      <c r="GE1" s="114"/>
      <c r="GF1" s="114"/>
      <c r="GG1" s="114"/>
      <c r="GH1" s="114"/>
      <c r="GI1" s="114"/>
      <c r="GJ1" s="114"/>
      <c r="GK1" s="114"/>
      <c r="GL1" s="114"/>
      <c r="GM1" s="114"/>
      <c r="GN1" s="114"/>
      <c r="GO1" s="114"/>
      <c r="GP1" s="114"/>
      <c r="GQ1" s="114"/>
      <c r="GR1" s="114"/>
      <c r="GS1" s="114"/>
      <c r="GT1" s="114"/>
      <c r="GU1" s="114"/>
      <c r="GV1" s="114"/>
      <c r="GW1" s="114"/>
      <c r="GX1" s="114"/>
      <c r="GY1" s="114"/>
      <c r="GZ1" s="114"/>
      <c r="HA1" s="114"/>
      <c r="HB1" s="114"/>
      <c r="HC1" s="114"/>
      <c r="HD1" s="114"/>
      <c r="HE1" s="114"/>
      <c r="HF1" s="114"/>
      <c r="HG1" s="114"/>
      <c r="HH1" s="114"/>
      <c r="HI1" s="114"/>
      <c r="HJ1" s="114"/>
      <c r="HK1" s="114"/>
      <c r="HL1" s="114"/>
      <c r="HM1" s="114"/>
      <c r="HN1" s="114"/>
      <c r="HO1" s="114"/>
      <c r="HP1" s="114"/>
      <c r="HQ1" s="114"/>
      <c r="HR1" s="114"/>
      <c r="HS1" s="114"/>
      <c r="HT1" s="114"/>
      <c r="HU1" s="114"/>
      <c r="HV1" s="114"/>
      <c r="HW1" s="114"/>
      <c r="HX1" s="114"/>
      <c r="HY1" s="114"/>
      <c r="HZ1" s="114"/>
      <c r="IA1" s="114"/>
      <c r="IB1" s="114"/>
      <c r="IC1" s="114"/>
      <c r="ID1" s="114"/>
      <c r="IE1" s="114"/>
      <c r="IF1" s="114"/>
      <c r="IG1" s="114"/>
      <c r="IH1" s="114"/>
      <c r="II1" s="114"/>
      <c r="IJ1" s="114"/>
      <c r="IK1" s="114"/>
      <c r="IL1" s="114"/>
      <c r="IM1" s="114"/>
      <c r="IN1" s="114"/>
      <c r="IO1" s="114"/>
      <c r="IP1" s="114"/>
      <c r="IQ1" s="114"/>
      <c r="IR1" s="114"/>
    </row>
    <row r="2" spans="1:252" x14ac:dyDescent="0.25">
      <c r="G2" s="115" t="s">
        <v>34</v>
      </c>
    </row>
    <row r="3" spans="1:252" ht="59.4" customHeight="1" x14ac:dyDescent="0.25">
      <c r="A3" s="116" t="s">
        <v>95</v>
      </c>
      <c r="B3" s="116"/>
      <c r="C3" s="116"/>
      <c r="D3" s="116"/>
      <c r="E3" s="116"/>
      <c r="F3" s="117"/>
      <c r="G3" s="117"/>
    </row>
    <row r="4" spans="1:252" x14ac:dyDescent="0.25">
      <c r="A4" s="118"/>
      <c r="B4" s="118"/>
      <c r="C4" s="118"/>
      <c r="D4" s="118"/>
      <c r="F4" s="119" t="s">
        <v>32</v>
      </c>
      <c r="G4" s="117"/>
    </row>
    <row r="5" spans="1:252" x14ac:dyDescent="0.25">
      <c r="A5" s="130" t="s">
        <v>25</v>
      </c>
      <c r="B5" s="130" t="s">
        <v>29</v>
      </c>
      <c r="C5" s="130"/>
      <c r="D5" s="130"/>
      <c r="E5" s="130"/>
      <c r="F5" s="130"/>
      <c r="G5" s="130"/>
    </row>
    <row r="6" spans="1:252" ht="13.2" customHeight="1" x14ac:dyDescent="0.25">
      <c r="A6" s="130"/>
      <c r="B6" s="124" t="s">
        <v>91</v>
      </c>
      <c r="C6" s="124" t="s">
        <v>93</v>
      </c>
      <c r="D6" s="130" t="s">
        <v>30</v>
      </c>
      <c r="E6" s="130" t="s">
        <v>31</v>
      </c>
      <c r="F6" s="130"/>
      <c r="G6" s="130"/>
    </row>
    <row r="7" spans="1:252" ht="151.80000000000001" customHeight="1" x14ac:dyDescent="0.25">
      <c r="A7" s="130"/>
      <c r="B7" s="124"/>
      <c r="C7" s="124"/>
      <c r="D7" s="130"/>
      <c r="E7" s="126" t="s">
        <v>44</v>
      </c>
      <c r="F7" s="126" t="s">
        <v>47</v>
      </c>
      <c r="G7" s="126" t="s">
        <v>46</v>
      </c>
    </row>
    <row r="8" spans="1:252" ht="20.399999999999999" customHeight="1" x14ac:dyDescent="0.25">
      <c r="A8" s="138" t="s">
        <v>0</v>
      </c>
      <c r="B8" s="132">
        <v>1151160</v>
      </c>
      <c r="C8" s="132">
        <v>1590286</v>
      </c>
      <c r="D8" s="132">
        <v>1492</v>
      </c>
      <c r="E8" s="132">
        <v>5962</v>
      </c>
      <c r="F8" s="132">
        <v>4515</v>
      </c>
      <c r="G8" s="132">
        <v>1447</v>
      </c>
    </row>
    <row r="9" spans="1:252" x14ac:dyDescent="0.25">
      <c r="A9" s="138" t="s">
        <v>1</v>
      </c>
      <c r="B9" s="132">
        <v>877838</v>
      </c>
      <c r="C9" s="132">
        <v>1218406</v>
      </c>
      <c r="D9" s="132">
        <v>816</v>
      </c>
      <c r="E9" s="132">
        <v>1960</v>
      </c>
      <c r="F9" s="132">
        <v>1242</v>
      </c>
      <c r="G9" s="132">
        <v>718</v>
      </c>
    </row>
    <row r="10" spans="1:252" x14ac:dyDescent="0.25">
      <c r="A10" s="138" t="s">
        <v>2</v>
      </c>
      <c r="B10" s="132">
        <v>592820</v>
      </c>
      <c r="C10" s="132">
        <v>862463</v>
      </c>
      <c r="D10" s="132">
        <v>591</v>
      </c>
      <c r="E10" s="132">
        <v>2114</v>
      </c>
      <c r="F10" s="132">
        <v>1551</v>
      </c>
      <c r="G10" s="132">
        <v>563</v>
      </c>
    </row>
    <row r="11" spans="1:252" x14ac:dyDescent="0.25">
      <c r="A11" s="138" t="s">
        <v>3</v>
      </c>
      <c r="B11" s="132">
        <v>3936368</v>
      </c>
      <c r="C11" s="132">
        <v>12456184</v>
      </c>
      <c r="D11" s="132">
        <v>2886</v>
      </c>
      <c r="E11" s="132">
        <v>12536</v>
      </c>
      <c r="F11" s="132">
        <v>10174</v>
      </c>
      <c r="G11" s="132">
        <v>2362</v>
      </c>
    </row>
    <row r="12" spans="1:252" x14ac:dyDescent="0.25">
      <c r="A12" s="138" t="s">
        <v>4</v>
      </c>
      <c r="B12" s="132">
        <v>3351351</v>
      </c>
      <c r="C12" s="132">
        <v>4788775</v>
      </c>
      <c r="D12" s="132">
        <v>3251</v>
      </c>
      <c r="E12" s="132">
        <v>9914</v>
      </c>
      <c r="F12" s="132">
        <v>7292</v>
      </c>
      <c r="G12" s="132">
        <v>2622</v>
      </c>
    </row>
    <row r="13" spans="1:252" x14ac:dyDescent="0.25">
      <c r="A13" s="138" t="s">
        <v>5</v>
      </c>
      <c r="B13" s="132">
        <v>787499</v>
      </c>
      <c r="C13" s="132">
        <v>1118112</v>
      </c>
      <c r="D13" s="132">
        <v>686</v>
      </c>
      <c r="E13" s="132">
        <v>1863</v>
      </c>
      <c r="F13" s="132">
        <v>1243</v>
      </c>
      <c r="G13" s="132">
        <v>620</v>
      </c>
    </row>
    <row r="14" spans="1:252" x14ac:dyDescent="0.25">
      <c r="A14" s="138" t="s">
        <v>6</v>
      </c>
      <c r="B14" s="132">
        <v>530255</v>
      </c>
      <c r="C14" s="132">
        <v>778772</v>
      </c>
      <c r="D14" s="132">
        <v>645</v>
      </c>
      <c r="E14" s="132">
        <v>1662</v>
      </c>
      <c r="F14" s="132">
        <v>1034</v>
      </c>
      <c r="G14" s="132">
        <v>628</v>
      </c>
    </row>
    <row r="15" spans="1:252" x14ac:dyDescent="0.25">
      <c r="A15" s="138" t="s">
        <v>7</v>
      </c>
      <c r="B15" s="132">
        <v>1407021</v>
      </c>
      <c r="C15" s="132">
        <v>2001053</v>
      </c>
      <c r="D15" s="132">
        <v>1280</v>
      </c>
      <c r="E15" s="132">
        <v>5119</v>
      </c>
      <c r="F15" s="132">
        <v>3748</v>
      </c>
      <c r="G15" s="132">
        <v>1371</v>
      </c>
    </row>
    <row r="16" spans="1:252" x14ac:dyDescent="0.25">
      <c r="A16" s="138" t="s">
        <v>8</v>
      </c>
      <c r="B16" s="132">
        <v>740738</v>
      </c>
      <c r="C16" s="132">
        <v>1047079</v>
      </c>
      <c r="D16" s="132">
        <v>671</v>
      </c>
      <c r="E16" s="132">
        <v>2412</v>
      </c>
      <c r="F16" s="132">
        <v>1711</v>
      </c>
      <c r="G16" s="132">
        <v>701</v>
      </c>
    </row>
    <row r="17" spans="1:11" x14ac:dyDescent="0.25">
      <c r="A17" s="138" t="s">
        <v>9</v>
      </c>
      <c r="B17" s="132">
        <v>699896</v>
      </c>
      <c r="C17" s="132">
        <v>933943</v>
      </c>
      <c r="D17" s="132">
        <v>757</v>
      </c>
      <c r="E17" s="132">
        <v>5690</v>
      </c>
      <c r="F17" s="132">
        <v>4681</v>
      </c>
      <c r="G17" s="132">
        <v>1009</v>
      </c>
    </row>
    <row r="18" spans="1:11" x14ac:dyDescent="0.25">
      <c r="A18" s="138" t="s">
        <v>10</v>
      </c>
      <c r="B18" s="132">
        <v>614453</v>
      </c>
      <c r="C18" s="132">
        <v>821084</v>
      </c>
      <c r="D18" s="132">
        <v>609</v>
      </c>
      <c r="E18" s="132">
        <v>1772</v>
      </c>
      <c r="F18" s="132">
        <v>1190</v>
      </c>
      <c r="G18" s="132">
        <v>582</v>
      </c>
      <c r="K18" s="127"/>
    </row>
    <row r="19" spans="1:11" x14ac:dyDescent="0.25">
      <c r="A19" s="138" t="s">
        <v>11</v>
      </c>
      <c r="B19" s="132">
        <v>1437321</v>
      </c>
      <c r="C19" s="132">
        <v>1938860</v>
      </c>
      <c r="D19" s="132">
        <v>1352</v>
      </c>
      <c r="E19" s="132">
        <v>3948</v>
      </c>
      <c r="F19" s="132">
        <v>2782</v>
      </c>
      <c r="G19" s="132">
        <v>1166</v>
      </c>
    </row>
    <row r="20" spans="1:11" x14ac:dyDescent="0.25">
      <c r="A20" s="138" t="s">
        <v>12</v>
      </c>
      <c r="B20" s="132">
        <v>1585876</v>
      </c>
      <c r="C20" s="132">
        <v>2215710</v>
      </c>
      <c r="D20" s="132">
        <v>1579</v>
      </c>
      <c r="E20" s="132">
        <v>5538</v>
      </c>
      <c r="F20" s="132">
        <v>4052</v>
      </c>
      <c r="G20" s="132">
        <v>1486</v>
      </c>
    </row>
    <row r="21" spans="1:11" x14ac:dyDescent="0.25">
      <c r="A21" s="138" t="s">
        <v>13</v>
      </c>
      <c r="B21" s="132">
        <v>792440</v>
      </c>
      <c r="C21" s="132">
        <v>1131901</v>
      </c>
      <c r="D21" s="132">
        <v>827</v>
      </c>
      <c r="E21" s="132">
        <v>2985</v>
      </c>
      <c r="F21" s="132">
        <v>2149</v>
      </c>
      <c r="G21" s="132">
        <v>836</v>
      </c>
    </row>
    <row r="22" spans="1:11" x14ac:dyDescent="0.25">
      <c r="A22" s="138" t="s">
        <v>14</v>
      </c>
      <c r="B22" s="132">
        <v>1848586</v>
      </c>
      <c r="C22" s="132">
        <v>2618489</v>
      </c>
      <c r="D22" s="132">
        <v>1575</v>
      </c>
      <c r="E22" s="132">
        <v>7084</v>
      </c>
      <c r="F22" s="132">
        <v>5223</v>
      </c>
      <c r="G22" s="132">
        <v>1861</v>
      </c>
    </row>
    <row r="23" spans="1:11" x14ac:dyDescent="0.25">
      <c r="A23" s="138" t="s">
        <v>15</v>
      </c>
      <c r="B23" s="132">
        <v>1236621</v>
      </c>
      <c r="C23" s="132">
        <v>1729069</v>
      </c>
      <c r="D23" s="132">
        <v>1208</v>
      </c>
      <c r="E23" s="132">
        <v>4229</v>
      </c>
      <c r="F23" s="132">
        <v>2952</v>
      </c>
      <c r="G23" s="132">
        <v>1277</v>
      </c>
    </row>
    <row r="24" spans="1:11" x14ac:dyDescent="0.25">
      <c r="A24" s="138" t="s">
        <v>16</v>
      </c>
      <c r="B24" s="132">
        <v>615588</v>
      </c>
      <c r="C24" s="132">
        <v>852070</v>
      </c>
      <c r="D24" s="132">
        <v>601</v>
      </c>
      <c r="E24" s="132">
        <v>1732</v>
      </c>
      <c r="F24" s="132">
        <v>1206</v>
      </c>
      <c r="G24" s="132">
        <v>526</v>
      </c>
    </row>
    <row r="25" spans="1:11" x14ac:dyDescent="0.25">
      <c r="A25" s="138" t="s">
        <v>17</v>
      </c>
      <c r="B25" s="132">
        <v>819778</v>
      </c>
      <c r="C25" s="132">
        <v>1131991</v>
      </c>
      <c r="D25" s="132">
        <v>770</v>
      </c>
      <c r="E25" s="132">
        <v>1955</v>
      </c>
      <c r="F25" s="132">
        <v>1409</v>
      </c>
      <c r="G25" s="132">
        <v>546</v>
      </c>
    </row>
    <row r="26" spans="1:11" x14ac:dyDescent="0.25">
      <c r="A26" s="138" t="s">
        <v>18</v>
      </c>
      <c r="B26" s="132">
        <v>537599</v>
      </c>
      <c r="C26" s="132">
        <v>783938</v>
      </c>
      <c r="D26" s="132">
        <v>537</v>
      </c>
      <c r="E26" s="132">
        <v>1504</v>
      </c>
      <c r="F26" s="132">
        <v>1037</v>
      </c>
      <c r="G26" s="132">
        <v>467</v>
      </c>
    </row>
    <row r="27" spans="1:11" x14ac:dyDescent="0.25">
      <c r="A27" s="138" t="s">
        <v>19</v>
      </c>
      <c r="B27" s="132">
        <v>1881524</v>
      </c>
      <c r="C27" s="132">
        <v>2902462</v>
      </c>
      <c r="D27" s="132">
        <v>1797</v>
      </c>
      <c r="E27" s="132">
        <v>7000</v>
      </c>
      <c r="F27" s="132">
        <v>5372</v>
      </c>
      <c r="G27" s="132">
        <v>1628</v>
      </c>
    </row>
    <row r="28" spans="1:11" x14ac:dyDescent="0.25">
      <c r="A28" s="138" t="s">
        <v>20</v>
      </c>
      <c r="B28" s="132">
        <v>709293</v>
      </c>
      <c r="C28" s="132">
        <v>972207</v>
      </c>
      <c r="D28" s="132">
        <v>728</v>
      </c>
      <c r="E28" s="132">
        <v>2462</v>
      </c>
      <c r="F28" s="132">
        <v>1751</v>
      </c>
      <c r="G28" s="132">
        <v>711</v>
      </c>
    </row>
    <row r="29" spans="1:11" x14ac:dyDescent="0.25">
      <c r="A29" s="138" t="s">
        <v>21</v>
      </c>
      <c r="B29" s="132">
        <v>860207</v>
      </c>
      <c r="C29" s="132">
        <v>1195812</v>
      </c>
      <c r="D29" s="132">
        <v>793</v>
      </c>
      <c r="E29" s="132">
        <v>2293</v>
      </c>
      <c r="F29" s="132">
        <v>1705</v>
      </c>
      <c r="G29" s="132">
        <v>588</v>
      </c>
    </row>
    <row r="30" spans="1:11" x14ac:dyDescent="0.25">
      <c r="A30" s="138" t="s">
        <v>22</v>
      </c>
      <c r="B30" s="132">
        <v>877423</v>
      </c>
      <c r="C30" s="132">
        <v>1191276</v>
      </c>
      <c r="D30" s="132">
        <v>766</v>
      </c>
      <c r="E30" s="132">
        <v>2369</v>
      </c>
      <c r="F30" s="132">
        <v>1676</v>
      </c>
      <c r="G30" s="132">
        <v>693</v>
      </c>
    </row>
    <row r="31" spans="1:11" x14ac:dyDescent="0.25">
      <c r="A31" s="138" t="s">
        <v>23</v>
      </c>
      <c r="B31" s="132">
        <v>387778</v>
      </c>
      <c r="C31" s="132">
        <v>584770</v>
      </c>
      <c r="D31" s="132">
        <v>401</v>
      </c>
      <c r="E31" s="132">
        <v>1443</v>
      </c>
      <c r="F31" s="132">
        <v>975</v>
      </c>
      <c r="G31" s="132">
        <v>468</v>
      </c>
    </row>
    <row r="32" spans="1:11" x14ac:dyDescent="0.25">
      <c r="A32" s="138" t="s">
        <v>24</v>
      </c>
      <c r="B32" s="132">
        <v>599022</v>
      </c>
      <c r="C32" s="132">
        <v>806298</v>
      </c>
      <c r="D32" s="132">
        <v>569</v>
      </c>
      <c r="E32" s="132">
        <v>2165</v>
      </c>
      <c r="F32" s="132">
        <v>1446</v>
      </c>
      <c r="G32" s="132">
        <v>719</v>
      </c>
    </row>
    <row r="33" spans="1:7" x14ac:dyDescent="0.25">
      <c r="A33" s="138" t="s">
        <v>37</v>
      </c>
      <c r="B33" s="132">
        <v>4041478</v>
      </c>
      <c r="C33" s="132">
        <v>6128097</v>
      </c>
      <c r="D33" s="132">
        <v>4222</v>
      </c>
      <c r="E33" s="132">
        <v>18076</v>
      </c>
      <c r="F33" s="132">
        <v>14638</v>
      </c>
      <c r="G33" s="132">
        <v>3438</v>
      </c>
    </row>
    <row r="34" spans="1:7" x14ac:dyDescent="0.25">
      <c r="A34" s="138" t="s">
        <v>38</v>
      </c>
      <c r="B34" s="132">
        <v>343406</v>
      </c>
      <c r="C34" s="132">
        <v>485772</v>
      </c>
      <c r="D34" s="132">
        <v>267</v>
      </c>
      <c r="E34" s="132">
        <v>1078</v>
      </c>
      <c r="F34" s="132">
        <v>860</v>
      </c>
      <c r="G34" s="132">
        <v>218</v>
      </c>
    </row>
    <row r="35" spans="1:7" x14ac:dyDescent="0.25">
      <c r="A35" s="128" t="s">
        <v>28</v>
      </c>
      <c r="B35" s="140">
        <v>33263339</v>
      </c>
      <c r="C35" s="140">
        <v>54284879</v>
      </c>
      <c r="D35" s="140">
        <v>31676</v>
      </c>
      <c r="E35" s="140">
        <v>116865</v>
      </c>
      <c r="F35" s="140">
        <v>87614</v>
      </c>
      <c r="G35" s="140">
        <v>29251</v>
      </c>
    </row>
    <row r="36" spans="1:7" x14ac:dyDescent="0.25">
      <c r="C36" s="129"/>
    </row>
    <row r="38" spans="1:7" x14ac:dyDescent="0.25">
      <c r="A38" s="65" t="s">
        <v>92</v>
      </c>
    </row>
  </sheetData>
  <mergeCells count="9">
    <mergeCell ref="A1:IR1"/>
    <mergeCell ref="B6:B7"/>
    <mergeCell ref="C6:C7"/>
    <mergeCell ref="D6:D7"/>
    <mergeCell ref="E6:G6"/>
    <mergeCell ref="B5:G5"/>
    <mergeCell ref="F4:G4"/>
    <mergeCell ref="A3:G3"/>
    <mergeCell ref="A5:A7"/>
  </mergeCells>
  <phoneticPr fontId="0" type="noConversion"/>
  <pageMargins left="0.75" right="0.48" top="1" bottom="1" header="0.5" footer="0.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outlinePr summaryBelow="0"/>
  </sheetPr>
  <dimension ref="A1:IR38"/>
  <sheetViews>
    <sheetView zoomScale="55" zoomScaleNormal="55" workbookViewId="0">
      <selection activeCell="A38" sqref="A38"/>
    </sheetView>
  </sheetViews>
  <sheetFormatPr defaultRowHeight="13.8" x14ac:dyDescent="0.25"/>
  <cols>
    <col min="1" max="1" width="28.6640625" style="10" customWidth="1"/>
    <col min="2" max="7" width="18.88671875" style="10" customWidth="1"/>
    <col min="8" max="16384" width="8.88671875" style="10"/>
  </cols>
  <sheetData>
    <row r="1" spans="1:252" x14ac:dyDescent="0.25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14"/>
      <c r="DA1" s="114"/>
      <c r="DB1" s="114"/>
      <c r="DC1" s="114"/>
      <c r="DD1" s="114"/>
      <c r="DE1" s="114"/>
      <c r="DF1" s="114"/>
      <c r="DG1" s="114"/>
      <c r="DH1" s="114"/>
      <c r="DI1" s="114"/>
      <c r="DJ1" s="114"/>
      <c r="DK1" s="114"/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4"/>
      <c r="EI1" s="114"/>
      <c r="EJ1" s="114"/>
      <c r="EK1" s="114"/>
      <c r="EL1" s="114"/>
      <c r="EM1" s="114"/>
      <c r="EN1" s="114"/>
      <c r="EO1" s="114"/>
      <c r="EP1" s="114"/>
      <c r="EQ1" s="114"/>
      <c r="ER1" s="114"/>
      <c r="ES1" s="114"/>
      <c r="ET1" s="114"/>
      <c r="EU1" s="114"/>
      <c r="EV1" s="114"/>
      <c r="EW1" s="114"/>
      <c r="EX1" s="114"/>
      <c r="EY1" s="114"/>
      <c r="EZ1" s="114"/>
      <c r="FA1" s="114"/>
      <c r="FB1" s="114"/>
      <c r="FC1" s="114"/>
      <c r="FD1" s="114"/>
      <c r="FE1" s="114"/>
      <c r="FF1" s="114"/>
      <c r="FG1" s="114"/>
      <c r="FH1" s="114"/>
      <c r="FI1" s="114"/>
      <c r="FJ1" s="114"/>
      <c r="FK1" s="114"/>
      <c r="FL1" s="114"/>
      <c r="FM1" s="114"/>
      <c r="FN1" s="114"/>
      <c r="FO1" s="114"/>
      <c r="FP1" s="114"/>
      <c r="FQ1" s="114"/>
      <c r="FR1" s="114"/>
      <c r="FS1" s="114"/>
      <c r="FT1" s="114"/>
      <c r="FU1" s="114"/>
      <c r="FV1" s="114"/>
      <c r="FW1" s="114"/>
      <c r="FX1" s="114"/>
      <c r="FY1" s="114"/>
      <c r="FZ1" s="114"/>
      <c r="GA1" s="114"/>
      <c r="GB1" s="114"/>
      <c r="GC1" s="114"/>
      <c r="GD1" s="114"/>
      <c r="GE1" s="114"/>
      <c r="GF1" s="114"/>
      <c r="GG1" s="114"/>
      <c r="GH1" s="114"/>
      <c r="GI1" s="114"/>
      <c r="GJ1" s="114"/>
      <c r="GK1" s="114"/>
      <c r="GL1" s="114"/>
      <c r="GM1" s="114"/>
      <c r="GN1" s="114"/>
      <c r="GO1" s="114"/>
      <c r="GP1" s="114"/>
      <c r="GQ1" s="114"/>
      <c r="GR1" s="114"/>
      <c r="GS1" s="114"/>
      <c r="GT1" s="114"/>
      <c r="GU1" s="114"/>
      <c r="GV1" s="114"/>
      <c r="GW1" s="114"/>
      <c r="GX1" s="114"/>
      <c r="GY1" s="114"/>
      <c r="GZ1" s="114"/>
      <c r="HA1" s="114"/>
      <c r="HB1" s="114"/>
      <c r="HC1" s="114"/>
      <c r="HD1" s="114"/>
      <c r="HE1" s="114"/>
      <c r="HF1" s="114"/>
      <c r="HG1" s="114"/>
      <c r="HH1" s="114"/>
      <c r="HI1" s="114"/>
      <c r="HJ1" s="114"/>
      <c r="HK1" s="114"/>
      <c r="HL1" s="114"/>
      <c r="HM1" s="114"/>
      <c r="HN1" s="114"/>
      <c r="HO1" s="114"/>
      <c r="HP1" s="114"/>
      <c r="HQ1" s="114"/>
      <c r="HR1" s="114"/>
      <c r="HS1" s="114"/>
      <c r="HT1" s="114"/>
      <c r="HU1" s="114"/>
      <c r="HV1" s="114"/>
      <c r="HW1" s="114"/>
      <c r="HX1" s="114"/>
      <c r="HY1" s="114"/>
      <c r="HZ1" s="114"/>
      <c r="IA1" s="114"/>
      <c r="IB1" s="114"/>
      <c r="IC1" s="114"/>
      <c r="ID1" s="114"/>
      <c r="IE1" s="114"/>
      <c r="IF1" s="114"/>
      <c r="IG1" s="114"/>
      <c r="IH1" s="114"/>
      <c r="II1" s="114"/>
      <c r="IJ1" s="114"/>
      <c r="IK1" s="114"/>
      <c r="IL1" s="114"/>
      <c r="IM1" s="114"/>
      <c r="IN1" s="114"/>
      <c r="IO1" s="114"/>
      <c r="IP1" s="114"/>
      <c r="IQ1" s="114"/>
      <c r="IR1" s="114"/>
    </row>
    <row r="2" spans="1:252" x14ac:dyDescent="0.25">
      <c r="G2" s="115" t="s">
        <v>34</v>
      </c>
    </row>
    <row r="3" spans="1:252" ht="59.4" customHeight="1" x14ac:dyDescent="0.25">
      <c r="A3" s="116" t="s">
        <v>96</v>
      </c>
      <c r="B3" s="116"/>
      <c r="C3" s="116"/>
      <c r="D3" s="116"/>
      <c r="E3" s="116"/>
      <c r="F3" s="117"/>
      <c r="G3" s="117"/>
    </row>
    <row r="4" spans="1:252" x14ac:dyDescent="0.25">
      <c r="A4" s="118"/>
      <c r="B4" s="118"/>
      <c r="C4" s="118"/>
      <c r="D4" s="118"/>
      <c r="F4" s="142" t="s">
        <v>32</v>
      </c>
      <c r="G4" s="142"/>
    </row>
    <row r="5" spans="1:252" x14ac:dyDescent="0.25">
      <c r="A5" s="130" t="s">
        <v>25</v>
      </c>
      <c r="B5" s="130" t="s">
        <v>29</v>
      </c>
      <c r="C5" s="130"/>
      <c r="D5" s="130"/>
      <c r="E5" s="130"/>
      <c r="F5" s="130"/>
      <c r="G5" s="130"/>
    </row>
    <row r="6" spans="1:252" ht="13.2" customHeight="1" x14ac:dyDescent="0.25">
      <c r="A6" s="130"/>
      <c r="B6" s="124" t="s">
        <v>91</v>
      </c>
      <c r="C6" s="124" t="s">
        <v>93</v>
      </c>
      <c r="D6" s="130" t="s">
        <v>30</v>
      </c>
      <c r="E6" s="130" t="s">
        <v>31</v>
      </c>
      <c r="F6" s="130"/>
      <c r="G6" s="130"/>
    </row>
    <row r="7" spans="1:252" ht="126" customHeight="1" x14ac:dyDescent="0.25">
      <c r="A7" s="130"/>
      <c r="B7" s="124"/>
      <c r="C7" s="124"/>
      <c r="D7" s="130"/>
      <c r="E7" s="126" t="s">
        <v>44</v>
      </c>
      <c r="F7" s="126" t="s">
        <v>47</v>
      </c>
      <c r="G7" s="126" t="s">
        <v>46</v>
      </c>
    </row>
    <row r="8" spans="1:252" ht="20.399999999999999" customHeight="1" x14ac:dyDescent="0.25">
      <c r="A8" s="138" t="s">
        <v>0</v>
      </c>
      <c r="B8" s="132">
        <v>1103333</v>
      </c>
      <c r="C8" s="132">
        <v>1495831</v>
      </c>
      <c r="D8" s="132">
        <v>1463</v>
      </c>
      <c r="E8" s="132">
        <v>5479</v>
      </c>
      <c r="F8" s="132">
        <v>4090</v>
      </c>
      <c r="G8" s="132">
        <v>1389</v>
      </c>
    </row>
    <row r="9" spans="1:252" x14ac:dyDescent="0.25">
      <c r="A9" s="138" t="s">
        <v>1</v>
      </c>
      <c r="B9" s="132">
        <v>862694</v>
      </c>
      <c r="C9" s="132">
        <v>1169505</v>
      </c>
      <c r="D9" s="132">
        <v>818</v>
      </c>
      <c r="E9" s="132">
        <v>1930</v>
      </c>
      <c r="F9" s="132">
        <v>1249</v>
      </c>
      <c r="G9" s="132">
        <v>681</v>
      </c>
    </row>
    <row r="10" spans="1:252" x14ac:dyDescent="0.25">
      <c r="A10" s="138" t="s">
        <v>2</v>
      </c>
      <c r="B10" s="132">
        <v>570578</v>
      </c>
      <c r="C10" s="132">
        <v>832267</v>
      </c>
      <c r="D10" s="132">
        <v>587</v>
      </c>
      <c r="E10" s="132">
        <v>2025</v>
      </c>
      <c r="F10" s="132">
        <v>1489</v>
      </c>
      <c r="G10" s="132">
        <v>536</v>
      </c>
    </row>
    <row r="11" spans="1:252" x14ac:dyDescent="0.25">
      <c r="A11" s="138" t="s">
        <v>3</v>
      </c>
      <c r="B11" s="132">
        <v>3753600</v>
      </c>
      <c r="C11" s="132">
        <v>11621478</v>
      </c>
      <c r="D11" s="132">
        <v>2764</v>
      </c>
      <c r="E11" s="132">
        <v>11975</v>
      </c>
      <c r="F11" s="132">
        <v>9612</v>
      </c>
      <c r="G11" s="132">
        <v>2363</v>
      </c>
    </row>
    <row r="12" spans="1:252" x14ac:dyDescent="0.25">
      <c r="A12" s="138" t="s">
        <v>4</v>
      </c>
      <c r="B12" s="132">
        <v>3261451</v>
      </c>
      <c r="C12" s="132">
        <v>4648010</v>
      </c>
      <c r="D12" s="132">
        <v>3181</v>
      </c>
      <c r="E12" s="132">
        <v>9412</v>
      </c>
      <c r="F12" s="132">
        <v>6724</v>
      </c>
      <c r="G12" s="132">
        <v>2688</v>
      </c>
    </row>
    <row r="13" spans="1:252" x14ac:dyDescent="0.25">
      <c r="A13" s="138" t="s">
        <v>5</v>
      </c>
      <c r="B13" s="132">
        <v>766762</v>
      </c>
      <c r="C13" s="132">
        <v>1106275</v>
      </c>
      <c r="D13" s="132">
        <v>697</v>
      </c>
      <c r="E13" s="132">
        <v>1755</v>
      </c>
      <c r="F13" s="132">
        <v>1135</v>
      </c>
      <c r="G13" s="132">
        <v>620</v>
      </c>
    </row>
    <row r="14" spans="1:252" x14ac:dyDescent="0.25">
      <c r="A14" s="138" t="s">
        <v>6</v>
      </c>
      <c r="B14" s="132">
        <v>527108</v>
      </c>
      <c r="C14" s="132">
        <v>740337</v>
      </c>
      <c r="D14" s="132">
        <v>632</v>
      </c>
      <c r="E14" s="132">
        <v>1617</v>
      </c>
      <c r="F14" s="132">
        <v>1012</v>
      </c>
      <c r="G14" s="132">
        <v>605</v>
      </c>
    </row>
    <row r="15" spans="1:252" x14ac:dyDescent="0.25">
      <c r="A15" s="138" t="s">
        <v>7</v>
      </c>
      <c r="B15" s="132">
        <v>1355312</v>
      </c>
      <c r="C15" s="132">
        <v>1938924</v>
      </c>
      <c r="D15" s="132">
        <v>1324</v>
      </c>
      <c r="E15" s="132">
        <v>4869</v>
      </c>
      <c r="F15" s="132">
        <v>3514</v>
      </c>
      <c r="G15" s="132">
        <v>1355</v>
      </c>
    </row>
    <row r="16" spans="1:252" x14ac:dyDescent="0.25">
      <c r="A16" s="138" t="s">
        <v>8</v>
      </c>
      <c r="B16" s="132">
        <v>717739</v>
      </c>
      <c r="C16" s="132">
        <v>998607</v>
      </c>
      <c r="D16" s="132">
        <v>674</v>
      </c>
      <c r="E16" s="132">
        <v>2308</v>
      </c>
      <c r="F16" s="132">
        <v>1657</v>
      </c>
      <c r="G16" s="132">
        <v>651</v>
      </c>
    </row>
    <row r="17" spans="1:11" x14ac:dyDescent="0.25">
      <c r="A17" s="138" t="s">
        <v>9</v>
      </c>
      <c r="B17" s="132">
        <v>673071</v>
      </c>
      <c r="C17" s="132">
        <v>922937</v>
      </c>
      <c r="D17" s="132">
        <v>694</v>
      </c>
      <c r="E17" s="132">
        <v>5238</v>
      </c>
      <c r="F17" s="132">
        <v>4251</v>
      </c>
      <c r="G17" s="132">
        <v>987</v>
      </c>
    </row>
    <row r="18" spans="1:11" x14ac:dyDescent="0.25">
      <c r="A18" s="138" t="s">
        <v>10</v>
      </c>
      <c r="B18" s="132">
        <v>595065</v>
      </c>
      <c r="C18" s="132">
        <v>788565</v>
      </c>
      <c r="D18" s="132">
        <v>610</v>
      </c>
      <c r="E18" s="132">
        <v>1634</v>
      </c>
      <c r="F18" s="132">
        <v>1091</v>
      </c>
      <c r="G18" s="132">
        <v>543</v>
      </c>
      <c r="K18" s="127"/>
    </row>
    <row r="19" spans="1:11" x14ac:dyDescent="0.25">
      <c r="A19" s="138" t="s">
        <v>11</v>
      </c>
      <c r="B19" s="132">
        <v>1365399</v>
      </c>
      <c r="C19" s="132">
        <v>1850943</v>
      </c>
      <c r="D19" s="132">
        <v>1338</v>
      </c>
      <c r="E19" s="132">
        <v>3652</v>
      </c>
      <c r="F19" s="132">
        <v>2502</v>
      </c>
      <c r="G19" s="132">
        <v>1150</v>
      </c>
    </row>
    <row r="20" spans="1:11" x14ac:dyDescent="0.25">
      <c r="A20" s="138" t="s">
        <v>12</v>
      </c>
      <c r="B20" s="132">
        <v>1542244</v>
      </c>
      <c r="C20" s="132">
        <v>2072251</v>
      </c>
      <c r="D20" s="132">
        <v>1580</v>
      </c>
      <c r="E20" s="132">
        <v>5243</v>
      </c>
      <c r="F20" s="132">
        <v>3840</v>
      </c>
      <c r="G20" s="132">
        <v>1403</v>
      </c>
    </row>
    <row r="21" spans="1:11" x14ac:dyDescent="0.25">
      <c r="A21" s="138" t="s">
        <v>13</v>
      </c>
      <c r="B21" s="132">
        <v>776987</v>
      </c>
      <c r="C21" s="132">
        <v>1084433</v>
      </c>
      <c r="D21" s="132">
        <v>832</v>
      </c>
      <c r="E21" s="132">
        <v>2933</v>
      </c>
      <c r="F21" s="132">
        <v>2102</v>
      </c>
      <c r="G21" s="132">
        <v>831</v>
      </c>
    </row>
    <row r="22" spans="1:11" x14ac:dyDescent="0.25">
      <c r="A22" s="138" t="s">
        <v>14</v>
      </c>
      <c r="B22" s="132">
        <v>1787088</v>
      </c>
      <c r="C22" s="132">
        <v>2526068</v>
      </c>
      <c r="D22" s="132">
        <v>1555</v>
      </c>
      <c r="E22" s="132">
        <v>6873</v>
      </c>
      <c r="F22" s="132">
        <v>5096</v>
      </c>
      <c r="G22" s="132">
        <v>1777</v>
      </c>
    </row>
    <row r="23" spans="1:11" x14ac:dyDescent="0.25">
      <c r="A23" s="138" t="s">
        <v>15</v>
      </c>
      <c r="B23" s="132">
        <v>1197919</v>
      </c>
      <c r="C23" s="132">
        <v>1658658</v>
      </c>
      <c r="D23" s="132">
        <v>1188</v>
      </c>
      <c r="E23" s="132">
        <v>4059</v>
      </c>
      <c r="F23" s="132">
        <v>2816</v>
      </c>
      <c r="G23" s="132">
        <v>1243</v>
      </c>
    </row>
    <row r="24" spans="1:11" x14ac:dyDescent="0.25">
      <c r="A24" s="138" t="s">
        <v>16</v>
      </c>
      <c r="B24" s="132">
        <v>592862</v>
      </c>
      <c r="C24" s="132">
        <v>802709</v>
      </c>
      <c r="D24" s="132">
        <v>591</v>
      </c>
      <c r="E24" s="132">
        <v>1773</v>
      </c>
      <c r="F24" s="132">
        <v>1266</v>
      </c>
      <c r="G24" s="132">
        <v>507</v>
      </c>
    </row>
    <row r="25" spans="1:11" x14ac:dyDescent="0.25">
      <c r="A25" s="138" t="s">
        <v>17</v>
      </c>
      <c r="B25" s="132">
        <v>779914</v>
      </c>
      <c r="C25" s="132">
        <v>1077848</v>
      </c>
      <c r="D25" s="132">
        <v>744</v>
      </c>
      <c r="E25" s="132">
        <v>1967</v>
      </c>
      <c r="F25" s="132">
        <v>1416</v>
      </c>
      <c r="G25" s="132">
        <v>551</v>
      </c>
    </row>
    <row r="26" spans="1:11" x14ac:dyDescent="0.25">
      <c r="A26" s="138" t="s">
        <v>18</v>
      </c>
      <c r="B26" s="132">
        <v>521636</v>
      </c>
      <c r="C26" s="132">
        <v>743348</v>
      </c>
      <c r="D26" s="132">
        <v>540</v>
      </c>
      <c r="E26" s="132">
        <v>1503</v>
      </c>
      <c r="F26" s="132">
        <v>1075</v>
      </c>
      <c r="G26" s="132">
        <v>428</v>
      </c>
    </row>
    <row r="27" spans="1:11" x14ac:dyDescent="0.25">
      <c r="A27" s="138" t="s">
        <v>19</v>
      </c>
      <c r="B27" s="132">
        <v>1828959</v>
      </c>
      <c r="C27" s="132">
        <v>2767868</v>
      </c>
      <c r="D27" s="132">
        <v>1776</v>
      </c>
      <c r="E27" s="132">
        <v>6516</v>
      </c>
      <c r="F27" s="132">
        <v>4934</v>
      </c>
      <c r="G27" s="132">
        <v>1582</v>
      </c>
    </row>
    <row r="28" spans="1:11" x14ac:dyDescent="0.25">
      <c r="A28" s="138" t="s">
        <v>20</v>
      </c>
      <c r="B28" s="132">
        <v>704937</v>
      </c>
      <c r="C28" s="132">
        <v>939440</v>
      </c>
      <c r="D28" s="132">
        <v>700</v>
      </c>
      <c r="E28" s="132">
        <v>2328</v>
      </c>
      <c r="F28" s="132">
        <v>1643</v>
      </c>
      <c r="G28" s="132">
        <v>685</v>
      </c>
    </row>
    <row r="29" spans="1:11" x14ac:dyDescent="0.25">
      <c r="A29" s="138" t="s">
        <v>21</v>
      </c>
      <c r="B29" s="132">
        <v>826833</v>
      </c>
      <c r="C29" s="132">
        <v>1148218</v>
      </c>
      <c r="D29" s="132">
        <v>780</v>
      </c>
      <c r="E29" s="132">
        <v>2179</v>
      </c>
      <c r="F29" s="132">
        <v>1611</v>
      </c>
      <c r="G29" s="132">
        <v>568</v>
      </c>
    </row>
    <row r="30" spans="1:11" x14ac:dyDescent="0.25">
      <c r="A30" s="138" t="s">
        <v>22</v>
      </c>
      <c r="B30" s="132">
        <v>860579</v>
      </c>
      <c r="C30" s="132">
        <v>1144576</v>
      </c>
      <c r="D30" s="132">
        <v>736</v>
      </c>
      <c r="E30" s="132">
        <v>2247</v>
      </c>
      <c r="F30" s="132">
        <v>1575</v>
      </c>
      <c r="G30" s="132">
        <v>672</v>
      </c>
    </row>
    <row r="31" spans="1:11" x14ac:dyDescent="0.25">
      <c r="A31" s="138" t="s">
        <v>23</v>
      </c>
      <c r="B31" s="132">
        <v>370132</v>
      </c>
      <c r="C31" s="132">
        <v>556236</v>
      </c>
      <c r="D31" s="132">
        <v>406</v>
      </c>
      <c r="E31" s="132">
        <v>1537</v>
      </c>
      <c r="F31" s="132">
        <v>1087</v>
      </c>
      <c r="G31" s="132">
        <v>450</v>
      </c>
    </row>
    <row r="32" spans="1:11" x14ac:dyDescent="0.25">
      <c r="A32" s="138" t="s">
        <v>24</v>
      </c>
      <c r="B32" s="132">
        <v>586566</v>
      </c>
      <c r="C32" s="132">
        <v>762169</v>
      </c>
      <c r="D32" s="132">
        <v>546</v>
      </c>
      <c r="E32" s="132">
        <v>1939</v>
      </c>
      <c r="F32" s="132">
        <v>1256</v>
      </c>
      <c r="G32" s="132">
        <v>683</v>
      </c>
    </row>
    <row r="33" spans="1:7" x14ac:dyDescent="0.25">
      <c r="A33" s="138" t="s">
        <v>37</v>
      </c>
      <c r="B33" s="132">
        <v>3803905</v>
      </c>
      <c r="C33" s="132">
        <v>5551273</v>
      </c>
      <c r="D33" s="132">
        <v>4145</v>
      </c>
      <c r="E33" s="132">
        <v>16840</v>
      </c>
      <c r="F33" s="132">
        <v>13581</v>
      </c>
      <c r="G33" s="132">
        <v>3259</v>
      </c>
    </row>
    <row r="34" spans="1:7" x14ac:dyDescent="0.25">
      <c r="A34" s="138" t="s">
        <v>38</v>
      </c>
      <c r="B34" s="132">
        <v>333017</v>
      </c>
      <c r="C34" s="132">
        <v>452754</v>
      </c>
      <c r="D34" s="132">
        <v>271</v>
      </c>
      <c r="E34" s="132">
        <v>1052</v>
      </c>
      <c r="F34" s="132">
        <v>829</v>
      </c>
      <c r="G34" s="132">
        <v>223</v>
      </c>
    </row>
    <row r="35" spans="1:7" x14ac:dyDescent="0.25">
      <c r="A35" s="128" t="s">
        <v>28</v>
      </c>
      <c r="B35" s="140">
        <f>SUM(B8:B34)</f>
        <v>32065690</v>
      </c>
      <c r="C35" s="141">
        <f>SUM(C8:C34)</f>
        <v>51401528</v>
      </c>
      <c r="D35" s="141">
        <v>31172</v>
      </c>
      <c r="E35" s="141">
        <v>110883</v>
      </c>
      <c r="F35" s="141">
        <v>82453</v>
      </c>
      <c r="G35" s="141">
        <v>28430</v>
      </c>
    </row>
    <row r="38" spans="1:7" x14ac:dyDescent="0.25">
      <c r="A38" s="65" t="s">
        <v>92</v>
      </c>
    </row>
  </sheetData>
  <mergeCells count="9">
    <mergeCell ref="B5:G5"/>
    <mergeCell ref="F4:G4"/>
    <mergeCell ref="A3:G3"/>
    <mergeCell ref="A5:A7"/>
    <mergeCell ref="A1:IR1"/>
    <mergeCell ref="B6:B7"/>
    <mergeCell ref="C6:C7"/>
    <mergeCell ref="D6:D7"/>
    <mergeCell ref="E6:G6"/>
  </mergeCells>
  <phoneticPr fontId="0" type="noConversion"/>
  <pageMargins left="0.75" right="0.48" top="1" bottom="1" header="0.5" footer="0.5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outlinePr summaryBelow="0"/>
  </sheetPr>
  <dimension ref="A1:IR38"/>
  <sheetViews>
    <sheetView zoomScale="40" zoomScaleNormal="40" workbookViewId="0">
      <selection activeCell="A38" sqref="A38"/>
    </sheetView>
  </sheetViews>
  <sheetFormatPr defaultRowHeight="13.8" x14ac:dyDescent="0.25"/>
  <cols>
    <col min="1" max="1" width="28.6640625" style="10" customWidth="1"/>
    <col min="2" max="7" width="18.6640625" style="10" customWidth="1"/>
    <col min="8" max="16384" width="8.88671875" style="10"/>
  </cols>
  <sheetData>
    <row r="1" spans="1:252" x14ac:dyDescent="0.25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14"/>
      <c r="DA1" s="114"/>
      <c r="DB1" s="114"/>
      <c r="DC1" s="114"/>
      <c r="DD1" s="114"/>
      <c r="DE1" s="114"/>
      <c r="DF1" s="114"/>
      <c r="DG1" s="114"/>
      <c r="DH1" s="114"/>
      <c r="DI1" s="114"/>
      <c r="DJ1" s="114"/>
      <c r="DK1" s="114"/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4"/>
      <c r="EI1" s="114"/>
      <c r="EJ1" s="114"/>
      <c r="EK1" s="114"/>
      <c r="EL1" s="114"/>
      <c r="EM1" s="114"/>
      <c r="EN1" s="114"/>
      <c r="EO1" s="114"/>
      <c r="EP1" s="114"/>
      <c r="EQ1" s="114"/>
      <c r="ER1" s="114"/>
      <c r="ES1" s="114"/>
      <c r="ET1" s="114"/>
      <c r="EU1" s="114"/>
      <c r="EV1" s="114"/>
      <c r="EW1" s="114"/>
      <c r="EX1" s="114"/>
      <c r="EY1" s="114"/>
      <c r="EZ1" s="114"/>
      <c r="FA1" s="114"/>
      <c r="FB1" s="114"/>
      <c r="FC1" s="114"/>
      <c r="FD1" s="114"/>
      <c r="FE1" s="114"/>
      <c r="FF1" s="114"/>
      <c r="FG1" s="114"/>
      <c r="FH1" s="114"/>
      <c r="FI1" s="114"/>
      <c r="FJ1" s="114"/>
      <c r="FK1" s="114"/>
      <c r="FL1" s="114"/>
      <c r="FM1" s="114"/>
      <c r="FN1" s="114"/>
      <c r="FO1" s="114"/>
      <c r="FP1" s="114"/>
      <c r="FQ1" s="114"/>
      <c r="FR1" s="114"/>
      <c r="FS1" s="114"/>
      <c r="FT1" s="114"/>
      <c r="FU1" s="114"/>
      <c r="FV1" s="114"/>
      <c r="FW1" s="114"/>
      <c r="FX1" s="114"/>
      <c r="FY1" s="114"/>
      <c r="FZ1" s="114"/>
      <c r="GA1" s="114"/>
      <c r="GB1" s="114"/>
      <c r="GC1" s="114"/>
      <c r="GD1" s="114"/>
      <c r="GE1" s="114"/>
      <c r="GF1" s="114"/>
      <c r="GG1" s="114"/>
      <c r="GH1" s="114"/>
      <c r="GI1" s="114"/>
      <c r="GJ1" s="114"/>
      <c r="GK1" s="114"/>
      <c r="GL1" s="114"/>
      <c r="GM1" s="114"/>
      <c r="GN1" s="114"/>
      <c r="GO1" s="114"/>
      <c r="GP1" s="114"/>
      <c r="GQ1" s="114"/>
      <c r="GR1" s="114"/>
      <c r="GS1" s="114"/>
      <c r="GT1" s="114"/>
      <c r="GU1" s="114"/>
      <c r="GV1" s="114"/>
      <c r="GW1" s="114"/>
      <c r="GX1" s="114"/>
      <c r="GY1" s="114"/>
      <c r="GZ1" s="114"/>
      <c r="HA1" s="114"/>
      <c r="HB1" s="114"/>
      <c r="HC1" s="114"/>
      <c r="HD1" s="114"/>
      <c r="HE1" s="114"/>
      <c r="HF1" s="114"/>
      <c r="HG1" s="114"/>
      <c r="HH1" s="114"/>
      <c r="HI1" s="114"/>
      <c r="HJ1" s="114"/>
      <c r="HK1" s="114"/>
      <c r="HL1" s="114"/>
      <c r="HM1" s="114"/>
      <c r="HN1" s="114"/>
      <c r="HO1" s="114"/>
      <c r="HP1" s="114"/>
      <c r="HQ1" s="114"/>
      <c r="HR1" s="114"/>
      <c r="HS1" s="114"/>
      <c r="HT1" s="114"/>
      <c r="HU1" s="114"/>
      <c r="HV1" s="114"/>
      <c r="HW1" s="114"/>
      <c r="HX1" s="114"/>
      <c r="HY1" s="114"/>
      <c r="HZ1" s="114"/>
      <c r="IA1" s="114"/>
      <c r="IB1" s="114"/>
      <c r="IC1" s="114"/>
      <c r="ID1" s="114"/>
      <c r="IE1" s="114"/>
      <c r="IF1" s="114"/>
      <c r="IG1" s="114"/>
      <c r="IH1" s="114"/>
      <c r="II1" s="114"/>
      <c r="IJ1" s="114"/>
      <c r="IK1" s="114"/>
      <c r="IL1" s="114"/>
      <c r="IM1" s="114"/>
      <c r="IN1" s="114"/>
      <c r="IO1" s="114"/>
      <c r="IP1" s="114"/>
      <c r="IQ1" s="114"/>
      <c r="IR1" s="114"/>
    </row>
    <row r="2" spans="1:252" x14ac:dyDescent="0.25">
      <c r="G2" s="115" t="s">
        <v>34</v>
      </c>
    </row>
    <row r="3" spans="1:252" ht="59.4" customHeight="1" x14ac:dyDescent="0.25">
      <c r="A3" s="116" t="s">
        <v>97</v>
      </c>
      <c r="B3" s="116"/>
      <c r="C3" s="116"/>
      <c r="D3" s="116"/>
      <c r="E3" s="116"/>
      <c r="F3" s="116"/>
      <c r="G3" s="116"/>
    </row>
    <row r="4" spans="1:252" x14ac:dyDescent="0.25">
      <c r="A4" s="118"/>
      <c r="B4" s="118"/>
      <c r="C4" s="118"/>
      <c r="D4" s="118"/>
      <c r="F4" s="142" t="s">
        <v>32</v>
      </c>
      <c r="G4" s="142"/>
    </row>
    <row r="5" spans="1:252" x14ac:dyDescent="0.25">
      <c r="A5" s="130" t="s">
        <v>25</v>
      </c>
      <c r="B5" s="130" t="s">
        <v>29</v>
      </c>
      <c r="C5" s="130"/>
      <c r="D5" s="130"/>
      <c r="E5" s="130"/>
      <c r="F5" s="130"/>
      <c r="G5" s="130"/>
    </row>
    <row r="6" spans="1:252" ht="13.2" customHeight="1" x14ac:dyDescent="0.25">
      <c r="A6" s="130"/>
      <c r="B6" s="124" t="s">
        <v>91</v>
      </c>
      <c r="C6" s="124" t="s">
        <v>93</v>
      </c>
      <c r="D6" s="130" t="s">
        <v>30</v>
      </c>
      <c r="E6" s="130" t="s">
        <v>31</v>
      </c>
      <c r="F6" s="130"/>
      <c r="G6" s="130"/>
    </row>
    <row r="7" spans="1:252" ht="141" customHeight="1" x14ac:dyDescent="0.25">
      <c r="A7" s="130"/>
      <c r="B7" s="124"/>
      <c r="C7" s="124"/>
      <c r="D7" s="130"/>
      <c r="E7" s="126" t="s">
        <v>44</v>
      </c>
      <c r="F7" s="126" t="s">
        <v>47</v>
      </c>
      <c r="G7" s="126" t="s">
        <v>46</v>
      </c>
    </row>
    <row r="8" spans="1:252" ht="20.399999999999999" customHeight="1" x14ac:dyDescent="0.25">
      <c r="A8" s="133" t="s">
        <v>0</v>
      </c>
      <c r="B8" s="143">
        <v>1028109</v>
      </c>
      <c r="C8" s="144">
        <v>1402535</v>
      </c>
      <c r="D8" s="145">
        <v>1433</v>
      </c>
      <c r="E8" s="144">
        <v>5523</v>
      </c>
      <c r="F8" s="143">
        <v>4146</v>
      </c>
      <c r="G8" s="146">
        <v>1377</v>
      </c>
    </row>
    <row r="9" spans="1:252" x14ac:dyDescent="0.25">
      <c r="A9" s="134" t="s">
        <v>1</v>
      </c>
      <c r="B9" s="147">
        <v>791623</v>
      </c>
      <c r="C9" s="148">
        <v>1098350</v>
      </c>
      <c r="D9" s="149">
        <v>790</v>
      </c>
      <c r="E9" s="148">
        <v>1891</v>
      </c>
      <c r="F9" s="147">
        <v>1206</v>
      </c>
      <c r="G9" s="148">
        <v>685</v>
      </c>
    </row>
    <row r="10" spans="1:252" x14ac:dyDescent="0.25">
      <c r="A10" s="134" t="s">
        <v>2</v>
      </c>
      <c r="B10" s="147">
        <v>523584</v>
      </c>
      <c r="C10" s="148">
        <v>773967</v>
      </c>
      <c r="D10" s="149">
        <v>566</v>
      </c>
      <c r="E10" s="148">
        <v>1978</v>
      </c>
      <c r="F10" s="147">
        <v>1466</v>
      </c>
      <c r="G10" s="148">
        <v>512</v>
      </c>
    </row>
    <row r="11" spans="1:252" x14ac:dyDescent="0.25">
      <c r="A11" s="134" t="s">
        <v>3</v>
      </c>
      <c r="B11" s="147">
        <v>3535478</v>
      </c>
      <c r="C11" s="148">
        <v>10539962</v>
      </c>
      <c r="D11" s="149">
        <v>2686</v>
      </c>
      <c r="E11" s="148">
        <v>12094</v>
      </c>
      <c r="F11" s="147">
        <v>9757</v>
      </c>
      <c r="G11" s="148">
        <v>2337</v>
      </c>
    </row>
    <row r="12" spans="1:252" x14ac:dyDescent="0.25">
      <c r="A12" s="134" t="s">
        <v>4</v>
      </c>
      <c r="B12" s="147">
        <v>3120716</v>
      </c>
      <c r="C12" s="148">
        <v>4418422</v>
      </c>
      <c r="D12" s="149">
        <v>3098</v>
      </c>
      <c r="E12" s="148">
        <v>9157</v>
      </c>
      <c r="F12" s="147">
        <v>6527</v>
      </c>
      <c r="G12" s="148">
        <v>2630</v>
      </c>
    </row>
    <row r="13" spans="1:252" x14ac:dyDescent="0.25">
      <c r="A13" s="134" t="s">
        <v>5</v>
      </c>
      <c r="B13" s="147">
        <v>693860</v>
      </c>
      <c r="C13" s="148">
        <v>971829</v>
      </c>
      <c r="D13" s="149">
        <v>683</v>
      </c>
      <c r="E13" s="148">
        <v>1739</v>
      </c>
      <c r="F13" s="147">
        <v>1107</v>
      </c>
      <c r="G13" s="148">
        <v>632</v>
      </c>
    </row>
    <row r="14" spans="1:252" x14ac:dyDescent="0.25">
      <c r="A14" s="134" t="s">
        <v>6</v>
      </c>
      <c r="B14" s="147">
        <v>488836</v>
      </c>
      <c r="C14" s="148">
        <v>700728</v>
      </c>
      <c r="D14" s="149">
        <v>623</v>
      </c>
      <c r="E14" s="148">
        <v>1592</v>
      </c>
      <c r="F14" s="147">
        <v>989</v>
      </c>
      <c r="G14" s="148">
        <v>603</v>
      </c>
    </row>
    <row r="15" spans="1:252" x14ac:dyDescent="0.25">
      <c r="A15" s="134" t="s">
        <v>7</v>
      </c>
      <c r="B15" s="147">
        <v>1298189</v>
      </c>
      <c r="C15" s="148">
        <v>1857176</v>
      </c>
      <c r="D15" s="149">
        <v>1298</v>
      </c>
      <c r="E15" s="148">
        <v>4715</v>
      </c>
      <c r="F15" s="147">
        <v>3372</v>
      </c>
      <c r="G15" s="148">
        <v>1343</v>
      </c>
    </row>
    <row r="16" spans="1:252" x14ac:dyDescent="0.25">
      <c r="A16" s="134" t="s">
        <v>8</v>
      </c>
      <c r="B16" s="147">
        <v>653523</v>
      </c>
      <c r="C16" s="148">
        <v>918301</v>
      </c>
      <c r="D16" s="149">
        <v>661</v>
      </c>
      <c r="E16" s="148">
        <v>2296</v>
      </c>
      <c r="F16" s="147">
        <v>1691</v>
      </c>
      <c r="G16" s="148">
        <v>605</v>
      </c>
    </row>
    <row r="17" spans="1:7" x14ac:dyDescent="0.25">
      <c r="A17" s="134" t="s">
        <v>9</v>
      </c>
      <c r="B17" s="147">
        <v>638349</v>
      </c>
      <c r="C17" s="148">
        <v>860683</v>
      </c>
      <c r="D17" s="149">
        <v>674</v>
      </c>
      <c r="E17" s="148">
        <v>4993</v>
      </c>
      <c r="F17" s="147">
        <v>4040</v>
      </c>
      <c r="G17" s="148">
        <v>953</v>
      </c>
    </row>
    <row r="18" spans="1:7" x14ac:dyDescent="0.25">
      <c r="A18" s="134" t="s">
        <v>10</v>
      </c>
      <c r="B18" s="147">
        <v>547254</v>
      </c>
      <c r="C18" s="148">
        <v>737800</v>
      </c>
      <c r="D18" s="149">
        <v>606</v>
      </c>
      <c r="E18" s="148">
        <v>1589</v>
      </c>
      <c r="F18" s="147">
        <v>1053</v>
      </c>
      <c r="G18" s="148">
        <v>536</v>
      </c>
    </row>
    <row r="19" spans="1:7" x14ac:dyDescent="0.25">
      <c r="A19" s="134" t="s">
        <v>11</v>
      </c>
      <c r="B19" s="147">
        <v>1335213</v>
      </c>
      <c r="C19" s="148">
        <v>1770110</v>
      </c>
      <c r="D19" s="149">
        <v>1313</v>
      </c>
      <c r="E19" s="148">
        <v>3585</v>
      </c>
      <c r="F19" s="147">
        <v>2442</v>
      </c>
      <c r="G19" s="148">
        <v>1143</v>
      </c>
    </row>
    <row r="20" spans="1:7" x14ac:dyDescent="0.25">
      <c r="A20" s="134" t="s">
        <v>12</v>
      </c>
      <c r="B20" s="147">
        <v>1451940</v>
      </c>
      <c r="C20" s="148">
        <v>2045286</v>
      </c>
      <c r="D20" s="149">
        <v>1566</v>
      </c>
      <c r="E20" s="148">
        <v>5216</v>
      </c>
      <c r="F20" s="147">
        <v>3824</v>
      </c>
      <c r="G20" s="148">
        <v>1392</v>
      </c>
    </row>
    <row r="21" spans="1:7" x14ac:dyDescent="0.25">
      <c r="A21" s="134" t="s">
        <v>13</v>
      </c>
      <c r="B21" s="147">
        <v>727515</v>
      </c>
      <c r="C21" s="148">
        <v>1042943</v>
      </c>
      <c r="D21" s="149">
        <v>806</v>
      </c>
      <c r="E21" s="148">
        <v>2846</v>
      </c>
      <c r="F21" s="147">
        <v>2033</v>
      </c>
      <c r="G21" s="148">
        <v>813</v>
      </c>
    </row>
    <row r="22" spans="1:7" x14ac:dyDescent="0.25">
      <c r="A22" s="134" t="s">
        <v>14</v>
      </c>
      <c r="B22" s="147">
        <v>1703573</v>
      </c>
      <c r="C22" s="148">
        <v>2444949</v>
      </c>
      <c r="D22" s="149">
        <v>1531</v>
      </c>
      <c r="E22" s="148">
        <v>6680</v>
      </c>
      <c r="F22" s="147">
        <v>4957</v>
      </c>
      <c r="G22" s="148">
        <v>1723</v>
      </c>
    </row>
    <row r="23" spans="1:7" x14ac:dyDescent="0.25">
      <c r="A23" s="134" t="s">
        <v>15</v>
      </c>
      <c r="B23" s="147">
        <v>1112578</v>
      </c>
      <c r="C23" s="148">
        <v>1577404</v>
      </c>
      <c r="D23" s="149">
        <v>1135</v>
      </c>
      <c r="E23" s="148">
        <v>3888</v>
      </c>
      <c r="F23" s="147">
        <v>2709</v>
      </c>
      <c r="G23" s="148">
        <v>1179</v>
      </c>
    </row>
    <row r="24" spans="1:7" x14ac:dyDescent="0.25">
      <c r="A24" s="134" t="s">
        <v>16</v>
      </c>
      <c r="B24" s="147">
        <v>547695</v>
      </c>
      <c r="C24" s="148">
        <v>771104</v>
      </c>
      <c r="D24" s="149">
        <v>591</v>
      </c>
      <c r="E24" s="148">
        <v>1733</v>
      </c>
      <c r="F24" s="147">
        <v>1218</v>
      </c>
      <c r="G24" s="148">
        <v>515</v>
      </c>
    </row>
    <row r="25" spans="1:7" x14ac:dyDescent="0.25">
      <c r="A25" s="134" t="s">
        <v>17</v>
      </c>
      <c r="B25" s="147">
        <v>738776</v>
      </c>
      <c r="C25" s="148">
        <v>1021860</v>
      </c>
      <c r="D25" s="149">
        <v>705</v>
      </c>
      <c r="E25" s="148">
        <v>1811</v>
      </c>
      <c r="F25" s="147">
        <v>1274</v>
      </c>
      <c r="G25" s="148">
        <v>537</v>
      </c>
    </row>
    <row r="26" spans="1:7" x14ac:dyDescent="0.25">
      <c r="A26" s="134" t="s">
        <v>18</v>
      </c>
      <c r="B26" s="147">
        <v>467588</v>
      </c>
      <c r="C26" s="148">
        <v>695577</v>
      </c>
      <c r="D26" s="149">
        <v>536</v>
      </c>
      <c r="E26" s="148">
        <v>1413</v>
      </c>
      <c r="F26" s="147">
        <v>978</v>
      </c>
      <c r="G26" s="148">
        <v>435</v>
      </c>
    </row>
    <row r="27" spans="1:7" x14ac:dyDescent="0.25">
      <c r="A27" s="134" t="s">
        <v>19</v>
      </c>
      <c r="B27" s="147">
        <v>1715453</v>
      </c>
      <c r="C27" s="148">
        <v>2667274</v>
      </c>
      <c r="D27" s="149">
        <v>1789</v>
      </c>
      <c r="E27" s="148">
        <v>6389</v>
      </c>
      <c r="F27" s="147">
        <v>4850</v>
      </c>
      <c r="G27" s="148">
        <v>1539</v>
      </c>
    </row>
    <row r="28" spans="1:7" x14ac:dyDescent="0.25">
      <c r="A28" s="134" t="s">
        <v>20</v>
      </c>
      <c r="B28" s="147">
        <v>662167</v>
      </c>
      <c r="C28" s="148">
        <v>914788</v>
      </c>
      <c r="D28" s="149">
        <v>678</v>
      </c>
      <c r="E28" s="148">
        <v>2203</v>
      </c>
      <c r="F28" s="147">
        <v>1519</v>
      </c>
      <c r="G28" s="148">
        <v>684</v>
      </c>
    </row>
    <row r="29" spans="1:7" x14ac:dyDescent="0.25">
      <c r="A29" s="134" t="s">
        <v>21</v>
      </c>
      <c r="B29" s="147">
        <v>789676</v>
      </c>
      <c r="C29" s="148">
        <v>1122012</v>
      </c>
      <c r="D29" s="149">
        <v>775</v>
      </c>
      <c r="E29" s="148">
        <v>2095</v>
      </c>
      <c r="F29" s="147">
        <v>1549</v>
      </c>
      <c r="G29" s="148">
        <v>546</v>
      </c>
    </row>
    <row r="30" spans="1:7" x14ac:dyDescent="0.25">
      <c r="A30" s="134" t="s">
        <v>22</v>
      </c>
      <c r="B30" s="147">
        <v>803217</v>
      </c>
      <c r="C30" s="148">
        <v>1097605</v>
      </c>
      <c r="D30" s="149">
        <v>725</v>
      </c>
      <c r="E30" s="148">
        <v>2161</v>
      </c>
      <c r="F30" s="147">
        <v>1484</v>
      </c>
      <c r="G30" s="148">
        <v>677</v>
      </c>
    </row>
    <row r="31" spans="1:7" x14ac:dyDescent="0.25">
      <c r="A31" s="134" t="s">
        <v>23</v>
      </c>
      <c r="B31" s="147">
        <v>342168</v>
      </c>
      <c r="C31" s="148">
        <v>535079</v>
      </c>
      <c r="D31" s="149">
        <v>405</v>
      </c>
      <c r="E31" s="148">
        <v>1425</v>
      </c>
      <c r="F31" s="147">
        <v>978</v>
      </c>
      <c r="G31" s="148">
        <v>447</v>
      </c>
    </row>
    <row r="32" spans="1:7" x14ac:dyDescent="0.25">
      <c r="A32" s="134" t="s">
        <v>24</v>
      </c>
      <c r="B32" s="147">
        <v>530988</v>
      </c>
      <c r="C32" s="148">
        <v>716750</v>
      </c>
      <c r="D32" s="149">
        <v>535</v>
      </c>
      <c r="E32" s="148">
        <v>1944</v>
      </c>
      <c r="F32" s="147">
        <v>1276</v>
      </c>
      <c r="G32" s="148">
        <v>668</v>
      </c>
    </row>
    <row r="33" spans="1:7" x14ac:dyDescent="0.25">
      <c r="A33" s="134" t="s">
        <v>37</v>
      </c>
      <c r="B33" s="147">
        <v>3284975</v>
      </c>
      <c r="C33" s="148">
        <v>4939793</v>
      </c>
      <c r="D33" s="149">
        <v>3967</v>
      </c>
      <c r="E33" s="148">
        <v>15990</v>
      </c>
      <c r="F33" s="147">
        <v>12803</v>
      </c>
      <c r="G33" s="148">
        <v>3187</v>
      </c>
    </row>
    <row r="34" spans="1:7" x14ac:dyDescent="0.25">
      <c r="A34" s="135" t="s">
        <v>38</v>
      </c>
      <c r="B34" s="150">
        <v>312681</v>
      </c>
      <c r="C34" s="151">
        <v>429707</v>
      </c>
      <c r="D34" s="152">
        <v>280</v>
      </c>
      <c r="E34" s="151">
        <v>999</v>
      </c>
      <c r="F34" s="150">
        <v>782</v>
      </c>
      <c r="G34" s="151">
        <v>217</v>
      </c>
    </row>
    <row r="35" spans="1:7" x14ac:dyDescent="0.25">
      <c r="A35" s="128" t="s">
        <v>28</v>
      </c>
      <c r="B35" s="153">
        <v>29845724</v>
      </c>
      <c r="C35" s="140">
        <v>48071994</v>
      </c>
      <c r="D35" s="154">
        <v>30455</v>
      </c>
      <c r="E35" s="140">
        <v>107945</v>
      </c>
      <c r="F35" s="140">
        <v>80030</v>
      </c>
      <c r="G35" s="140">
        <v>27915</v>
      </c>
    </row>
    <row r="38" spans="1:7" x14ac:dyDescent="0.25">
      <c r="A38" s="65" t="s">
        <v>92</v>
      </c>
    </row>
  </sheetData>
  <mergeCells count="9">
    <mergeCell ref="F4:G4"/>
    <mergeCell ref="A3:G3"/>
    <mergeCell ref="A1:IR1"/>
    <mergeCell ref="B5:G5"/>
    <mergeCell ref="A5:A7"/>
    <mergeCell ref="E6:G6"/>
    <mergeCell ref="D6:D7"/>
    <mergeCell ref="C6:C7"/>
    <mergeCell ref="B6:B7"/>
  </mergeCells>
  <phoneticPr fontId="0" type="noConversion"/>
  <pageMargins left="0.75" right="0.48" top="1" bottom="1" header="0.5" footer="0.5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outlinePr summaryBelow="0"/>
  </sheetPr>
  <dimension ref="A1:IU38"/>
  <sheetViews>
    <sheetView zoomScale="55" zoomScaleNormal="55" workbookViewId="0">
      <selection activeCell="A38" sqref="A38"/>
    </sheetView>
  </sheetViews>
  <sheetFormatPr defaultRowHeight="13.8" x14ac:dyDescent="0.25"/>
  <cols>
    <col min="1" max="1" width="28.6640625" style="10" customWidth="1"/>
    <col min="2" max="7" width="18.77734375" style="10" customWidth="1"/>
    <col min="8" max="16384" width="8.88671875" style="10"/>
  </cols>
  <sheetData>
    <row r="1" spans="1:255" x14ac:dyDescent="0.25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14"/>
      <c r="DA1" s="114"/>
      <c r="DB1" s="114"/>
      <c r="DC1" s="114"/>
      <c r="DD1" s="114"/>
      <c r="DE1" s="114"/>
      <c r="DF1" s="114"/>
      <c r="DG1" s="114"/>
      <c r="DH1" s="114"/>
      <c r="DI1" s="114"/>
      <c r="DJ1" s="114"/>
      <c r="DK1" s="114"/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4"/>
      <c r="EI1" s="114"/>
      <c r="EJ1" s="114"/>
      <c r="EK1" s="114"/>
      <c r="EL1" s="114"/>
      <c r="EM1" s="114"/>
      <c r="EN1" s="114"/>
      <c r="EO1" s="114"/>
      <c r="EP1" s="114"/>
      <c r="EQ1" s="114"/>
      <c r="ER1" s="114"/>
      <c r="ES1" s="114"/>
      <c r="ET1" s="114"/>
      <c r="EU1" s="114"/>
      <c r="EV1" s="114"/>
      <c r="EW1" s="114"/>
      <c r="EX1" s="114"/>
      <c r="EY1" s="114"/>
      <c r="EZ1" s="114"/>
      <c r="FA1" s="114"/>
      <c r="FB1" s="114"/>
      <c r="FC1" s="114"/>
      <c r="FD1" s="114"/>
      <c r="FE1" s="114"/>
      <c r="FF1" s="114"/>
      <c r="FG1" s="114"/>
      <c r="FH1" s="114"/>
      <c r="FI1" s="114"/>
      <c r="FJ1" s="114"/>
      <c r="FK1" s="114"/>
      <c r="FL1" s="114"/>
      <c r="FM1" s="114"/>
      <c r="FN1" s="114"/>
      <c r="FO1" s="114"/>
      <c r="FP1" s="114"/>
      <c r="FQ1" s="114"/>
      <c r="FR1" s="114"/>
      <c r="FS1" s="114"/>
      <c r="FT1" s="114"/>
      <c r="FU1" s="114"/>
      <c r="FV1" s="114"/>
      <c r="FW1" s="114"/>
      <c r="FX1" s="114"/>
      <c r="FY1" s="114"/>
      <c r="FZ1" s="114"/>
      <c r="GA1" s="114"/>
      <c r="GB1" s="114"/>
      <c r="GC1" s="114"/>
      <c r="GD1" s="114"/>
      <c r="GE1" s="114"/>
      <c r="GF1" s="114"/>
      <c r="GG1" s="114"/>
      <c r="GH1" s="114"/>
      <c r="GI1" s="114"/>
      <c r="GJ1" s="114"/>
      <c r="GK1" s="114"/>
      <c r="GL1" s="114"/>
      <c r="GM1" s="114"/>
      <c r="GN1" s="114"/>
      <c r="GO1" s="114"/>
      <c r="GP1" s="114"/>
      <c r="GQ1" s="114"/>
      <c r="GR1" s="114"/>
      <c r="GS1" s="114"/>
      <c r="GT1" s="114"/>
      <c r="GU1" s="114"/>
      <c r="GV1" s="114"/>
      <c r="GW1" s="114"/>
      <c r="GX1" s="114"/>
      <c r="GY1" s="114"/>
      <c r="GZ1" s="114"/>
      <c r="HA1" s="114"/>
      <c r="HB1" s="114"/>
      <c r="HC1" s="114"/>
      <c r="HD1" s="114"/>
      <c r="HE1" s="114"/>
      <c r="HF1" s="114"/>
      <c r="HG1" s="114"/>
      <c r="HH1" s="114"/>
      <c r="HI1" s="114"/>
      <c r="HJ1" s="114"/>
      <c r="HK1" s="114"/>
      <c r="HL1" s="114"/>
      <c r="HM1" s="114"/>
      <c r="HN1" s="114"/>
      <c r="HO1" s="114"/>
      <c r="HP1" s="114"/>
      <c r="HQ1" s="114"/>
      <c r="HR1" s="114"/>
      <c r="HS1" s="114"/>
      <c r="HT1" s="114"/>
      <c r="HU1" s="114"/>
      <c r="HV1" s="114"/>
      <c r="HW1" s="114"/>
      <c r="HX1" s="114"/>
      <c r="HY1" s="114"/>
      <c r="HZ1" s="114"/>
      <c r="IA1" s="114"/>
      <c r="IB1" s="114"/>
      <c r="IC1" s="114"/>
      <c r="ID1" s="114"/>
      <c r="IE1" s="114"/>
      <c r="IF1" s="114"/>
      <c r="IG1" s="114"/>
      <c r="IH1" s="114"/>
      <c r="II1" s="114"/>
      <c r="IJ1" s="114"/>
      <c r="IK1" s="114"/>
      <c r="IL1" s="114"/>
      <c r="IM1" s="114"/>
      <c r="IN1" s="114"/>
      <c r="IO1" s="114"/>
      <c r="IP1" s="114"/>
      <c r="IQ1" s="114"/>
      <c r="IR1" s="114"/>
      <c r="IS1" s="114"/>
      <c r="IT1" s="114"/>
      <c r="IU1" s="114"/>
    </row>
    <row r="2" spans="1:255" x14ac:dyDescent="0.25">
      <c r="E2" s="115" t="s">
        <v>34</v>
      </c>
    </row>
    <row r="3" spans="1:255" ht="74.400000000000006" customHeight="1" x14ac:dyDescent="0.25">
      <c r="A3" s="116" t="s">
        <v>43</v>
      </c>
      <c r="B3" s="116"/>
      <c r="C3" s="116"/>
      <c r="D3" s="116"/>
      <c r="E3" s="116"/>
    </row>
    <row r="4" spans="1:255" x14ac:dyDescent="0.25">
      <c r="A4" s="118"/>
      <c r="B4" s="118"/>
      <c r="C4" s="118"/>
      <c r="D4" s="118"/>
      <c r="E4" s="118" t="s">
        <v>32</v>
      </c>
    </row>
    <row r="5" spans="1:255" x14ac:dyDescent="0.25">
      <c r="A5" s="120" t="s">
        <v>25</v>
      </c>
      <c r="B5" s="130" t="s">
        <v>29</v>
      </c>
      <c r="C5" s="130"/>
      <c r="D5" s="130"/>
      <c r="E5" s="130"/>
    </row>
    <row r="6" spans="1:255" ht="156" customHeight="1" x14ac:dyDescent="0.25">
      <c r="A6" s="125"/>
      <c r="B6" s="126" t="s">
        <v>91</v>
      </c>
      <c r="C6" s="157" t="s">
        <v>93</v>
      </c>
      <c r="D6" s="126" t="s">
        <v>30</v>
      </c>
      <c r="E6" s="126" t="s">
        <v>31</v>
      </c>
    </row>
    <row r="7" spans="1:255" ht="20.399999999999999" customHeight="1" x14ac:dyDescent="0.25">
      <c r="A7" s="133" t="s">
        <v>0</v>
      </c>
      <c r="B7" s="158">
        <v>1005664</v>
      </c>
      <c r="C7" s="159">
        <v>1345119</v>
      </c>
      <c r="D7" s="159">
        <v>1426</v>
      </c>
      <c r="E7" s="159">
        <v>5614</v>
      </c>
    </row>
    <row r="8" spans="1:255" x14ac:dyDescent="0.25">
      <c r="A8" s="134" t="s">
        <v>1</v>
      </c>
      <c r="B8" s="158">
        <v>784617</v>
      </c>
      <c r="C8" s="160">
        <v>1074701</v>
      </c>
      <c r="D8" s="160">
        <v>788</v>
      </c>
      <c r="E8" s="160">
        <v>1877</v>
      </c>
    </row>
    <row r="9" spans="1:255" x14ac:dyDescent="0.25">
      <c r="A9" s="134" t="s">
        <v>2</v>
      </c>
      <c r="B9" s="158">
        <v>522343</v>
      </c>
      <c r="C9" s="160">
        <v>742324</v>
      </c>
      <c r="D9" s="160">
        <v>564</v>
      </c>
      <c r="E9" s="160">
        <v>1970</v>
      </c>
    </row>
    <row r="10" spans="1:255" x14ac:dyDescent="0.25">
      <c r="A10" s="134" t="s">
        <v>3</v>
      </c>
      <c r="B10" s="158">
        <v>3492073</v>
      </c>
      <c r="C10" s="160">
        <v>9832136</v>
      </c>
      <c r="D10" s="160">
        <v>2702</v>
      </c>
      <c r="E10" s="160">
        <v>12196</v>
      </c>
    </row>
    <row r="11" spans="1:255" x14ac:dyDescent="0.25">
      <c r="A11" s="134" t="s">
        <v>4</v>
      </c>
      <c r="B11" s="158">
        <v>3070012</v>
      </c>
      <c r="C11" s="160">
        <v>4376149</v>
      </c>
      <c r="D11" s="160">
        <v>3080</v>
      </c>
      <c r="E11" s="160">
        <v>9343</v>
      </c>
    </row>
    <row r="12" spans="1:255" x14ac:dyDescent="0.25">
      <c r="A12" s="134" t="s">
        <v>5</v>
      </c>
      <c r="B12" s="158">
        <v>677973</v>
      </c>
      <c r="C12" s="160">
        <v>914800</v>
      </c>
      <c r="D12" s="160">
        <v>670</v>
      </c>
      <c r="E12" s="160">
        <v>1742</v>
      </c>
    </row>
    <row r="13" spans="1:255" x14ac:dyDescent="0.25">
      <c r="A13" s="134" t="s">
        <v>6</v>
      </c>
      <c r="B13" s="158">
        <v>481668</v>
      </c>
      <c r="C13" s="160">
        <v>666421</v>
      </c>
      <c r="D13" s="160">
        <v>624</v>
      </c>
      <c r="E13" s="160">
        <v>1596</v>
      </c>
    </row>
    <row r="14" spans="1:255" x14ac:dyDescent="0.25">
      <c r="A14" s="134" t="s">
        <v>7</v>
      </c>
      <c r="B14" s="158">
        <v>1289400</v>
      </c>
      <c r="C14" s="160">
        <v>1823922</v>
      </c>
      <c r="D14" s="160">
        <v>1286</v>
      </c>
      <c r="E14" s="160">
        <v>4854</v>
      </c>
    </row>
    <row r="15" spans="1:255" x14ac:dyDescent="0.25">
      <c r="A15" s="134" t="s">
        <v>8</v>
      </c>
      <c r="B15" s="158">
        <v>643275</v>
      </c>
      <c r="C15" s="160">
        <v>884088</v>
      </c>
      <c r="D15" s="160">
        <v>647</v>
      </c>
      <c r="E15" s="160">
        <v>2332</v>
      </c>
    </row>
    <row r="16" spans="1:255" x14ac:dyDescent="0.25">
      <c r="A16" s="134" t="s">
        <v>9</v>
      </c>
      <c r="B16" s="158">
        <v>651538</v>
      </c>
      <c r="C16" s="160">
        <v>870462</v>
      </c>
      <c r="D16" s="160">
        <v>712</v>
      </c>
      <c r="E16" s="160">
        <v>4961</v>
      </c>
    </row>
    <row r="17" spans="1:5" x14ac:dyDescent="0.25">
      <c r="A17" s="134" t="s">
        <v>10</v>
      </c>
      <c r="B17" s="158">
        <v>537829</v>
      </c>
      <c r="C17" s="160">
        <v>711604</v>
      </c>
      <c r="D17" s="160">
        <v>598</v>
      </c>
      <c r="E17" s="160">
        <v>1589</v>
      </c>
    </row>
    <row r="18" spans="1:5" x14ac:dyDescent="0.25">
      <c r="A18" s="134" t="s">
        <v>11</v>
      </c>
      <c r="B18" s="158">
        <v>1319363</v>
      </c>
      <c r="C18" s="160">
        <v>1689659</v>
      </c>
      <c r="D18" s="160">
        <v>1307</v>
      </c>
      <c r="E18" s="160">
        <v>3773</v>
      </c>
    </row>
    <row r="19" spans="1:5" x14ac:dyDescent="0.25">
      <c r="A19" s="134" t="s">
        <v>12</v>
      </c>
      <c r="B19" s="158">
        <v>1445330</v>
      </c>
      <c r="C19" s="160">
        <v>2017472</v>
      </c>
      <c r="D19" s="160">
        <v>1571</v>
      </c>
      <c r="E19" s="160">
        <v>5254</v>
      </c>
    </row>
    <row r="20" spans="1:5" x14ac:dyDescent="0.25">
      <c r="A20" s="134" t="s">
        <v>13</v>
      </c>
      <c r="B20" s="158">
        <v>722937</v>
      </c>
      <c r="C20" s="160">
        <v>1013653</v>
      </c>
      <c r="D20" s="160">
        <v>800</v>
      </c>
      <c r="E20" s="160">
        <v>2969</v>
      </c>
    </row>
    <row r="21" spans="1:5" x14ac:dyDescent="0.25">
      <c r="A21" s="134" t="s">
        <v>14</v>
      </c>
      <c r="B21" s="158">
        <v>1732746</v>
      </c>
      <c r="C21" s="160">
        <v>2421518</v>
      </c>
      <c r="D21" s="160">
        <v>1525</v>
      </c>
      <c r="E21" s="160">
        <v>6740</v>
      </c>
    </row>
    <row r="22" spans="1:5" x14ac:dyDescent="0.25">
      <c r="A22" s="134" t="s">
        <v>15</v>
      </c>
      <c r="B22" s="158">
        <v>1104989</v>
      </c>
      <c r="C22" s="160">
        <v>1529524</v>
      </c>
      <c r="D22" s="160">
        <v>1117</v>
      </c>
      <c r="E22" s="160">
        <v>3928</v>
      </c>
    </row>
    <row r="23" spans="1:5" x14ac:dyDescent="0.25">
      <c r="A23" s="134" t="s">
        <v>16</v>
      </c>
      <c r="B23" s="158">
        <v>541316</v>
      </c>
      <c r="C23" s="160">
        <v>752273</v>
      </c>
      <c r="D23" s="160">
        <v>587</v>
      </c>
      <c r="E23" s="160">
        <v>1719</v>
      </c>
    </row>
    <row r="24" spans="1:5" x14ac:dyDescent="0.25">
      <c r="A24" s="134" t="s">
        <v>17</v>
      </c>
      <c r="B24" s="158">
        <v>723128</v>
      </c>
      <c r="C24" s="160">
        <v>999615</v>
      </c>
      <c r="D24" s="160">
        <v>695</v>
      </c>
      <c r="E24" s="160">
        <v>1834</v>
      </c>
    </row>
    <row r="25" spans="1:5" x14ac:dyDescent="0.25">
      <c r="A25" s="134" t="s">
        <v>18</v>
      </c>
      <c r="B25" s="158">
        <v>457066</v>
      </c>
      <c r="C25" s="160">
        <v>668908</v>
      </c>
      <c r="D25" s="160">
        <v>529</v>
      </c>
      <c r="E25" s="160">
        <v>1424</v>
      </c>
    </row>
    <row r="26" spans="1:5" x14ac:dyDescent="0.25">
      <c r="A26" s="134" t="s">
        <v>19</v>
      </c>
      <c r="B26" s="158">
        <v>1680623</v>
      </c>
      <c r="C26" s="160">
        <v>2546970</v>
      </c>
      <c r="D26" s="160">
        <v>1778</v>
      </c>
      <c r="E26" s="160">
        <v>6328</v>
      </c>
    </row>
    <row r="27" spans="1:5" x14ac:dyDescent="0.25">
      <c r="A27" s="134" t="s">
        <v>20</v>
      </c>
      <c r="B27" s="158">
        <v>649755</v>
      </c>
      <c r="C27" s="160">
        <v>871218</v>
      </c>
      <c r="D27" s="160">
        <v>684</v>
      </c>
      <c r="E27" s="160">
        <v>2185</v>
      </c>
    </row>
    <row r="28" spans="1:5" x14ac:dyDescent="0.25">
      <c r="A28" s="134" t="s">
        <v>21</v>
      </c>
      <c r="B28" s="158">
        <v>769890</v>
      </c>
      <c r="C28" s="160">
        <v>1065231</v>
      </c>
      <c r="D28" s="160">
        <v>750</v>
      </c>
      <c r="E28" s="160">
        <v>2131</v>
      </c>
    </row>
    <row r="29" spans="1:5" x14ac:dyDescent="0.25">
      <c r="A29" s="134" t="s">
        <v>22</v>
      </c>
      <c r="B29" s="158">
        <v>802596</v>
      </c>
      <c r="C29" s="160">
        <v>1067072</v>
      </c>
      <c r="D29" s="160">
        <v>714</v>
      </c>
      <c r="E29" s="160">
        <v>2181</v>
      </c>
    </row>
    <row r="30" spans="1:5" x14ac:dyDescent="0.25">
      <c r="A30" s="134" t="s">
        <v>23</v>
      </c>
      <c r="B30" s="158">
        <v>336600</v>
      </c>
      <c r="C30" s="160">
        <v>506639</v>
      </c>
      <c r="D30" s="160">
        <v>407</v>
      </c>
      <c r="E30" s="160">
        <v>1403</v>
      </c>
    </row>
    <row r="31" spans="1:5" x14ac:dyDescent="0.25">
      <c r="A31" s="134" t="s">
        <v>24</v>
      </c>
      <c r="B31" s="158">
        <v>525744</v>
      </c>
      <c r="C31" s="160">
        <v>698092</v>
      </c>
      <c r="D31" s="160">
        <v>523</v>
      </c>
      <c r="E31" s="160">
        <v>1907</v>
      </c>
    </row>
    <row r="32" spans="1:5" x14ac:dyDescent="0.25">
      <c r="A32" s="134" t="s">
        <v>37</v>
      </c>
      <c r="B32" s="158">
        <v>3127836</v>
      </c>
      <c r="C32" s="160">
        <v>4852995</v>
      </c>
      <c r="D32" s="160">
        <v>3837</v>
      </c>
      <c r="E32" s="160">
        <v>15311</v>
      </c>
    </row>
    <row r="33" spans="1:5" x14ac:dyDescent="0.25">
      <c r="A33" s="135" t="s">
        <v>38</v>
      </c>
      <c r="B33" s="161">
        <v>308487</v>
      </c>
      <c r="C33" s="162">
        <v>432439</v>
      </c>
      <c r="D33" s="162">
        <v>242</v>
      </c>
      <c r="E33" s="162">
        <v>979</v>
      </c>
    </row>
    <row r="34" spans="1:5" x14ac:dyDescent="0.25">
      <c r="A34" s="128" t="s">
        <v>28</v>
      </c>
      <c r="B34" s="9">
        <v>29404798</v>
      </c>
      <c r="C34" s="9">
        <v>46375004</v>
      </c>
      <c r="D34" s="9">
        <v>30163</v>
      </c>
      <c r="E34" s="9">
        <v>108140</v>
      </c>
    </row>
    <row r="38" spans="1:5" x14ac:dyDescent="0.25">
      <c r="A38" s="65" t="s">
        <v>92</v>
      </c>
    </row>
  </sheetData>
  <mergeCells count="4">
    <mergeCell ref="A1:IU1"/>
    <mergeCell ref="B5:E5"/>
    <mergeCell ref="A3:E3"/>
    <mergeCell ref="A5:A6"/>
  </mergeCells>
  <phoneticPr fontId="0" type="noConversion"/>
  <pageMargins left="0.75" right="0.48" top="1" bottom="1" header="0.5" footer="0.5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outlinePr summaryBelow="0"/>
  </sheetPr>
  <dimension ref="A1:IU37"/>
  <sheetViews>
    <sheetView zoomScale="55" zoomScaleNormal="55" workbookViewId="0">
      <selection activeCell="A37" sqref="A37"/>
    </sheetView>
  </sheetViews>
  <sheetFormatPr defaultRowHeight="13.8" x14ac:dyDescent="0.25"/>
  <cols>
    <col min="1" max="1" width="28.6640625" style="10" customWidth="1"/>
    <col min="2" max="7" width="18.77734375" style="10" customWidth="1"/>
    <col min="8" max="16384" width="8.88671875" style="10"/>
  </cols>
  <sheetData>
    <row r="1" spans="1:255" x14ac:dyDescent="0.25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14"/>
      <c r="DA1" s="114"/>
      <c r="DB1" s="114"/>
      <c r="DC1" s="114"/>
      <c r="DD1" s="114"/>
      <c r="DE1" s="114"/>
      <c r="DF1" s="114"/>
      <c r="DG1" s="114"/>
      <c r="DH1" s="114"/>
      <c r="DI1" s="114"/>
      <c r="DJ1" s="114"/>
      <c r="DK1" s="114"/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4"/>
      <c r="EI1" s="114"/>
      <c r="EJ1" s="114"/>
      <c r="EK1" s="114"/>
      <c r="EL1" s="114"/>
      <c r="EM1" s="114"/>
      <c r="EN1" s="114"/>
      <c r="EO1" s="114"/>
      <c r="EP1" s="114"/>
      <c r="EQ1" s="114"/>
      <c r="ER1" s="114"/>
      <c r="ES1" s="114"/>
      <c r="ET1" s="114"/>
      <c r="EU1" s="114"/>
      <c r="EV1" s="114"/>
      <c r="EW1" s="114"/>
      <c r="EX1" s="114"/>
      <c r="EY1" s="114"/>
      <c r="EZ1" s="114"/>
      <c r="FA1" s="114"/>
      <c r="FB1" s="114"/>
      <c r="FC1" s="114"/>
      <c r="FD1" s="114"/>
      <c r="FE1" s="114"/>
      <c r="FF1" s="114"/>
      <c r="FG1" s="114"/>
      <c r="FH1" s="114"/>
      <c r="FI1" s="114"/>
      <c r="FJ1" s="114"/>
      <c r="FK1" s="114"/>
      <c r="FL1" s="114"/>
      <c r="FM1" s="114"/>
      <c r="FN1" s="114"/>
      <c r="FO1" s="114"/>
      <c r="FP1" s="114"/>
      <c r="FQ1" s="114"/>
      <c r="FR1" s="114"/>
      <c r="FS1" s="114"/>
      <c r="FT1" s="114"/>
      <c r="FU1" s="114"/>
      <c r="FV1" s="114"/>
      <c r="FW1" s="114"/>
      <c r="FX1" s="114"/>
      <c r="FY1" s="114"/>
      <c r="FZ1" s="114"/>
      <c r="GA1" s="114"/>
      <c r="GB1" s="114"/>
      <c r="GC1" s="114"/>
      <c r="GD1" s="114"/>
      <c r="GE1" s="114"/>
      <c r="GF1" s="114"/>
      <c r="GG1" s="114"/>
      <c r="GH1" s="114"/>
      <c r="GI1" s="114"/>
      <c r="GJ1" s="114"/>
      <c r="GK1" s="114"/>
      <c r="GL1" s="114"/>
      <c r="GM1" s="114"/>
      <c r="GN1" s="114"/>
      <c r="GO1" s="114"/>
      <c r="GP1" s="114"/>
      <c r="GQ1" s="114"/>
      <c r="GR1" s="114"/>
      <c r="GS1" s="114"/>
      <c r="GT1" s="114"/>
      <c r="GU1" s="114"/>
      <c r="GV1" s="114"/>
      <c r="GW1" s="114"/>
      <c r="GX1" s="114"/>
      <c r="GY1" s="114"/>
      <c r="GZ1" s="114"/>
      <c r="HA1" s="114"/>
      <c r="HB1" s="114"/>
      <c r="HC1" s="114"/>
      <c r="HD1" s="114"/>
      <c r="HE1" s="114"/>
      <c r="HF1" s="114"/>
      <c r="HG1" s="114"/>
      <c r="HH1" s="114"/>
      <c r="HI1" s="114"/>
      <c r="HJ1" s="114"/>
      <c r="HK1" s="114"/>
      <c r="HL1" s="114"/>
      <c r="HM1" s="114"/>
      <c r="HN1" s="114"/>
      <c r="HO1" s="114"/>
      <c r="HP1" s="114"/>
      <c r="HQ1" s="114"/>
      <c r="HR1" s="114"/>
      <c r="HS1" s="114"/>
      <c r="HT1" s="114"/>
      <c r="HU1" s="114"/>
      <c r="HV1" s="114"/>
      <c r="HW1" s="114"/>
      <c r="HX1" s="114"/>
      <c r="HY1" s="114"/>
      <c r="HZ1" s="114"/>
      <c r="IA1" s="114"/>
      <c r="IB1" s="114"/>
      <c r="IC1" s="114"/>
      <c r="ID1" s="114"/>
      <c r="IE1" s="114"/>
      <c r="IF1" s="114"/>
      <c r="IG1" s="114"/>
      <c r="IH1" s="114"/>
      <c r="II1" s="114"/>
      <c r="IJ1" s="114"/>
      <c r="IK1" s="114"/>
      <c r="IL1" s="114"/>
      <c r="IM1" s="114"/>
      <c r="IN1" s="114"/>
      <c r="IO1" s="114"/>
      <c r="IP1" s="114"/>
      <c r="IQ1" s="114"/>
      <c r="IR1" s="114"/>
      <c r="IS1" s="114"/>
      <c r="IT1" s="114"/>
      <c r="IU1" s="114"/>
    </row>
    <row r="2" spans="1:255" x14ac:dyDescent="0.25">
      <c r="E2" s="115" t="s">
        <v>34</v>
      </c>
    </row>
    <row r="3" spans="1:255" ht="74.400000000000006" customHeight="1" x14ac:dyDescent="0.25">
      <c r="A3" s="116" t="s">
        <v>98</v>
      </c>
      <c r="B3" s="116"/>
      <c r="C3" s="116"/>
      <c r="D3" s="116"/>
      <c r="E3" s="116"/>
    </row>
    <row r="4" spans="1:255" ht="27.6" x14ac:dyDescent="0.25">
      <c r="A4" s="118"/>
      <c r="B4" s="118"/>
      <c r="C4" s="118"/>
      <c r="D4" s="118"/>
      <c r="E4" s="118" t="s">
        <v>32</v>
      </c>
    </row>
    <row r="5" spans="1:255" x14ac:dyDescent="0.25">
      <c r="A5" s="120" t="s">
        <v>25</v>
      </c>
      <c r="B5" s="130" t="s">
        <v>29</v>
      </c>
      <c r="C5" s="130"/>
      <c r="D5" s="130"/>
      <c r="E5" s="130"/>
    </row>
    <row r="6" spans="1:255" ht="138" x14ac:dyDescent="0.25">
      <c r="A6" s="125"/>
      <c r="B6" s="126" t="s">
        <v>91</v>
      </c>
      <c r="C6" s="157" t="s">
        <v>93</v>
      </c>
      <c r="D6" s="126" t="s">
        <v>30</v>
      </c>
      <c r="E6" s="126" t="s">
        <v>31</v>
      </c>
    </row>
    <row r="7" spans="1:255" ht="20.399999999999999" customHeight="1" x14ac:dyDescent="0.25">
      <c r="A7" s="133" t="s">
        <v>0</v>
      </c>
      <c r="B7" s="144">
        <v>966689</v>
      </c>
      <c r="C7" s="144">
        <v>1310333</v>
      </c>
      <c r="D7" s="144">
        <v>1391</v>
      </c>
      <c r="E7" s="144">
        <v>5500</v>
      </c>
    </row>
    <row r="8" spans="1:255" x14ac:dyDescent="0.25">
      <c r="A8" s="134" t="s">
        <v>1</v>
      </c>
      <c r="B8" s="148">
        <v>760748</v>
      </c>
      <c r="C8" s="148">
        <v>1055964</v>
      </c>
      <c r="D8" s="148">
        <v>787</v>
      </c>
      <c r="E8" s="148">
        <v>1856</v>
      </c>
    </row>
    <row r="9" spans="1:255" x14ac:dyDescent="0.25">
      <c r="A9" s="134" t="s">
        <v>2</v>
      </c>
      <c r="B9" s="148">
        <v>507577</v>
      </c>
      <c r="C9" s="148">
        <v>725694</v>
      </c>
      <c r="D9" s="148">
        <v>572</v>
      </c>
      <c r="E9" s="148">
        <v>1939</v>
      </c>
    </row>
    <row r="10" spans="1:255" x14ac:dyDescent="0.25">
      <c r="A10" s="134" t="s">
        <v>3</v>
      </c>
      <c r="B10" s="148">
        <v>3407836</v>
      </c>
      <c r="C10" s="148">
        <v>9397444</v>
      </c>
      <c r="D10" s="148">
        <v>2721</v>
      </c>
      <c r="E10" s="148">
        <v>11905</v>
      </c>
    </row>
    <row r="11" spans="1:255" x14ac:dyDescent="0.25">
      <c r="A11" s="134" t="s">
        <v>4</v>
      </c>
      <c r="B11" s="148">
        <v>3203475</v>
      </c>
      <c r="C11" s="148">
        <v>4675184</v>
      </c>
      <c r="D11" s="148">
        <v>3058</v>
      </c>
      <c r="E11" s="148">
        <v>9362</v>
      </c>
    </row>
    <row r="12" spans="1:255" x14ac:dyDescent="0.25">
      <c r="A12" s="134" t="s">
        <v>5</v>
      </c>
      <c r="B12" s="148">
        <v>704065</v>
      </c>
      <c r="C12" s="148">
        <v>929874</v>
      </c>
      <c r="D12" s="148">
        <v>666</v>
      </c>
      <c r="E12" s="148">
        <v>1772</v>
      </c>
    </row>
    <row r="13" spans="1:255" x14ac:dyDescent="0.25">
      <c r="A13" s="134" t="s">
        <v>6</v>
      </c>
      <c r="B13" s="148">
        <v>471612</v>
      </c>
      <c r="C13" s="148">
        <v>654203</v>
      </c>
      <c r="D13" s="148">
        <v>627</v>
      </c>
      <c r="E13" s="148">
        <v>1541</v>
      </c>
    </row>
    <row r="14" spans="1:255" x14ac:dyDescent="0.25">
      <c r="A14" s="134" t="s">
        <v>7</v>
      </c>
      <c r="B14" s="148">
        <v>1305381</v>
      </c>
      <c r="C14" s="148">
        <v>1960181</v>
      </c>
      <c r="D14" s="148">
        <v>1287</v>
      </c>
      <c r="E14" s="148">
        <v>4796</v>
      </c>
    </row>
    <row r="15" spans="1:255" x14ac:dyDescent="0.25">
      <c r="A15" s="134" t="s">
        <v>8</v>
      </c>
      <c r="B15" s="148">
        <v>633176</v>
      </c>
      <c r="C15" s="148">
        <v>870606</v>
      </c>
      <c r="D15" s="148">
        <v>640</v>
      </c>
      <c r="E15" s="148">
        <v>2266</v>
      </c>
    </row>
    <row r="16" spans="1:255" x14ac:dyDescent="0.25">
      <c r="A16" s="134" t="s">
        <v>9</v>
      </c>
      <c r="B16" s="148">
        <v>781733</v>
      </c>
      <c r="C16" s="148">
        <v>1092732</v>
      </c>
      <c r="D16" s="148">
        <v>642</v>
      </c>
      <c r="E16" s="148">
        <v>4841</v>
      </c>
    </row>
    <row r="17" spans="1:5" x14ac:dyDescent="0.25">
      <c r="A17" s="134" t="s">
        <v>10</v>
      </c>
      <c r="B17" s="148">
        <v>522348</v>
      </c>
      <c r="C17" s="148">
        <v>708900</v>
      </c>
      <c r="D17" s="148">
        <v>592</v>
      </c>
      <c r="E17" s="148">
        <v>1621</v>
      </c>
    </row>
    <row r="18" spans="1:5" x14ac:dyDescent="0.25">
      <c r="A18" s="134" t="s">
        <v>11</v>
      </c>
      <c r="B18" s="148">
        <v>1267752</v>
      </c>
      <c r="C18" s="148">
        <v>1697379</v>
      </c>
      <c r="D18" s="148">
        <v>1303</v>
      </c>
      <c r="E18" s="148">
        <v>3660</v>
      </c>
    </row>
    <row r="19" spans="1:5" x14ac:dyDescent="0.25">
      <c r="A19" s="134" t="s">
        <v>12</v>
      </c>
      <c r="B19" s="148">
        <v>1338227</v>
      </c>
      <c r="C19" s="148">
        <v>1909246</v>
      </c>
      <c r="D19" s="148">
        <v>1530</v>
      </c>
      <c r="E19" s="148">
        <v>5086</v>
      </c>
    </row>
    <row r="20" spans="1:5" x14ac:dyDescent="0.25">
      <c r="A20" s="134" t="s">
        <v>13</v>
      </c>
      <c r="B20" s="148">
        <v>717300</v>
      </c>
      <c r="C20" s="148">
        <v>1010450</v>
      </c>
      <c r="D20" s="148">
        <v>787</v>
      </c>
      <c r="E20" s="148">
        <v>2942</v>
      </c>
    </row>
    <row r="21" spans="1:5" x14ac:dyDescent="0.25">
      <c r="A21" s="134" t="s">
        <v>14</v>
      </c>
      <c r="B21" s="148">
        <v>1700244</v>
      </c>
      <c r="C21" s="148">
        <v>2385705</v>
      </c>
      <c r="D21" s="148">
        <v>1480</v>
      </c>
      <c r="E21" s="148">
        <v>6621</v>
      </c>
    </row>
    <row r="22" spans="1:5" x14ac:dyDescent="0.25">
      <c r="A22" s="134" t="s">
        <v>15</v>
      </c>
      <c r="B22" s="148">
        <v>1071019</v>
      </c>
      <c r="C22" s="148">
        <v>1478266</v>
      </c>
      <c r="D22" s="148">
        <v>1115</v>
      </c>
      <c r="E22" s="148">
        <v>3793</v>
      </c>
    </row>
    <row r="23" spans="1:5" x14ac:dyDescent="0.25">
      <c r="A23" s="134" t="s">
        <v>16</v>
      </c>
      <c r="B23" s="148">
        <v>539069</v>
      </c>
      <c r="C23" s="148">
        <v>753693</v>
      </c>
      <c r="D23" s="148">
        <v>584</v>
      </c>
      <c r="E23" s="148">
        <v>1759</v>
      </c>
    </row>
    <row r="24" spans="1:5" x14ac:dyDescent="0.25">
      <c r="A24" s="134" t="s">
        <v>17</v>
      </c>
      <c r="B24" s="148">
        <v>711233</v>
      </c>
      <c r="C24" s="148">
        <v>986234</v>
      </c>
      <c r="D24" s="148">
        <v>681</v>
      </c>
      <c r="E24" s="148">
        <v>1827</v>
      </c>
    </row>
    <row r="25" spans="1:5" x14ac:dyDescent="0.25">
      <c r="A25" s="134" t="s">
        <v>18</v>
      </c>
      <c r="B25" s="148">
        <v>432001</v>
      </c>
      <c r="C25" s="148">
        <v>635031</v>
      </c>
      <c r="D25" s="148">
        <v>522</v>
      </c>
      <c r="E25" s="148">
        <v>1410</v>
      </c>
    </row>
    <row r="26" spans="1:5" x14ac:dyDescent="0.25">
      <c r="A26" s="134" t="s">
        <v>19</v>
      </c>
      <c r="B26" s="148">
        <v>1595088</v>
      </c>
      <c r="C26" s="148">
        <v>2462117</v>
      </c>
      <c r="D26" s="148">
        <v>1766</v>
      </c>
      <c r="E26" s="148">
        <v>6070</v>
      </c>
    </row>
    <row r="27" spans="1:5" x14ac:dyDescent="0.25">
      <c r="A27" s="134" t="s">
        <v>20</v>
      </c>
      <c r="B27" s="148">
        <v>630534</v>
      </c>
      <c r="C27" s="148">
        <v>849629</v>
      </c>
      <c r="D27" s="148">
        <v>677</v>
      </c>
      <c r="E27" s="148">
        <v>2132</v>
      </c>
    </row>
    <row r="28" spans="1:5" x14ac:dyDescent="0.25">
      <c r="A28" s="134" t="s">
        <v>21</v>
      </c>
      <c r="B28" s="148">
        <v>742814</v>
      </c>
      <c r="C28" s="148">
        <v>1025599</v>
      </c>
      <c r="D28" s="148">
        <v>748</v>
      </c>
      <c r="E28" s="148">
        <v>3111</v>
      </c>
    </row>
    <row r="29" spans="1:5" x14ac:dyDescent="0.25">
      <c r="A29" s="134" t="s">
        <v>22</v>
      </c>
      <c r="B29" s="148">
        <v>789513</v>
      </c>
      <c r="C29" s="148">
        <v>1047518</v>
      </c>
      <c r="D29" s="148">
        <v>707</v>
      </c>
      <c r="E29" s="148">
        <v>2165</v>
      </c>
    </row>
    <row r="30" spans="1:5" x14ac:dyDescent="0.25">
      <c r="A30" s="134" t="s">
        <v>23</v>
      </c>
      <c r="B30" s="148">
        <v>319668</v>
      </c>
      <c r="C30" s="148">
        <v>489511</v>
      </c>
      <c r="D30" s="148">
        <v>399</v>
      </c>
      <c r="E30" s="148">
        <v>1356</v>
      </c>
    </row>
    <row r="31" spans="1:5" x14ac:dyDescent="0.25">
      <c r="A31" s="134" t="s">
        <v>24</v>
      </c>
      <c r="B31" s="148">
        <v>506893</v>
      </c>
      <c r="C31" s="148">
        <v>673978</v>
      </c>
      <c r="D31" s="148">
        <v>521</v>
      </c>
      <c r="E31" s="148">
        <v>1869</v>
      </c>
    </row>
    <row r="32" spans="1:5" x14ac:dyDescent="0.25">
      <c r="A32" s="134" t="s">
        <v>37</v>
      </c>
      <c r="B32" s="148">
        <v>2902815</v>
      </c>
      <c r="C32" s="148">
        <v>4689050</v>
      </c>
      <c r="D32" s="148">
        <v>3861</v>
      </c>
      <c r="E32" s="148">
        <v>14653</v>
      </c>
    </row>
    <row r="33" spans="1:5" x14ac:dyDescent="0.25">
      <c r="A33" s="135" t="s">
        <v>38</v>
      </c>
      <c r="B33" s="151">
        <v>293553</v>
      </c>
      <c r="C33" s="151">
        <v>410999</v>
      </c>
      <c r="D33" s="151">
        <v>256</v>
      </c>
      <c r="E33" s="151">
        <v>844</v>
      </c>
    </row>
    <row r="34" spans="1:5" x14ac:dyDescent="0.25">
      <c r="A34" s="128" t="s">
        <v>28</v>
      </c>
      <c r="B34" s="111">
        <v>28822363</v>
      </c>
      <c r="C34" s="111">
        <v>45885520</v>
      </c>
      <c r="D34" s="111">
        <v>29920</v>
      </c>
      <c r="E34" s="111">
        <v>106697</v>
      </c>
    </row>
    <row r="37" spans="1:5" x14ac:dyDescent="0.25">
      <c r="A37" s="65" t="s">
        <v>92</v>
      </c>
    </row>
  </sheetData>
  <mergeCells count="4">
    <mergeCell ref="A1:IU1"/>
    <mergeCell ref="B5:E5"/>
    <mergeCell ref="A3:E3"/>
    <mergeCell ref="A5:A6"/>
  </mergeCells>
  <phoneticPr fontId="0" type="noConversion"/>
  <pageMargins left="0.75" right="0.48" top="1" bottom="1" header="0.5" footer="0.5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2:F37"/>
  <sheetViews>
    <sheetView zoomScale="55" zoomScaleNormal="55" workbookViewId="0">
      <selection activeCell="A37" sqref="A37"/>
    </sheetView>
  </sheetViews>
  <sheetFormatPr defaultRowHeight="13.8" x14ac:dyDescent="0.25"/>
  <cols>
    <col min="1" max="1" width="30" style="10" customWidth="1"/>
    <col min="2" max="7" width="18.77734375" style="10" customWidth="1"/>
    <col min="8" max="16384" width="8.88671875" style="10"/>
  </cols>
  <sheetData>
    <row r="2" spans="1:5" x14ac:dyDescent="0.25">
      <c r="E2" s="115" t="s">
        <v>34</v>
      </c>
    </row>
    <row r="3" spans="1:5" ht="77.400000000000006" customHeight="1" x14ac:dyDescent="0.25">
      <c r="A3" s="116" t="s">
        <v>42</v>
      </c>
      <c r="B3" s="116"/>
      <c r="C3" s="116"/>
      <c r="D3" s="116"/>
      <c r="E3" s="116"/>
    </row>
    <row r="4" spans="1:5" ht="27.6" x14ac:dyDescent="0.25">
      <c r="A4" s="118"/>
      <c r="B4" s="118"/>
      <c r="C4" s="118"/>
      <c r="D4" s="118"/>
      <c r="E4" s="118" t="s">
        <v>32</v>
      </c>
    </row>
    <row r="5" spans="1:5" x14ac:dyDescent="0.25">
      <c r="A5" s="120" t="s">
        <v>25</v>
      </c>
      <c r="B5" s="130" t="s">
        <v>29</v>
      </c>
      <c r="C5" s="130"/>
      <c r="D5" s="130"/>
      <c r="E5" s="130"/>
    </row>
    <row r="6" spans="1:5" ht="179.4" x14ac:dyDescent="0.25">
      <c r="A6" s="125"/>
      <c r="B6" s="126" t="s">
        <v>91</v>
      </c>
      <c r="C6" s="157" t="s">
        <v>93</v>
      </c>
      <c r="D6" s="126" t="s">
        <v>30</v>
      </c>
      <c r="E6" s="126" t="s">
        <v>31</v>
      </c>
    </row>
    <row r="7" spans="1:5" x14ac:dyDescent="0.25">
      <c r="A7" s="163" t="s">
        <v>0</v>
      </c>
      <c r="B7" s="110">
        <v>947894</v>
      </c>
      <c r="C7" s="110">
        <v>1284366</v>
      </c>
      <c r="D7" s="110">
        <v>1355</v>
      </c>
      <c r="E7" s="110">
        <v>5339</v>
      </c>
    </row>
    <row r="8" spans="1:5" x14ac:dyDescent="0.25">
      <c r="A8" s="163" t="s">
        <v>1</v>
      </c>
      <c r="B8" s="110">
        <v>771594</v>
      </c>
      <c r="C8" s="110">
        <v>1032282</v>
      </c>
      <c r="D8" s="110">
        <v>786</v>
      </c>
      <c r="E8" s="110">
        <v>1881</v>
      </c>
    </row>
    <row r="9" spans="1:5" x14ac:dyDescent="0.25">
      <c r="A9" s="163" t="s">
        <v>2</v>
      </c>
      <c r="B9" s="110">
        <v>503568</v>
      </c>
      <c r="C9" s="110">
        <v>719807</v>
      </c>
      <c r="D9" s="110">
        <v>573</v>
      </c>
      <c r="E9" s="110">
        <v>1910</v>
      </c>
    </row>
    <row r="10" spans="1:5" x14ac:dyDescent="0.25">
      <c r="A10" s="163" t="s">
        <v>3</v>
      </c>
      <c r="B10" s="110">
        <v>3542673</v>
      </c>
      <c r="C10" s="110">
        <v>9248882</v>
      </c>
      <c r="D10" s="110">
        <v>2708</v>
      </c>
      <c r="E10" s="110">
        <v>13593</v>
      </c>
    </row>
    <row r="11" spans="1:5" x14ac:dyDescent="0.25">
      <c r="A11" s="163" t="s">
        <v>4</v>
      </c>
      <c r="B11" s="110">
        <v>3220627</v>
      </c>
      <c r="C11" s="110">
        <v>4770109</v>
      </c>
      <c r="D11" s="110">
        <v>3083</v>
      </c>
      <c r="E11" s="110">
        <v>10814</v>
      </c>
    </row>
    <row r="12" spans="1:5" x14ac:dyDescent="0.25">
      <c r="A12" s="163" t="s">
        <v>5</v>
      </c>
      <c r="B12" s="110">
        <v>725963</v>
      </c>
      <c r="C12" s="110">
        <v>907070</v>
      </c>
      <c r="D12" s="110">
        <v>661</v>
      </c>
      <c r="E12" s="110">
        <v>1718</v>
      </c>
    </row>
    <row r="13" spans="1:5" x14ac:dyDescent="0.25">
      <c r="A13" s="163" t="s">
        <v>6</v>
      </c>
      <c r="B13" s="110">
        <v>469061</v>
      </c>
      <c r="C13" s="110">
        <v>638635</v>
      </c>
      <c r="D13" s="110">
        <v>625</v>
      </c>
      <c r="E13" s="110">
        <v>1515</v>
      </c>
    </row>
    <row r="14" spans="1:5" x14ac:dyDescent="0.25">
      <c r="A14" s="163" t="s">
        <v>7</v>
      </c>
      <c r="B14" s="110">
        <v>1279524</v>
      </c>
      <c r="C14" s="110">
        <v>1963778</v>
      </c>
      <c r="D14" s="110">
        <v>1275</v>
      </c>
      <c r="E14" s="110">
        <v>4783</v>
      </c>
    </row>
    <row r="15" spans="1:5" x14ac:dyDescent="0.25">
      <c r="A15" s="163" t="s">
        <v>8</v>
      </c>
      <c r="B15" s="110">
        <v>634752</v>
      </c>
      <c r="C15" s="110">
        <v>857186</v>
      </c>
      <c r="D15" s="110">
        <v>638</v>
      </c>
      <c r="E15" s="110">
        <v>2264</v>
      </c>
    </row>
    <row r="16" spans="1:5" x14ac:dyDescent="0.25">
      <c r="A16" s="163" t="s">
        <v>9</v>
      </c>
      <c r="B16" s="110">
        <v>692558</v>
      </c>
      <c r="C16" s="110">
        <v>983331</v>
      </c>
      <c r="D16" s="110">
        <v>617</v>
      </c>
      <c r="E16" s="110">
        <v>5253</v>
      </c>
    </row>
    <row r="17" spans="1:5" x14ac:dyDescent="0.25">
      <c r="A17" s="163" t="s">
        <v>10</v>
      </c>
      <c r="B17" s="110">
        <v>551073</v>
      </c>
      <c r="C17" s="110">
        <v>732062</v>
      </c>
      <c r="D17" s="110">
        <v>594</v>
      </c>
      <c r="E17" s="110">
        <v>1560</v>
      </c>
    </row>
    <row r="18" spans="1:5" x14ac:dyDescent="0.25">
      <c r="A18" s="163" t="s">
        <v>11</v>
      </c>
      <c r="B18" s="110">
        <v>1275806</v>
      </c>
      <c r="C18" s="110">
        <v>1661015</v>
      </c>
      <c r="D18" s="110">
        <v>1329</v>
      </c>
      <c r="E18" s="110">
        <v>3640</v>
      </c>
    </row>
    <row r="19" spans="1:5" x14ac:dyDescent="0.25">
      <c r="A19" s="163" t="s">
        <v>12</v>
      </c>
      <c r="B19" s="110">
        <v>1306619</v>
      </c>
      <c r="C19" s="110">
        <v>1858675</v>
      </c>
      <c r="D19" s="110">
        <v>1521</v>
      </c>
      <c r="E19" s="110">
        <v>5058</v>
      </c>
    </row>
    <row r="20" spans="1:5" x14ac:dyDescent="0.25">
      <c r="A20" s="163" t="s">
        <v>13</v>
      </c>
      <c r="B20" s="110">
        <v>731224</v>
      </c>
      <c r="C20" s="110">
        <v>982576</v>
      </c>
      <c r="D20" s="110">
        <v>762</v>
      </c>
      <c r="E20" s="110">
        <v>2926</v>
      </c>
    </row>
    <row r="21" spans="1:5" x14ac:dyDescent="0.25">
      <c r="A21" s="163" t="s">
        <v>14</v>
      </c>
      <c r="B21" s="110">
        <v>1675546</v>
      </c>
      <c r="C21" s="110">
        <v>2342587</v>
      </c>
      <c r="D21" s="110">
        <v>1474</v>
      </c>
      <c r="E21" s="110">
        <v>6650</v>
      </c>
    </row>
    <row r="22" spans="1:5" x14ac:dyDescent="0.25">
      <c r="A22" s="163" t="s">
        <v>15</v>
      </c>
      <c r="B22" s="110">
        <v>1064779</v>
      </c>
      <c r="C22" s="110">
        <v>1428258</v>
      </c>
      <c r="D22" s="110">
        <v>1136</v>
      </c>
      <c r="E22" s="110">
        <v>3718</v>
      </c>
    </row>
    <row r="23" spans="1:5" x14ac:dyDescent="0.25">
      <c r="A23" s="163" t="s">
        <v>16</v>
      </c>
      <c r="B23" s="110">
        <v>540533</v>
      </c>
      <c r="C23" s="110">
        <v>739911</v>
      </c>
      <c r="D23" s="110">
        <v>591</v>
      </c>
      <c r="E23" s="110">
        <v>1746</v>
      </c>
    </row>
    <row r="24" spans="1:5" x14ac:dyDescent="0.25">
      <c r="A24" s="163" t="s">
        <v>17</v>
      </c>
      <c r="B24" s="110">
        <v>706248</v>
      </c>
      <c r="C24" s="110">
        <v>961286</v>
      </c>
      <c r="D24" s="110">
        <v>708</v>
      </c>
      <c r="E24" s="110">
        <v>1774</v>
      </c>
    </row>
    <row r="25" spans="1:5" x14ac:dyDescent="0.25">
      <c r="A25" s="163" t="s">
        <v>18</v>
      </c>
      <c r="B25" s="110">
        <v>434438</v>
      </c>
      <c r="C25" s="110">
        <v>623525</v>
      </c>
      <c r="D25" s="110">
        <v>522</v>
      </c>
      <c r="E25" s="110">
        <v>1413</v>
      </c>
    </row>
    <row r="26" spans="1:5" x14ac:dyDescent="0.25">
      <c r="A26" s="163" t="s">
        <v>19</v>
      </c>
      <c r="B26" s="110">
        <v>1541092</v>
      </c>
      <c r="C26" s="110">
        <v>2379039</v>
      </c>
      <c r="D26" s="110">
        <v>1689</v>
      </c>
      <c r="E26" s="110">
        <v>5922</v>
      </c>
    </row>
    <row r="27" spans="1:5" x14ac:dyDescent="0.25">
      <c r="A27" s="163" t="s">
        <v>20</v>
      </c>
      <c r="B27" s="110">
        <v>640855</v>
      </c>
      <c r="C27" s="110">
        <v>822713</v>
      </c>
      <c r="D27" s="110">
        <v>675</v>
      </c>
      <c r="E27" s="110">
        <v>2071</v>
      </c>
    </row>
    <row r="28" spans="1:5" x14ac:dyDescent="0.25">
      <c r="A28" s="163" t="s">
        <v>21</v>
      </c>
      <c r="B28" s="110">
        <v>731120</v>
      </c>
      <c r="C28" s="110">
        <v>989165</v>
      </c>
      <c r="D28" s="110">
        <v>712</v>
      </c>
      <c r="E28" s="110">
        <v>2199</v>
      </c>
    </row>
    <row r="29" spans="1:5" x14ac:dyDescent="0.25">
      <c r="A29" s="163" t="s">
        <v>22</v>
      </c>
      <c r="B29" s="110">
        <v>792271</v>
      </c>
      <c r="C29" s="110">
        <v>1013691</v>
      </c>
      <c r="D29" s="110">
        <v>704</v>
      </c>
      <c r="E29" s="110">
        <v>2174</v>
      </c>
    </row>
    <row r="30" spans="1:5" x14ac:dyDescent="0.25">
      <c r="A30" s="163" t="s">
        <v>23</v>
      </c>
      <c r="B30" s="110">
        <v>317351</v>
      </c>
      <c r="C30" s="110">
        <v>467181</v>
      </c>
      <c r="D30" s="110">
        <v>396</v>
      </c>
      <c r="E30" s="110">
        <v>1339</v>
      </c>
    </row>
    <row r="31" spans="1:5" x14ac:dyDescent="0.25">
      <c r="A31" s="163" t="s">
        <v>24</v>
      </c>
      <c r="B31" s="110">
        <v>515289</v>
      </c>
      <c r="C31" s="110">
        <v>651869</v>
      </c>
      <c r="D31" s="110">
        <v>536</v>
      </c>
      <c r="E31" s="110">
        <v>2010</v>
      </c>
    </row>
    <row r="32" spans="1:5" x14ac:dyDescent="0.25">
      <c r="A32" s="163" t="s">
        <v>37</v>
      </c>
      <c r="B32" s="110">
        <v>2841141</v>
      </c>
      <c r="C32" s="110">
        <v>4576784</v>
      </c>
      <c r="D32" s="110">
        <v>3791</v>
      </c>
      <c r="E32" s="110">
        <v>12965</v>
      </c>
    </row>
    <row r="33" spans="1:5" x14ac:dyDescent="0.25">
      <c r="A33" s="163" t="s">
        <v>38</v>
      </c>
      <c r="B33" s="110">
        <v>287946</v>
      </c>
      <c r="C33" s="110">
        <v>397632</v>
      </c>
      <c r="D33" s="110">
        <v>280</v>
      </c>
      <c r="E33" s="110">
        <v>803</v>
      </c>
    </row>
    <row r="34" spans="1:5" x14ac:dyDescent="0.25">
      <c r="A34" s="164" t="s">
        <v>28</v>
      </c>
      <c r="B34" s="165">
        <v>28741545</v>
      </c>
      <c r="C34" s="165">
        <v>45033415</v>
      </c>
      <c r="D34" s="165">
        <v>29741</v>
      </c>
      <c r="E34" s="165">
        <v>107038</v>
      </c>
    </row>
    <row r="37" spans="1:5" x14ac:dyDescent="0.25">
      <c r="A37" s="65" t="s">
        <v>92</v>
      </c>
    </row>
  </sheetData>
  <mergeCells count="3">
    <mergeCell ref="A3:E3"/>
    <mergeCell ref="A5:A6"/>
    <mergeCell ref="B5:E5"/>
  </mergeCells>
  <phoneticPr fontId="5" type="noConversion"/>
  <pageMargins left="0.75" right="0.75" top="0.62" bottom="0.75" header="0.5" footer="0.5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2:F37"/>
  <sheetViews>
    <sheetView zoomScale="55" zoomScaleNormal="55" workbookViewId="0">
      <selection activeCell="A37" sqref="A37"/>
    </sheetView>
  </sheetViews>
  <sheetFormatPr defaultRowHeight="13.8" x14ac:dyDescent="0.25"/>
  <cols>
    <col min="1" max="1" width="30" style="10" customWidth="1"/>
    <col min="2" max="5" width="18.33203125" style="10" customWidth="1"/>
    <col min="6" max="6" width="9.109375" style="10" hidden="1" customWidth="1"/>
    <col min="7" max="16384" width="8.88671875" style="10"/>
  </cols>
  <sheetData>
    <row r="2" spans="1:5" x14ac:dyDescent="0.25">
      <c r="E2" s="115" t="s">
        <v>34</v>
      </c>
    </row>
    <row r="3" spans="1:5" ht="70.5" customHeight="1" x14ac:dyDescent="0.25">
      <c r="A3" s="116" t="s">
        <v>41</v>
      </c>
      <c r="B3" s="116"/>
      <c r="C3" s="116"/>
      <c r="D3" s="116"/>
      <c r="E3" s="116"/>
    </row>
    <row r="4" spans="1:5" ht="27.6" x14ac:dyDescent="0.25">
      <c r="A4" s="118"/>
      <c r="B4" s="118"/>
      <c r="C4" s="118"/>
      <c r="D4" s="118"/>
      <c r="E4" s="118" t="s">
        <v>32</v>
      </c>
    </row>
    <row r="5" spans="1:5" x14ac:dyDescent="0.25">
      <c r="A5" s="120" t="s">
        <v>25</v>
      </c>
      <c r="B5" s="130" t="s">
        <v>29</v>
      </c>
      <c r="C5" s="130"/>
      <c r="D5" s="130"/>
      <c r="E5" s="130"/>
    </row>
    <row r="6" spans="1:5" ht="179.4" x14ac:dyDescent="0.25">
      <c r="A6" s="125"/>
      <c r="B6" s="126" t="s">
        <v>91</v>
      </c>
      <c r="C6" s="157" t="s">
        <v>93</v>
      </c>
      <c r="D6" s="126" t="s">
        <v>30</v>
      </c>
      <c r="E6" s="126" t="s">
        <v>31</v>
      </c>
    </row>
    <row r="7" spans="1:5" x14ac:dyDescent="0.25">
      <c r="A7" s="163" t="s">
        <v>0</v>
      </c>
      <c r="B7" s="110">
        <v>932870</v>
      </c>
      <c r="C7" s="110">
        <v>1264782</v>
      </c>
      <c r="D7" s="110">
        <v>1335</v>
      </c>
      <c r="E7" s="110">
        <v>5241</v>
      </c>
    </row>
    <row r="8" spans="1:5" x14ac:dyDescent="0.25">
      <c r="A8" s="163" t="s">
        <v>1</v>
      </c>
      <c r="B8" s="110">
        <v>755686</v>
      </c>
      <c r="C8" s="110">
        <v>1029156</v>
      </c>
      <c r="D8" s="110">
        <v>777</v>
      </c>
      <c r="E8" s="110">
        <v>1828</v>
      </c>
    </row>
    <row r="9" spans="1:5" x14ac:dyDescent="0.25">
      <c r="A9" s="163" t="s">
        <v>2</v>
      </c>
      <c r="B9" s="110">
        <v>511623</v>
      </c>
      <c r="C9" s="110">
        <v>738481</v>
      </c>
      <c r="D9" s="110">
        <v>574</v>
      </c>
      <c r="E9" s="110">
        <v>1935</v>
      </c>
    </row>
    <row r="10" spans="1:5" x14ac:dyDescent="0.25">
      <c r="A10" s="163" t="s">
        <v>3</v>
      </c>
      <c r="B10" s="110">
        <v>3715496</v>
      </c>
      <c r="C10" s="110">
        <v>8521626</v>
      </c>
      <c r="D10" s="110">
        <v>2724</v>
      </c>
      <c r="E10" s="110">
        <v>11702</v>
      </c>
    </row>
    <row r="11" spans="1:5" x14ac:dyDescent="0.25">
      <c r="A11" s="163" t="s">
        <v>4</v>
      </c>
      <c r="B11" s="110">
        <v>3361385</v>
      </c>
      <c r="C11" s="110">
        <v>4760420</v>
      </c>
      <c r="D11" s="110">
        <v>3058</v>
      </c>
      <c r="E11" s="110">
        <v>9662</v>
      </c>
    </row>
    <row r="12" spans="1:5" x14ac:dyDescent="0.25">
      <c r="A12" s="163" t="s">
        <v>5</v>
      </c>
      <c r="B12" s="110">
        <v>700597</v>
      </c>
      <c r="C12" s="110">
        <v>894575</v>
      </c>
      <c r="D12" s="110">
        <v>648</v>
      </c>
      <c r="E12" s="110">
        <v>1721</v>
      </c>
    </row>
    <row r="13" spans="1:5" x14ac:dyDescent="0.25">
      <c r="A13" s="163" t="s">
        <v>6</v>
      </c>
      <c r="B13" s="110">
        <v>461423</v>
      </c>
      <c r="C13" s="110">
        <v>628350</v>
      </c>
      <c r="D13" s="110">
        <v>626</v>
      </c>
      <c r="E13" s="110">
        <v>1554</v>
      </c>
    </row>
    <row r="14" spans="1:5" x14ac:dyDescent="0.25">
      <c r="A14" s="163" t="s">
        <v>7</v>
      </c>
      <c r="B14" s="110">
        <v>1303165</v>
      </c>
      <c r="C14" s="110">
        <v>1960381</v>
      </c>
      <c r="D14" s="110">
        <v>1270</v>
      </c>
      <c r="E14" s="110">
        <v>4819</v>
      </c>
    </row>
    <row r="15" spans="1:5" x14ac:dyDescent="0.25">
      <c r="A15" s="163" t="s">
        <v>8</v>
      </c>
      <c r="B15" s="110">
        <v>620240</v>
      </c>
      <c r="C15" s="110">
        <v>856468</v>
      </c>
      <c r="D15" s="110">
        <v>627</v>
      </c>
      <c r="E15" s="110">
        <v>2317</v>
      </c>
    </row>
    <row r="16" spans="1:5" x14ac:dyDescent="0.25">
      <c r="A16" s="163" t="s">
        <v>9</v>
      </c>
      <c r="B16" s="110">
        <v>655905</v>
      </c>
      <c r="C16" s="110">
        <v>915511</v>
      </c>
      <c r="D16" s="110">
        <v>622</v>
      </c>
      <c r="E16" s="110">
        <v>5022</v>
      </c>
    </row>
    <row r="17" spans="1:5" x14ac:dyDescent="0.25">
      <c r="A17" s="163" t="s">
        <v>10</v>
      </c>
      <c r="B17" s="110">
        <v>545548</v>
      </c>
      <c r="C17" s="110">
        <v>742721</v>
      </c>
      <c r="D17" s="110">
        <v>596</v>
      </c>
      <c r="E17" s="110">
        <v>1569</v>
      </c>
    </row>
    <row r="18" spans="1:5" x14ac:dyDescent="0.25">
      <c r="A18" s="163" t="s">
        <v>11</v>
      </c>
      <c r="B18" s="110">
        <v>1266966</v>
      </c>
      <c r="C18" s="110">
        <v>1649041</v>
      </c>
      <c r="D18" s="110">
        <v>1330</v>
      </c>
      <c r="E18" s="110">
        <v>3819</v>
      </c>
    </row>
    <row r="19" spans="1:5" x14ac:dyDescent="0.25">
      <c r="A19" s="163" t="s">
        <v>12</v>
      </c>
      <c r="B19" s="110">
        <v>1310399</v>
      </c>
      <c r="C19" s="110">
        <v>1860686</v>
      </c>
      <c r="D19" s="110">
        <v>1475</v>
      </c>
      <c r="E19" s="110">
        <v>4835</v>
      </c>
    </row>
    <row r="20" spans="1:5" x14ac:dyDescent="0.25">
      <c r="A20" s="163" t="s">
        <v>13</v>
      </c>
      <c r="B20" s="110">
        <v>718139</v>
      </c>
      <c r="C20" s="110">
        <v>972951</v>
      </c>
      <c r="D20" s="110">
        <v>771</v>
      </c>
      <c r="E20" s="110">
        <v>2962</v>
      </c>
    </row>
    <row r="21" spans="1:5" x14ac:dyDescent="0.25">
      <c r="A21" s="163" t="s">
        <v>14</v>
      </c>
      <c r="B21" s="110">
        <v>1760208</v>
      </c>
      <c r="C21" s="110">
        <v>2409603</v>
      </c>
      <c r="D21" s="110">
        <v>1444</v>
      </c>
      <c r="E21" s="110">
        <v>6542</v>
      </c>
    </row>
    <row r="22" spans="1:5" x14ac:dyDescent="0.25">
      <c r="A22" s="163" t="s">
        <v>15</v>
      </c>
      <c r="B22" s="110">
        <v>1047131</v>
      </c>
      <c r="C22" s="110">
        <v>1411868</v>
      </c>
      <c r="D22" s="110">
        <v>1117</v>
      </c>
      <c r="E22" s="110">
        <v>3894</v>
      </c>
    </row>
    <row r="23" spans="1:5" x14ac:dyDescent="0.25">
      <c r="A23" s="163" t="s">
        <v>16</v>
      </c>
      <c r="B23" s="110">
        <v>541167</v>
      </c>
      <c r="C23" s="110">
        <v>737809</v>
      </c>
      <c r="D23" s="110">
        <v>586</v>
      </c>
      <c r="E23" s="110">
        <v>1707</v>
      </c>
    </row>
    <row r="24" spans="1:5" x14ac:dyDescent="0.25">
      <c r="A24" s="163" t="s">
        <v>17</v>
      </c>
      <c r="B24" s="110">
        <v>695665</v>
      </c>
      <c r="C24" s="110">
        <v>956891</v>
      </c>
      <c r="D24" s="110">
        <v>709</v>
      </c>
      <c r="E24" s="110">
        <v>2033</v>
      </c>
    </row>
    <row r="25" spans="1:5" x14ac:dyDescent="0.25">
      <c r="A25" s="163" t="s">
        <v>18</v>
      </c>
      <c r="B25" s="110">
        <v>424749</v>
      </c>
      <c r="C25" s="110">
        <v>625523</v>
      </c>
      <c r="D25" s="110">
        <v>524</v>
      </c>
      <c r="E25" s="110">
        <v>1475</v>
      </c>
    </row>
    <row r="26" spans="1:5" x14ac:dyDescent="0.25">
      <c r="A26" s="163" t="s">
        <v>19</v>
      </c>
      <c r="B26" s="110">
        <v>1522909</v>
      </c>
      <c r="C26" s="110">
        <v>2308234</v>
      </c>
      <c r="D26" s="110">
        <v>1675</v>
      </c>
      <c r="E26" s="110">
        <v>5906</v>
      </c>
    </row>
    <row r="27" spans="1:5" x14ac:dyDescent="0.25">
      <c r="A27" s="163" t="s">
        <v>20</v>
      </c>
      <c r="B27" s="110">
        <v>626570</v>
      </c>
      <c r="C27" s="110">
        <v>814236</v>
      </c>
      <c r="D27" s="110">
        <v>669</v>
      </c>
      <c r="E27" s="110">
        <v>2139</v>
      </c>
    </row>
    <row r="28" spans="1:5" x14ac:dyDescent="0.25">
      <c r="A28" s="163" t="s">
        <v>21</v>
      </c>
      <c r="B28" s="110">
        <v>713593</v>
      </c>
      <c r="C28" s="110">
        <v>972408</v>
      </c>
      <c r="D28" s="110">
        <v>713</v>
      </c>
      <c r="E28" s="110">
        <v>2229</v>
      </c>
    </row>
    <row r="29" spans="1:5" x14ac:dyDescent="0.25">
      <c r="A29" s="163" t="s">
        <v>22</v>
      </c>
      <c r="B29" s="110">
        <v>782871</v>
      </c>
      <c r="C29" s="110">
        <v>998992</v>
      </c>
      <c r="D29" s="110">
        <v>700</v>
      </c>
      <c r="E29" s="110">
        <v>2265</v>
      </c>
    </row>
    <row r="30" spans="1:5" x14ac:dyDescent="0.25">
      <c r="A30" s="163" t="s">
        <v>23</v>
      </c>
      <c r="B30" s="110">
        <v>311228</v>
      </c>
      <c r="C30" s="110">
        <v>464010</v>
      </c>
      <c r="D30" s="110">
        <v>394</v>
      </c>
      <c r="E30" s="110">
        <v>1368</v>
      </c>
    </row>
    <row r="31" spans="1:5" x14ac:dyDescent="0.25">
      <c r="A31" s="163" t="s">
        <v>24</v>
      </c>
      <c r="B31" s="110">
        <v>502589</v>
      </c>
      <c r="C31" s="110">
        <v>645171</v>
      </c>
      <c r="D31" s="110">
        <v>537</v>
      </c>
      <c r="E31" s="110">
        <v>1948</v>
      </c>
    </row>
    <row r="32" spans="1:5" x14ac:dyDescent="0.25">
      <c r="A32" s="163" t="s">
        <v>37</v>
      </c>
      <c r="B32" s="110">
        <v>2765779</v>
      </c>
      <c r="C32" s="110">
        <v>4667062</v>
      </c>
      <c r="D32" s="110">
        <v>3744</v>
      </c>
      <c r="E32" s="110">
        <v>11680</v>
      </c>
    </row>
    <row r="33" spans="1:5" x14ac:dyDescent="0.25">
      <c r="A33" s="163" t="s">
        <v>38</v>
      </c>
      <c r="B33" s="110">
        <v>280012</v>
      </c>
      <c r="C33" s="110">
        <v>393794</v>
      </c>
      <c r="D33" s="110">
        <v>272</v>
      </c>
      <c r="E33" s="110">
        <v>700</v>
      </c>
    </row>
    <row r="34" spans="1:5" x14ac:dyDescent="0.25">
      <c r="A34" s="164" t="s">
        <v>28</v>
      </c>
      <c r="B34" s="165">
        <v>28833913</v>
      </c>
      <c r="C34" s="165">
        <v>44200750</v>
      </c>
      <c r="D34" s="165">
        <v>29517</v>
      </c>
      <c r="E34" s="165">
        <v>102872</v>
      </c>
    </row>
    <row r="37" spans="1:5" x14ac:dyDescent="0.25">
      <c r="A37" s="65" t="s">
        <v>92</v>
      </c>
    </row>
  </sheetData>
  <mergeCells count="3">
    <mergeCell ref="A3:E3"/>
    <mergeCell ref="A5:A6"/>
    <mergeCell ref="B5:E5"/>
  </mergeCells>
  <phoneticPr fontId="5" type="noConversion"/>
  <pageMargins left="0.75" right="0.75" top="0.62" bottom="0.75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="70" zoomScaleNormal="70" workbookViewId="0">
      <selection activeCell="A32" sqref="A32:XFD33"/>
    </sheetView>
  </sheetViews>
  <sheetFormatPr defaultRowHeight="13.2" x14ac:dyDescent="0.25"/>
  <cols>
    <col min="1" max="1" width="23.33203125" customWidth="1"/>
    <col min="2" max="2" width="19.33203125" customWidth="1"/>
    <col min="3" max="3" width="19.44140625" customWidth="1"/>
    <col min="4" max="4" width="12.88671875" customWidth="1"/>
    <col min="5" max="5" width="12.109375" customWidth="1"/>
    <col min="6" max="6" width="12.5546875" customWidth="1"/>
    <col min="7" max="7" width="9.5546875" customWidth="1"/>
    <col min="8" max="8" width="12.33203125" customWidth="1"/>
    <col min="9" max="9" width="14.6640625" customWidth="1"/>
    <col min="10" max="10" width="16.44140625" customWidth="1"/>
    <col min="11" max="11" width="13.33203125" customWidth="1"/>
    <col min="12" max="12" width="15.88671875" customWidth="1"/>
    <col min="13" max="13" width="27.109375" customWidth="1"/>
  </cols>
  <sheetData>
    <row r="1" spans="1:13" ht="34.5" customHeight="1" x14ac:dyDescent="0.25">
      <c r="A1" s="69" t="s">
        <v>85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72"/>
    </row>
    <row r="2" spans="1:13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70"/>
    </row>
    <row r="3" spans="1:13" ht="13.8" customHeight="1" x14ac:dyDescent="0.25">
      <c r="A3" s="69"/>
      <c r="B3" s="69" t="s">
        <v>91</v>
      </c>
      <c r="C3" s="69" t="s">
        <v>93</v>
      </c>
      <c r="D3" s="71" t="s">
        <v>64</v>
      </c>
      <c r="E3" s="71"/>
      <c r="F3" s="71"/>
      <c r="G3" s="71"/>
      <c r="H3" s="72" t="s">
        <v>31</v>
      </c>
      <c r="I3" s="72"/>
      <c r="J3" s="72"/>
      <c r="K3" s="72"/>
      <c r="L3" s="72"/>
      <c r="M3" s="75" t="s">
        <v>83</v>
      </c>
    </row>
    <row r="4" spans="1:13" ht="90" customHeight="1" x14ac:dyDescent="0.25">
      <c r="A4" s="69"/>
      <c r="B4" s="69"/>
      <c r="C4" s="69"/>
      <c r="D4" s="48" t="s">
        <v>44</v>
      </c>
      <c r="E4" s="49" t="s">
        <v>61</v>
      </c>
      <c r="F4" s="49" t="s">
        <v>62</v>
      </c>
      <c r="G4" s="49" t="s">
        <v>63</v>
      </c>
      <c r="H4" s="48" t="s">
        <v>44</v>
      </c>
      <c r="I4" s="48" t="s">
        <v>47</v>
      </c>
      <c r="J4" s="50" t="s">
        <v>79</v>
      </c>
      <c r="K4" s="48" t="s">
        <v>46</v>
      </c>
      <c r="L4" s="50" t="s">
        <v>79</v>
      </c>
      <c r="M4" s="76"/>
    </row>
    <row r="5" spans="1:13" ht="13.8" x14ac:dyDescent="0.25">
      <c r="A5" s="29" t="s">
        <v>1</v>
      </c>
      <c r="B5" s="30">
        <v>1728724</v>
      </c>
      <c r="C5" s="30">
        <v>1055949</v>
      </c>
      <c r="D5" s="30">
        <v>1257</v>
      </c>
      <c r="E5" s="30">
        <v>589</v>
      </c>
      <c r="F5" s="30">
        <v>45</v>
      </c>
      <c r="G5" s="30">
        <v>623</v>
      </c>
      <c r="H5" s="30">
        <v>8049</v>
      </c>
      <c r="I5" s="30">
        <v>7453</v>
      </c>
      <c r="J5" s="30">
        <v>6070</v>
      </c>
      <c r="K5" s="30">
        <v>596</v>
      </c>
      <c r="L5" s="30">
        <v>56</v>
      </c>
      <c r="M5" s="30">
        <v>5830</v>
      </c>
    </row>
    <row r="6" spans="1:13" ht="13.8" x14ac:dyDescent="0.25">
      <c r="A6" s="29" t="s">
        <v>2</v>
      </c>
      <c r="B6" s="30">
        <v>1156880</v>
      </c>
      <c r="C6" s="30">
        <v>722900</v>
      </c>
      <c r="D6" s="51">
        <v>789</v>
      </c>
      <c r="E6" s="51">
        <v>400</v>
      </c>
      <c r="F6" s="51">
        <v>24</v>
      </c>
      <c r="G6" s="51">
        <v>365</v>
      </c>
      <c r="H6" s="30">
        <v>6179</v>
      </c>
      <c r="I6" s="30">
        <v>5781</v>
      </c>
      <c r="J6" s="30">
        <v>4600</v>
      </c>
      <c r="K6" s="30">
        <v>398</v>
      </c>
      <c r="L6" s="30">
        <v>42</v>
      </c>
      <c r="M6" s="30">
        <v>4334</v>
      </c>
    </row>
    <row r="7" spans="1:13" ht="13.8" x14ac:dyDescent="0.25">
      <c r="A7" s="29" t="s">
        <v>3</v>
      </c>
      <c r="B7" s="30">
        <v>7804577</v>
      </c>
      <c r="C7" s="30">
        <v>4407806</v>
      </c>
      <c r="D7" s="30">
        <v>3674</v>
      </c>
      <c r="E7" s="30">
        <v>1830</v>
      </c>
      <c r="F7" s="30">
        <v>154</v>
      </c>
      <c r="G7" s="30">
        <v>1690</v>
      </c>
      <c r="H7" s="30">
        <v>31549</v>
      </c>
      <c r="I7" s="30">
        <v>30151</v>
      </c>
      <c r="J7" s="30">
        <v>24435</v>
      </c>
      <c r="K7" s="30">
        <v>1398</v>
      </c>
      <c r="L7" s="30">
        <v>84</v>
      </c>
      <c r="M7" s="30">
        <v>21985</v>
      </c>
    </row>
    <row r="8" spans="1:13" ht="13.8" x14ac:dyDescent="0.25">
      <c r="A8" s="29" t="s">
        <v>4</v>
      </c>
      <c r="B8" s="30">
        <v>3065086</v>
      </c>
      <c r="C8" s="30">
        <v>1806931</v>
      </c>
      <c r="D8" s="30">
        <v>1555</v>
      </c>
      <c r="E8" s="30">
        <v>877</v>
      </c>
      <c r="F8" s="30">
        <v>40</v>
      </c>
      <c r="G8" s="30">
        <v>638</v>
      </c>
      <c r="H8" s="30">
        <v>12670</v>
      </c>
      <c r="I8" s="30">
        <v>12044</v>
      </c>
      <c r="J8" s="30">
        <v>8567</v>
      </c>
      <c r="K8" s="30">
        <v>626</v>
      </c>
      <c r="L8" s="30">
        <v>183</v>
      </c>
      <c r="M8" s="30">
        <v>9037</v>
      </c>
    </row>
    <row r="9" spans="1:13" ht="13.8" x14ac:dyDescent="0.25">
      <c r="A9" s="29" t="s">
        <v>5</v>
      </c>
      <c r="B9" s="30">
        <v>1383229</v>
      </c>
      <c r="C9" s="30">
        <v>867352</v>
      </c>
      <c r="D9" s="30">
        <v>1074</v>
      </c>
      <c r="E9" s="30">
        <v>528</v>
      </c>
      <c r="F9" s="30">
        <v>35</v>
      </c>
      <c r="G9" s="30">
        <v>511</v>
      </c>
      <c r="H9" s="30">
        <v>8028</v>
      </c>
      <c r="I9" s="30">
        <v>7531</v>
      </c>
      <c r="J9" s="30">
        <v>5820</v>
      </c>
      <c r="K9" s="30">
        <v>497</v>
      </c>
      <c r="L9" s="30">
        <v>56</v>
      </c>
      <c r="M9" s="30">
        <v>5458</v>
      </c>
    </row>
    <row r="10" spans="1:13" ht="13.8" x14ac:dyDescent="0.25">
      <c r="A10" s="29" t="s">
        <v>6</v>
      </c>
      <c r="B10" s="30">
        <v>1047478</v>
      </c>
      <c r="C10" s="30">
        <v>622136</v>
      </c>
      <c r="D10" s="30">
        <v>823</v>
      </c>
      <c r="E10" s="30">
        <v>420</v>
      </c>
      <c r="F10" s="30">
        <v>36</v>
      </c>
      <c r="G10" s="30">
        <v>367</v>
      </c>
      <c r="H10" s="30">
        <v>4977</v>
      </c>
      <c r="I10" s="30">
        <v>4676</v>
      </c>
      <c r="J10" s="30">
        <v>3879</v>
      </c>
      <c r="K10" s="30">
        <v>301</v>
      </c>
      <c r="L10" s="30">
        <v>34</v>
      </c>
      <c r="M10" s="30">
        <v>3722</v>
      </c>
    </row>
    <row r="11" spans="1:13" ht="13.8" x14ac:dyDescent="0.25">
      <c r="A11" s="29" t="s">
        <v>7</v>
      </c>
      <c r="B11" s="30">
        <v>2506928</v>
      </c>
      <c r="C11" s="30">
        <v>1568934</v>
      </c>
      <c r="D11" s="30">
        <v>1649</v>
      </c>
      <c r="E11" s="30">
        <v>920</v>
      </c>
      <c r="F11" s="30">
        <v>81</v>
      </c>
      <c r="G11" s="30">
        <v>648</v>
      </c>
      <c r="H11" s="30">
        <v>13462</v>
      </c>
      <c r="I11" s="30">
        <v>12643</v>
      </c>
      <c r="J11" s="30">
        <v>10364</v>
      </c>
      <c r="K11" s="30">
        <v>819</v>
      </c>
      <c r="L11" s="30">
        <v>62</v>
      </c>
      <c r="M11" s="30">
        <v>8832</v>
      </c>
    </row>
    <row r="12" spans="1:13" ht="13.8" x14ac:dyDescent="0.25">
      <c r="A12" s="29" t="s">
        <v>8</v>
      </c>
      <c r="B12" s="30">
        <v>1333922</v>
      </c>
      <c r="C12" s="30">
        <v>830083</v>
      </c>
      <c r="D12" s="30">
        <v>925</v>
      </c>
      <c r="E12" s="30">
        <v>441</v>
      </c>
      <c r="F12" s="30">
        <v>39</v>
      </c>
      <c r="G12" s="30">
        <v>445</v>
      </c>
      <c r="H12" s="30">
        <v>7506</v>
      </c>
      <c r="I12" s="30">
        <v>6941</v>
      </c>
      <c r="J12" s="30">
        <v>5651</v>
      </c>
      <c r="K12" s="30">
        <v>565</v>
      </c>
      <c r="L12" s="30">
        <v>19</v>
      </c>
      <c r="M12" s="30">
        <v>5320</v>
      </c>
    </row>
    <row r="13" spans="1:13" ht="13.8" x14ac:dyDescent="0.25">
      <c r="A13" s="29" t="s">
        <v>9</v>
      </c>
      <c r="B13" s="30">
        <v>3006426</v>
      </c>
      <c r="C13" s="30">
        <v>1961135</v>
      </c>
      <c r="D13" s="30">
        <v>822</v>
      </c>
      <c r="E13" s="30">
        <v>434</v>
      </c>
      <c r="F13" s="30">
        <v>51</v>
      </c>
      <c r="G13" s="30">
        <v>337</v>
      </c>
      <c r="H13" s="30">
        <v>18491</v>
      </c>
      <c r="I13" s="30">
        <v>17785</v>
      </c>
      <c r="J13" s="30">
        <v>14657</v>
      </c>
      <c r="K13" s="30">
        <v>706</v>
      </c>
      <c r="L13" s="30">
        <v>199</v>
      </c>
      <c r="M13" s="30">
        <v>12372</v>
      </c>
    </row>
    <row r="14" spans="1:13" ht="13.8" x14ac:dyDescent="0.25">
      <c r="A14" s="29" t="s">
        <v>10</v>
      </c>
      <c r="B14" s="30">
        <v>1091002</v>
      </c>
      <c r="C14" s="30">
        <v>691709</v>
      </c>
      <c r="D14" s="30">
        <v>790</v>
      </c>
      <c r="E14" s="30">
        <v>434</v>
      </c>
      <c r="F14" s="30">
        <v>24</v>
      </c>
      <c r="G14" s="30">
        <v>332</v>
      </c>
      <c r="H14" s="30">
        <v>6428</v>
      </c>
      <c r="I14" s="30">
        <v>6072</v>
      </c>
      <c r="J14" s="30">
        <v>4743</v>
      </c>
      <c r="K14" s="30">
        <v>356</v>
      </c>
      <c r="L14" s="30">
        <v>75</v>
      </c>
      <c r="M14" s="30">
        <v>4511</v>
      </c>
    </row>
    <row r="15" spans="1:13" ht="13.8" x14ac:dyDescent="0.25">
      <c r="A15" s="29" t="s">
        <v>11</v>
      </c>
      <c r="B15" s="30">
        <v>1083737</v>
      </c>
      <c r="C15" s="30">
        <v>626544</v>
      </c>
      <c r="D15" s="30">
        <v>525</v>
      </c>
      <c r="E15" s="30">
        <v>262</v>
      </c>
      <c r="F15" s="30">
        <v>7</v>
      </c>
      <c r="G15" s="30">
        <v>256</v>
      </c>
      <c r="H15" s="30">
        <v>4006</v>
      </c>
      <c r="I15" s="30">
        <v>3784</v>
      </c>
      <c r="J15" s="30">
        <v>3069</v>
      </c>
      <c r="K15" s="30">
        <v>222</v>
      </c>
      <c r="L15" s="30">
        <v>55</v>
      </c>
      <c r="M15" s="30">
        <v>2891</v>
      </c>
    </row>
    <row r="16" spans="1:13" ht="13.8" x14ac:dyDescent="0.25">
      <c r="A16" s="29" t="s">
        <v>12</v>
      </c>
      <c r="B16" s="30">
        <v>3765165</v>
      </c>
      <c r="C16" s="30">
        <v>2327762</v>
      </c>
      <c r="D16" s="30">
        <v>2008</v>
      </c>
      <c r="E16" s="30">
        <v>1063</v>
      </c>
      <c r="F16" s="30">
        <v>100</v>
      </c>
      <c r="G16" s="30">
        <v>845</v>
      </c>
      <c r="H16" s="30">
        <v>17840</v>
      </c>
      <c r="I16" s="30">
        <v>16786</v>
      </c>
      <c r="J16" s="30">
        <v>14206</v>
      </c>
      <c r="K16" s="30">
        <v>1054</v>
      </c>
      <c r="L16" s="30">
        <v>171</v>
      </c>
      <c r="M16" s="30">
        <v>11721</v>
      </c>
    </row>
    <row r="17" spans="1:13" ht="13.8" x14ac:dyDescent="0.25">
      <c r="A17" s="29" t="s">
        <v>13</v>
      </c>
      <c r="B17" s="30">
        <v>1450290</v>
      </c>
      <c r="C17" s="30">
        <v>919511</v>
      </c>
      <c r="D17" s="30">
        <v>1165</v>
      </c>
      <c r="E17" s="30">
        <v>545</v>
      </c>
      <c r="F17" s="30">
        <v>49</v>
      </c>
      <c r="G17" s="30">
        <v>571</v>
      </c>
      <c r="H17" s="30">
        <v>7994</v>
      </c>
      <c r="I17" s="30">
        <v>7566</v>
      </c>
      <c r="J17" s="30">
        <v>6016</v>
      </c>
      <c r="K17" s="30">
        <v>428</v>
      </c>
      <c r="L17" s="30">
        <v>57</v>
      </c>
      <c r="M17" s="30">
        <v>5901</v>
      </c>
    </row>
    <row r="18" spans="1:13" ht="13.8" x14ac:dyDescent="0.25">
      <c r="A18" s="29" t="s">
        <v>14</v>
      </c>
      <c r="B18" s="30">
        <v>3708306</v>
      </c>
      <c r="C18" s="30">
        <v>2214749</v>
      </c>
      <c r="D18" s="30">
        <v>2241</v>
      </c>
      <c r="E18" s="30">
        <v>1078</v>
      </c>
      <c r="F18" s="30">
        <v>119</v>
      </c>
      <c r="G18" s="30">
        <v>1044</v>
      </c>
      <c r="H18" s="30">
        <v>19360</v>
      </c>
      <c r="I18" s="30">
        <v>18152</v>
      </c>
      <c r="J18" s="30">
        <v>14147</v>
      </c>
      <c r="K18" s="30">
        <v>1208</v>
      </c>
      <c r="L18" s="30">
        <v>284</v>
      </c>
      <c r="M18" s="30">
        <v>12786</v>
      </c>
    </row>
    <row r="19" spans="1:13" ht="13.8" x14ac:dyDescent="0.25">
      <c r="A19" s="29" t="s">
        <v>15</v>
      </c>
      <c r="B19" s="30">
        <v>1988236</v>
      </c>
      <c r="C19" s="30">
        <v>1295206</v>
      </c>
      <c r="D19" s="30">
        <v>1472</v>
      </c>
      <c r="E19" s="30">
        <v>801</v>
      </c>
      <c r="F19" s="30">
        <v>64</v>
      </c>
      <c r="G19" s="30">
        <v>607</v>
      </c>
      <c r="H19" s="30">
        <v>11115</v>
      </c>
      <c r="I19" s="30">
        <v>10422</v>
      </c>
      <c r="J19" s="30">
        <v>9765</v>
      </c>
      <c r="K19" s="30">
        <v>693</v>
      </c>
      <c r="L19" s="30">
        <v>74</v>
      </c>
      <c r="M19" s="30">
        <v>8298</v>
      </c>
    </row>
    <row r="20" spans="1:13" ht="13.8" x14ac:dyDescent="0.25">
      <c r="A20" s="29" t="s">
        <v>16</v>
      </c>
      <c r="B20" s="30">
        <v>1201626</v>
      </c>
      <c r="C20" s="30">
        <v>746228</v>
      </c>
      <c r="D20" s="30">
        <v>865</v>
      </c>
      <c r="E20" s="30">
        <v>399</v>
      </c>
      <c r="F20" s="30">
        <v>23</v>
      </c>
      <c r="G20" s="30">
        <v>443</v>
      </c>
      <c r="H20" s="30">
        <v>5878</v>
      </c>
      <c r="I20" s="30">
        <v>5431</v>
      </c>
      <c r="J20" s="30">
        <v>4258</v>
      </c>
      <c r="K20" s="30">
        <v>447</v>
      </c>
      <c r="L20" s="30">
        <v>41</v>
      </c>
      <c r="M20" s="30">
        <v>4141</v>
      </c>
    </row>
    <row r="21" spans="1:13" ht="13.8" x14ac:dyDescent="0.25">
      <c r="A21" s="29" t="s">
        <v>17</v>
      </c>
      <c r="B21" s="30">
        <v>1539603</v>
      </c>
      <c r="C21" s="30">
        <v>937542</v>
      </c>
      <c r="D21" s="30">
        <v>1066</v>
      </c>
      <c r="E21" s="30">
        <v>532</v>
      </c>
      <c r="F21" s="30">
        <v>25</v>
      </c>
      <c r="G21" s="30">
        <v>509</v>
      </c>
      <c r="H21" s="30">
        <v>7450</v>
      </c>
      <c r="I21" s="30">
        <v>6935</v>
      </c>
      <c r="J21" s="30">
        <v>6148</v>
      </c>
      <c r="K21" s="30">
        <v>515</v>
      </c>
      <c r="L21" s="30">
        <v>64</v>
      </c>
      <c r="M21" s="30">
        <v>5794</v>
      </c>
    </row>
    <row r="22" spans="1:13" ht="13.8" x14ac:dyDescent="0.25">
      <c r="A22" s="29" t="s">
        <v>18</v>
      </c>
      <c r="B22" s="30">
        <v>963697</v>
      </c>
      <c r="C22" s="30">
        <v>585892</v>
      </c>
      <c r="D22" s="30">
        <v>758</v>
      </c>
      <c r="E22" s="30">
        <v>363</v>
      </c>
      <c r="F22" s="30">
        <v>29</v>
      </c>
      <c r="G22" s="30">
        <v>366</v>
      </c>
      <c r="H22" s="30">
        <v>4440</v>
      </c>
      <c r="I22" s="30">
        <v>4069</v>
      </c>
      <c r="J22" s="30">
        <v>3091</v>
      </c>
      <c r="K22" s="30">
        <v>371</v>
      </c>
      <c r="L22" s="30">
        <v>21</v>
      </c>
      <c r="M22" s="30">
        <v>3014</v>
      </c>
    </row>
    <row r="23" spans="1:13" ht="13.8" x14ac:dyDescent="0.25">
      <c r="A23" s="29" t="s">
        <v>19</v>
      </c>
      <c r="B23" s="30">
        <v>4223648</v>
      </c>
      <c r="C23" s="30">
        <v>2648974</v>
      </c>
      <c r="D23" s="30">
        <v>2508</v>
      </c>
      <c r="E23" s="30">
        <v>1282</v>
      </c>
      <c r="F23" s="30">
        <v>174</v>
      </c>
      <c r="G23" s="30">
        <v>1052</v>
      </c>
      <c r="H23" s="30">
        <v>21376</v>
      </c>
      <c r="I23" s="30">
        <v>20187</v>
      </c>
      <c r="J23" s="30">
        <v>15696</v>
      </c>
      <c r="K23" s="30">
        <v>1189</v>
      </c>
      <c r="L23" s="30">
        <v>101</v>
      </c>
      <c r="M23" s="30">
        <v>13995</v>
      </c>
    </row>
    <row r="24" spans="1:13" ht="13.8" x14ac:dyDescent="0.25">
      <c r="A24" s="29" t="s">
        <v>20</v>
      </c>
      <c r="B24" s="30">
        <v>1183728</v>
      </c>
      <c r="C24" s="30">
        <v>719666</v>
      </c>
      <c r="D24" s="30">
        <v>1026</v>
      </c>
      <c r="E24" s="30">
        <v>470</v>
      </c>
      <c r="F24" s="30">
        <v>46</v>
      </c>
      <c r="G24" s="30">
        <v>510</v>
      </c>
      <c r="H24" s="30">
        <v>7684</v>
      </c>
      <c r="I24" s="30">
        <v>7120</v>
      </c>
      <c r="J24" s="30">
        <v>5314</v>
      </c>
      <c r="K24" s="30">
        <v>564</v>
      </c>
      <c r="L24" s="30">
        <v>31</v>
      </c>
      <c r="M24" s="30">
        <v>5661</v>
      </c>
    </row>
    <row r="25" spans="1:13" ht="13.8" x14ac:dyDescent="0.25">
      <c r="A25" s="29" t="s">
        <v>21</v>
      </c>
      <c r="B25" s="30">
        <v>1460998</v>
      </c>
      <c r="C25" s="30">
        <v>925922</v>
      </c>
      <c r="D25" s="30">
        <v>1056</v>
      </c>
      <c r="E25" s="30">
        <v>542</v>
      </c>
      <c r="F25" s="30">
        <v>43</v>
      </c>
      <c r="G25" s="30">
        <v>471</v>
      </c>
      <c r="H25" s="30">
        <v>7179</v>
      </c>
      <c r="I25" s="30">
        <v>6855</v>
      </c>
      <c r="J25" s="30">
        <v>5354</v>
      </c>
      <c r="K25" s="30">
        <v>324</v>
      </c>
      <c r="L25" s="30">
        <v>123</v>
      </c>
      <c r="M25" s="30">
        <v>5405</v>
      </c>
    </row>
    <row r="26" spans="1:13" ht="13.8" x14ac:dyDescent="0.25">
      <c r="A26" s="29" t="s">
        <v>22</v>
      </c>
      <c r="B26" s="30">
        <v>1492319</v>
      </c>
      <c r="C26" s="30">
        <v>959784</v>
      </c>
      <c r="D26" s="30">
        <v>1147</v>
      </c>
      <c r="E26" s="30">
        <v>589</v>
      </c>
      <c r="F26" s="30">
        <v>46</v>
      </c>
      <c r="G26" s="30">
        <v>512</v>
      </c>
      <c r="H26" s="30">
        <v>8380</v>
      </c>
      <c r="I26" s="30">
        <v>7857</v>
      </c>
      <c r="J26" s="30">
        <v>6249</v>
      </c>
      <c r="K26" s="30">
        <v>523</v>
      </c>
      <c r="L26" s="30">
        <v>71</v>
      </c>
      <c r="M26" s="30">
        <v>5742</v>
      </c>
    </row>
    <row r="27" spans="1:13" ht="13.8" x14ac:dyDescent="0.25">
      <c r="A27" s="29" t="s">
        <v>23</v>
      </c>
      <c r="B27" s="30">
        <v>864224</v>
      </c>
      <c r="C27" s="30">
        <v>510494</v>
      </c>
      <c r="D27" s="30">
        <v>730</v>
      </c>
      <c r="E27" s="30">
        <v>356</v>
      </c>
      <c r="F27" s="30">
        <v>31</v>
      </c>
      <c r="G27" s="30">
        <v>343</v>
      </c>
      <c r="H27" s="30">
        <v>4209</v>
      </c>
      <c r="I27" s="30">
        <v>3790</v>
      </c>
      <c r="J27" s="30">
        <v>3025</v>
      </c>
      <c r="K27" s="30">
        <v>419</v>
      </c>
      <c r="L27" s="30">
        <v>38</v>
      </c>
      <c r="M27" s="30">
        <v>2814</v>
      </c>
    </row>
    <row r="28" spans="1:13" ht="13.8" x14ac:dyDescent="0.25">
      <c r="A28" s="29" t="s">
        <v>24</v>
      </c>
      <c r="B28" s="30">
        <v>1214579</v>
      </c>
      <c r="C28" s="30">
        <v>778976</v>
      </c>
      <c r="D28" s="30">
        <v>813</v>
      </c>
      <c r="E28" s="30">
        <v>411</v>
      </c>
      <c r="F28" s="30">
        <v>19</v>
      </c>
      <c r="G28" s="30">
        <v>383</v>
      </c>
      <c r="H28" s="30">
        <v>6284</v>
      </c>
      <c r="I28" s="30">
        <v>5697</v>
      </c>
      <c r="J28" s="30">
        <v>4558</v>
      </c>
      <c r="K28" s="30">
        <v>587</v>
      </c>
      <c r="L28" s="30">
        <v>28</v>
      </c>
      <c r="M28" s="30">
        <v>4749</v>
      </c>
    </row>
    <row r="29" spans="1:13" ht="13.8" x14ac:dyDescent="0.25">
      <c r="A29" s="29" t="s">
        <v>37</v>
      </c>
      <c r="B29" s="30">
        <v>11522558</v>
      </c>
      <c r="C29" s="30">
        <v>6306285</v>
      </c>
      <c r="D29" s="30">
        <v>5794</v>
      </c>
      <c r="E29" s="30">
        <v>2606</v>
      </c>
      <c r="F29" s="30">
        <v>418</v>
      </c>
      <c r="G29" s="30">
        <v>2770</v>
      </c>
      <c r="H29" s="30">
        <v>55670</v>
      </c>
      <c r="I29" s="30">
        <v>53837</v>
      </c>
      <c r="J29" s="30">
        <v>45120</v>
      </c>
      <c r="K29" s="30">
        <v>1833</v>
      </c>
      <c r="L29" s="30">
        <v>500</v>
      </c>
      <c r="M29" s="30">
        <v>37902</v>
      </c>
    </row>
    <row r="30" spans="1:13" s="22" customFormat="1" ht="13.8" x14ac:dyDescent="0.25">
      <c r="A30" s="52" t="s">
        <v>48</v>
      </c>
      <c r="B30" s="53">
        <f>SUM(B5:B29)</f>
        <v>61786966</v>
      </c>
      <c r="C30" s="53">
        <f>SUM(C5:C29)</f>
        <v>37038470</v>
      </c>
      <c r="D30" s="53">
        <f t="shared" ref="D30:M30" si="0">SUM(D5:D29)</f>
        <v>36532</v>
      </c>
      <c r="E30" s="53">
        <f t="shared" si="0"/>
        <v>18172</v>
      </c>
      <c r="F30" s="53">
        <f t="shared" si="0"/>
        <v>1722</v>
      </c>
      <c r="G30" s="53">
        <f t="shared" si="0"/>
        <v>16638</v>
      </c>
      <c r="H30" s="53">
        <f>SUM(H5:H29)</f>
        <v>306204</v>
      </c>
      <c r="I30" s="53">
        <f>SUM(I5:I29)</f>
        <v>289565</v>
      </c>
      <c r="J30" s="53">
        <f>SUM(J5:J29)</f>
        <v>234802</v>
      </c>
      <c r="K30" s="53">
        <f t="shared" si="0"/>
        <v>16639</v>
      </c>
      <c r="L30" s="53">
        <f t="shared" si="0"/>
        <v>2469</v>
      </c>
      <c r="M30" s="53">
        <f t="shared" si="0"/>
        <v>212215</v>
      </c>
    </row>
    <row r="31" spans="1:13" x14ac:dyDescent="0.25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x14ac:dyDescent="0.25">
      <c r="A32" s="34" t="s">
        <v>80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</row>
    <row r="33" spans="1:13" x14ac:dyDescent="0.25">
      <c r="A33" s="86" t="s">
        <v>92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</row>
    <row r="34" spans="1:13" x14ac:dyDescent="0.25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</row>
    <row r="37" spans="1:13" x14ac:dyDescent="0.25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2:F37"/>
  <sheetViews>
    <sheetView zoomScale="55" zoomScaleNormal="55" workbookViewId="0">
      <selection activeCell="A37" sqref="A37"/>
    </sheetView>
  </sheetViews>
  <sheetFormatPr defaultRowHeight="13.8" x14ac:dyDescent="0.25"/>
  <cols>
    <col min="1" max="1" width="30" style="10" customWidth="1"/>
    <col min="2" max="5" width="18.77734375" style="10" customWidth="1"/>
    <col min="6" max="6" width="9.109375" style="10" hidden="1" customWidth="1"/>
    <col min="7" max="16384" width="8.88671875" style="10"/>
  </cols>
  <sheetData>
    <row r="2" spans="1:5" x14ac:dyDescent="0.25">
      <c r="E2" s="115" t="s">
        <v>34</v>
      </c>
    </row>
    <row r="3" spans="1:5" ht="62.4" customHeight="1" x14ac:dyDescent="0.25">
      <c r="A3" s="116" t="s">
        <v>40</v>
      </c>
      <c r="B3" s="116"/>
      <c r="C3" s="116"/>
      <c r="D3" s="116"/>
      <c r="E3" s="116"/>
    </row>
    <row r="4" spans="1:5" ht="27.6" x14ac:dyDescent="0.25">
      <c r="A4" s="118"/>
      <c r="B4" s="118"/>
      <c r="C4" s="118"/>
      <c r="D4" s="118"/>
      <c r="E4" s="118" t="s">
        <v>32</v>
      </c>
    </row>
    <row r="5" spans="1:5" x14ac:dyDescent="0.25">
      <c r="A5" s="120" t="s">
        <v>25</v>
      </c>
      <c r="B5" s="130" t="s">
        <v>29</v>
      </c>
      <c r="C5" s="130"/>
      <c r="D5" s="130"/>
      <c r="E5" s="130"/>
    </row>
    <row r="6" spans="1:5" ht="124.2" x14ac:dyDescent="0.25">
      <c r="A6" s="125"/>
      <c r="B6" s="126" t="s">
        <v>91</v>
      </c>
      <c r="C6" s="157" t="s">
        <v>93</v>
      </c>
      <c r="D6" s="126" t="s">
        <v>30</v>
      </c>
      <c r="E6" s="126" t="s">
        <v>31</v>
      </c>
    </row>
    <row r="7" spans="1:5" x14ac:dyDescent="0.25">
      <c r="A7" s="163" t="s">
        <v>0</v>
      </c>
      <c r="B7" s="110">
        <v>935196</v>
      </c>
      <c r="C7" s="110">
        <v>1251916</v>
      </c>
      <c r="D7" s="110">
        <v>1334</v>
      </c>
      <c r="E7" s="110">
        <v>5235</v>
      </c>
    </row>
    <row r="8" spans="1:5" x14ac:dyDescent="0.25">
      <c r="A8" s="163" t="s">
        <v>1</v>
      </c>
      <c r="B8" s="110">
        <v>749755</v>
      </c>
      <c r="C8" s="110">
        <v>1027583</v>
      </c>
      <c r="D8" s="110">
        <v>746</v>
      </c>
      <c r="E8" s="110">
        <v>1841</v>
      </c>
    </row>
    <row r="9" spans="1:5" x14ac:dyDescent="0.25">
      <c r="A9" s="163" t="s">
        <v>2</v>
      </c>
      <c r="B9" s="110">
        <v>524552</v>
      </c>
      <c r="C9" s="110">
        <v>744752</v>
      </c>
      <c r="D9" s="110">
        <v>556</v>
      </c>
      <c r="E9" s="110">
        <v>1942</v>
      </c>
    </row>
    <row r="10" spans="1:5" x14ac:dyDescent="0.25">
      <c r="A10" s="163" t="s">
        <v>3</v>
      </c>
      <c r="B10" s="110">
        <v>3612083</v>
      </c>
      <c r="C10" s="110">
        <v>8218289</v>
      </c>
      <c r="D10" s="110">
        <v>2712</v>
      </c>
      <c r="E10" s="110">
        <v>11715</v>
      </c>
    </row>
    <row r="11" spans="1:5" x14ac:dyDescent="0.25">
      <c r="A11" s="163" t="s">
        <v>4</v>
      </c>
      <c r="B11" s="110">
        <v>3335302</v>
      </c>
      <c r="C11" s="110">
        <v>4865711</v>
      </c>
      <c r="D11" s="110">
        <v>3047</v>
      </c>
      <c r="E11" s="110">
        <v>9607</v>
      </c>
    </row>
    <row r="12" spans="1:5" x14ac:dyDescent="0.25">
      <c r="A12" s="163" t="s">
        <v>5</v>
      </c>
      <c r="B12" s="110">
        <v>707251</v>
      </c>
      <c r="C12" s="110">
        <v>897648</v>
      </c>
      <c r="D12" s="110">
        <v>634</v>
      </c>
      <c r="E12" s="110">
        <v>1736</v>
      </c>
    </row>
    <row r="13" spans="1:5" x14ac:dyDescent="0.25">
      <c r="A13" s="163" t="s">
        <v>6</v>
      </c>
      <c r="B13" s="110">
        <v>466449</v>
      </c>
      <c r="C13" s="110">
        <v>633016</v>
      </c>
      <c r="D13" s="110">
        <v>616</v>
      </c>
      <c r="E13" s="110">
        <v>1581</v>
      </c>
    </row>
    <row r="14" spans="1:5" x14ac:dyDescent="0.25">
      <c r="A14" s="163" t="s">
        <v>7</v>
      </c>
      <c r="B14" s="110">
        <v>1354082</v>
      </c>
      <c r="C14" s="110">
        <v>2020612</v>
      </c>
      <c r="D14" s="110">
        <v>1236</v>
      </c>
      <c r="E14" s="110">
        <v>5149</v>
      </c>
    </row>
    <row r="15" spans="1:5" x14ac:dyDescent="0.25">
      <c r="A15" s="163" t="s">
        <v>8</v>
      </c>
      <c r="B15" s="110">
        <v>625593</v>
      </c>
      <c r="C15" s="110">
        <v>854643</v>
      </c>
      <c r="D15" s="110">
        <v>594</v>
      </c>
      <c r="E15" s="110">
        <v>2319</v>
      </c>
    </row>
    <row r="16" spans="1:5" x14ac:dyDescent="0.25">
      <c r="A16" s="163" t="s">
        <v>9</v>
      </c>
      <c r="B16" s="110">
        <v>584527</v>
      </c>
      <c r="C16" s="110">
        <v>782088</v>
      </c>
      <c r="D16" s="110">
        <v>579</v>
      </c>
      <c r="E16" s="110">
        <v>5007</v>
      </c>
    </row>
    <row r="17" spans="1:5" x14ac:dyDescent="0.25">
      <c r="A17" s="163" t="s">
        <v>10</v>
      </c>
      <c r="B17" s="110">
        <v>551713</v>
      </c>
      <c r="C17" s="110">
        <v>750595</v>
      </c>
      <c r="D17" s="110">
        <v>575</v>
      </c>
      <c r="E17" s="110">
        <v>1588</v>
      </c>
    </row>
    <row r="18" spans="1:5" x14ac:dyDescent="0.25">
      <c r="A18" s="163" t="s">
        <v>11</v>
      </c>
      <c r="B18" s="110">
        <v>1288412</v>
      </c>
      <c r="C18" s="110">
        <v>1670171</v>
      </c>
      <c r="D18" s="110">
        <v>1309</v>
      </c>
      <c r="E18" s="110">
        <v>3793</v>
      </c>
    </row>
    <row r="19" spans="1:5" x14ac:dyDescent="0.25">
      <c r="A19" s="163" t="s">
        <v>12</v>
      </c>
      <c r="B19" s="110">
        <v>1343233</v>
      </c>
      <c r="C19" s="110">
        <v>1879047</v>
      </c>
      <c r="D19" s="110">
        <v>1445</v>
      </c>
      <c r="E19" s="110">
        <v>4766</v>
      </c>
    </row>
    <row r="20" spans="1:5" x14ac:dyDescent="0.25">
      <c r="A20" s="163" t="s">
        <v>13</v>
      </c>
      <c r="B20" s="110">
        <v>728849</v>
      </c>
      <c r="C20" s="110">
        <v>997246</v>
      </c>
      <c r="D20" s="110">
        <v>748</v>
      </c>
      <c r="E20" s="110">
        <v>2977</v>
      </c>
    </row>
    <row r="21" spans="1:5" x14ac:dyDescent="0.25">
      <c r="A21" s="163" t="s">
        <v>14</v>
      </c>
      <c r="B21" s="110">
        <v>1748838</v>
      </c>
      <c r="C21" s="110">
        <v>2442505</v>
      </c>
      <c r="D21" s="110">
        <v>1438</v>
      </c>
      <c r="E21" s="110">
        <v>6505</v>
      </c>
    </row>
    <row r="22" spans="1:5" x14ac:dyDescent="0.25">
      <c r="A22" s="163" t="s">
        <v>15</v>
      </c>
      <c r="B22" s="110">
        <v>1056789</v>
      </c>
      <c r="C22" s="110">
        <v>1407665</v>
      </c>
      <c r="D22" s="110">
        <v>1058</v>
      </c>
      <c r="E22" s="110">
        <v>3899</v>
      </c>
    </row>
    <row r="23" spans="1:5" x14ac:dyDescent="0.25">
      <c r="A23" s="163" t="s">
        <v>16</v>
      </c>
      <c r="B23" s="110">
        <v>555967</v>
      </c>
      <c r="C23" s="110">
        <v>745661</v>
      </c>
      <c r="D23" s="110">
        <v>572</v>
      </c>
      <c r="E23" s="110">
        <v>1765</v>
      </c>
    </row>
    <row r="24" spans="1:5" x14ac:dyDescent="0.25">
      <c r="A24" s="163" t="s">
        <v>17</v>
      </c>
      <c r="B24" s="110">
        <v>704971</v>
      </c>
      <c r="C24" s="110">
        <v>967594</v>
      </c>
      <c r="D24" s="110">
        <v>699</v>
      </c>
      <c r="E24" s="110">
        <v>2058</v>
      </c>
    </row>
    <row r="25" spans="1:5" x14ac:dyDescent="0.25">
      <c r="A25" s="163" t="s">
        <v>18</v>
      </c>
      <c r="B25" s="110">
        <v>430303</v>
      </c>
      <c r="C25" s="110">
        <v>633945</v>
      </c>
      <c r="D25" s="110">
        <v>519</v>
      </c>
      <c r="E25" s="110">
        <v>1510</v>
      </c>
    </row>
    <row r="26" spans="1:5" x14ac:dyDescent="0.25">
      <c r="A26" s="163" t="s">
        <v>19</v>
      </c>
      <c r="B26" s="110">
        <v>1522287</v>
      </c>
      <c r="C26" s="110">
        <v>2186419</v>
      </c>
      <c r="D26" s="110">
        <v>1610</v>
      </c>
      <c r="E26" s="110">
        <v>5957</v>
      </c>
    </row>
    <row r="27" spans="1:5" x14ac:dyDescent="0.25">
      <c r="A27" s="163" t="s">
        <v>20</v>
      </c>
      <c r="B27" s="110">
        <v>632544</v>
      </c>
      <c r="C27" s="110">
        <v>817267</v>
      </c>
      <c r="D27" s="110">
        <v>666</v>
      </c>
      <c r="E27" s="110">
        <v>2177</v>
      </c>
    </row>
    <row r="28" spans="1:5" x14ac:dyDescent="0.25">
      <c r="A28" s="163" t="s">
        <v>21</v>
      </c>
      <c r="B28" s="110">
        <v>710775</v>
      </c>
      <c r="C28" s="110">
        <v>955541</v>
      </c>
      <c r="D28" s="110">
        <v>684</v>
      </c>
      <c r="E28" s="110">
        <v>2233</v>
      </c>
    </row>
    <row r="29" spans="1:5" x14ac:dyDescent="0.25">
      <c r="A29" s="163" t="s">
        <v>22</v>
      </c>
      <c r="B29" s="110">
        <v>797444</v>
      </c>
      <c r="C29" s="110">
        <v>1007783</v>
      </c>
      <c r="D29" s="110">
        <v>699</v>
      </c>
      <c r="E29" s="110">
        <v>2260</v>
      </c>
    </row>
    <row r="30" spans="1:5" x14ac:dyDescent="0.25">
      <c r="A30" s="163" t="s">
        <v>23</v>
      </c>
      <c r="B30" s="110">
        <v>318577</v>
      </c>
      <c r="C30" s="110">
        <v>472277</v>
      </c>
      <c r="D30" s="110">
        <v>375</v>
      </c>
      <c r="E30" s="110">
        <v>1390</v>
      </c>
    </row>
    <row r="31" spans="1:5" x14ac:dyDescent="0.25">
      <c r="A31" s="163" t="s">
        <v>24</v>
      </c>
      <c r="B31" s="110">
        <v>502326</v>
      </c>
      <c r="C31" s="110">
        <v>650111</v>
      </c>
      <c r="D31" s="110">
        <v>551</v>
      </c>
      <c r="E31" s="110">
        <v>1978</v>
      </c>
    </row>
    <row r="32" spans="1:5" x14ac:dyDescent="0.25">
      <c r="A32" s="163" t="s">
        <v>37</v>
      </c>
      <c r="B32" s="110">
        <v>3035337</v>
      </c>
      <c r="C32" s="110">
        <v>5190862</v>
      </c>
      <c r="D32" s="110">
        <v>3661</v>
      </c>
      <c r="E32" s="110">
        <v>11378</v>
      </c>
    </row>
    <row r="33" spans="1:5" x14ac:dyDescent="0.25">
      <c r="A33" s="163" t="s">
        <v>38</v>
      </c>
      <c r="B33" s="110">
        <v>281003</v>
      </c>
      <c r="C33" s="110">
        <v>397766</v>
      </c>
      <c r="D33" s="110">
        <v>275</v>
      </c>
      <c r="E33" s="110">
        <v>697</v>
      </c>
    </row>
    <row r="34" spans="1:5" x14ac:dyDescent="0.25">
      <c r="A34" s="164" t="s">
        <v>28</v>
      </c>
      <c r="B34" s="165">
        <v>29104158</v>
      </c>
      <c r="C34" s="165">
        <v>44468713</v>
      </c>
      <c r="D34" s="165">
        <v>28938</v>
      </c>
      <c r="E34" s="165">
        <v>103063</v>
      </c>
    </row>
    <row r="37" spans="1:5" x14ac:dyDescent="0.25">
      <c r="A37" s="65" t="s">
        <v>92</v>
      </c>
    </row>
  </sheetData>
  <mergeCells count="3">
    <mergeCell ref="A3:E3"/>
    <mergeCell ref="A5:A6"/>
    <mergeCell ref="B5:E5"/>
  </mergeCells>
  <phoneticPr fontId="5" type="noConversion"/>
  <pageMargins left="0.75" right="0.75" top="0.62" bottom="0.75" header="0.5" footer="0.5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U37"/>
  <sheetViews>
    <sheetView zoomScale="55" zoomScaleNormal="55" workbookViewId="0">
      <selection activeCell="A37" sqref="A37"/>
    </sheetView>
  </sheetViews>
  <sheetFormatPr defaultRowHeight="13.2" x14ac:dyDescent="0.25"/>
  <cols>
    <col min="1" max="1" width="28.6640625" style="65" customWidth="1"/>
    <col min="2" max="2" width="19.109375" style="65" customWidth="1"/>
    <col min="3" max="3" width="17.6640625" style="65" customWidth="1"/>
    <col min="4" max="4" width="19.33203125" style="65" customWidth="1"/>
    <col min="5" max="16384" width="8.88671875" style="65"/>
  </cols>
  <sheetData>
    <row r="1" spans="1:255" x14ac:dyDescent="0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  <c r="CB1" s="85"/>
      <c r="CC1" s="85"/>
      <c r="CD1" s="85"/>
      <c r="CE1" s="85"/>
      <c r="CF1" s="85"/>
      <c r="CG1" s="85"/>
      <c r="CH1" s="85"/>
      <c r="CI1" s="85"/>
      <c r="CJ1" s="85"/>
      <c r="CK1" s="85"/>
      <c r="CL1" s="85"/>
      <c r="CM1" s="85"/>
      <c r="CN1" s="85"/>
      <c r="CO1" s="85"/>
      <c r="CP1" s="85"/>
      <c r="CQ1" s="85"/>
      <c r="CR1" s="85"/>
      <c r="CS1" s="85"/>
      <c r="CT1" s="85"/>
      <c r="CU1" s="85"/>
      <c r="CV1" s="85"/>
      <c r="CW1" s="85"/>
      <c r="CX1" s="85"/>
      <c r="CY1" s="85"/>
      <c r="CZ1" s="85"/>
      <c r="DA1" s="85"/>
      <c r="DB1" s="85"/>
      <c r="DC1" s="85"/>
      <c r="DD1" s="85"/>
      <c r="DE1" s="85"/>
      <c r="DF1" s="85"/>
      <c r="DG1" s="85"/>
      <c r="DH1" s="85"/>
      <c r="DI1" s="85"/>
      <c r="DJ1" s="85"/>
      <c r="DK1" s="85"/>
      <c r="DL1" s="85"/>
      <c r="DM1" s="85"/>
      <c r="DN1" s="85"/>
      <c r="DO1" s="85"/>
      <c r="DP1" s="85"/>
      <c r="DQ1" s="85"/>
      <c r="DR1" s="85"/>
      <c r="DS1" s="85"/>
      <c r="DT1" s="85"/>
      <c r="DU1" s="85"/>
      <c r="DV1" s="85"/>
      <c r="DW1" s="85"/>
      <c r="DX1" s="85"/>
      <c r="DY1" s="85"/>
      <c r="DZ1" s="85"/>
      <c r="EA1" s="85"/>
      <c r="EB1" s="85"/>
      <c r="EC1" s="85"/>
      <c r="ED1" s="85"/>
      <c r="EE1" s="85"/>
      <c r="EF1" s="85"/>
      <c r="EG1" s="85"/>
      <c r="EH1" s="85"/>
      <c r="EI1" s="85"/>
      <c r="EJ1" s="85"/>
      <c r="EK1" s="85"/>
      <c r="EL1" s="85"/>
      <c r="EM1" s="85"/>
      <c r="EN1" s="85"/>
      <c r="EO1" s="85"/>
      <c r="EP1" s="85"/>
      <c r="EQ1" s="85"/>
      <c r="ER1" s="85"/>
      <c r="ES1" s="85"/>
      <c r="ET1" s="85"/>
      <c r="EU1" s="85"/>
      <c r="EV1" s="85"/>
      <c r="EW1" s="85"/>
      <c r="EX1" s="85"/>
      <c r="EY1" s="85"/>
      <c r="EZ1" s="85"/>
      <c r="FA1" s="85"/>
      <c r="FB1" s="85"/>
      <c r="FC1" s="85"/>
      <c r="FD1" s="85"/>
      <c r="FE1" s="85"/>
      <c r="FF1" s="85"/>
      <c r="FG1" s="85"/>
      <c r="FH1" s="85"/>
      <c r="FI1" s="85"/>
      <c r="FJ1" s="85"/>
      <c r="FK1" s="85"/>
      <c r="FL1" s="85"/>
      <c r="FM1" s="85"/>
      <c r="FN1" s="85"/>
      <c r="FO1" s="85"/>
      <c r="FP1" s="85"/>
      <c r="FQ1" s="85"/>
      <c r="FR1" s="85"/>
      <c r="FS1" s="85"/>
      <c r="FT1" s="85"/>
      <c r="FU1" s="85"/>
      <c r="FV1" s="85"/>
      <c r="FW1" s="85"/>
      <c r="FX1" s="85"/>
      <c r="FY1" s="85"/>
      <c r="FZ1" s="85"/>
      <c r="GA1" s="85"/>
      <c r="GB1" s="85"/>
      <c r="GC1" s="85"/>
      <c r="GD1" s="85"/>
      <c r="GE1" s="85"/>
      <c r="GF1" s="85"/>
      <c r="GG1" s="85"/>
      <c r="GH1" s="85"/>
      <c r="GI1" s="85"/>
      <c r="GJ1" s="85"/>
      <c r="GK1" s="85"/>
      <c r="GL1" s="85"/>
      <c r="GM1" s="85"/>
      <c r="GN1" s="85"/>
      <c r="GO1" s="85"/>
      <c r="GP1" s="85"/>
      <c r="GQ1" s="85"/>
      <c r="GR1" s="85"/>
      <c r="GS1" s="85"/>
      <c r="GT1" s="85"/>
      <c r="GU1" s="85"/>
      <c r="GV1" s="85"/>
      <c r="GW1" s="85"/>
      <c r="GX1" s="85"/>
      <c r="GY1" s="85"/>
      <c r="GZ1" s="85"/>
      <c r="HA1" s="85"/>
      <c r="HB1" s="85"/>
      <c r="HC1" s="85"/>
      <c r="HD1" s="85"/>
      <c r="HE1" s="85"/>
      <c r="HF1" s="85"/>
      <c r="HG1" s="85"/>
      <c r="HH1" s="85"/>
      <c r="HI1" s="85"/>
      <c r="HJ1" s="85"/>
      <c r="HK1" s="85"/>
      <c r="HL1" s="85"/>
      <c r="HM1" s="85"/>
      <c r="HN1" s="85"/>
      <c r="HO1" s="85"/>
      <c r="HP1" s="85"/>
      <c r="HQ1" s="85"/>
      <c r="HR1" s="85"/>
      <c r="HS1" s="85"/>
      <c r="HT1" s="85"/>
      <c r="HU1" s="85"/>
      <c r="HV1" s="85"/>
      <c r="HW1" s="85"/>
      <c r="HX1" s="85"/>
      <c r="HY1" s="85"/>
      <c r="HZ1" s="85"/>
      <c r="IA1" s="85"/>
      <c r="IB1" s="85"/>
      <c r="IC1" s="85"/>
      <c r="ID1" s="85"/>
      <c r="IE1" s="85"/>
      <c r="IF1" s="85"/>
      <c r="IG1" s="85"/>
      <c r="IH1" s="85"/>
      <c r="II1" s="85"/>
      <c r="IJ1" s="85"/>
      <c r="IK1" s="85"/>
      <c r="IL1" s="85"/>
      <c r="IM1" s="85"/>
      <c r="IN1" s="85"/>
      <c r="IO1" s="85"/>
      <c r="IP1" s="85"/>
      <c r="IQ1" s="85"/>
      <c r="IR1" s="85"/>
      <c r="IS1" s="85"/>
      <c r="IT1" s="85"/>
      <c r="IU1" s="85"/>
    </row>
    <row r="2" spans="1:255" x14ac:dyDescent="0.25">
      <c r="D2" s="1" t="s">
        <v>34</v>
      </c>
    </row>
    <row r="3" spans="1:255" ht="60" customHeight="1" x14ac:dyDescent="0.25">
      <c r="A3" s="112" t="s">
        <v>33</v>
      </c>
      <c r="B3" s="112"/>
      <c r="C3" s="112"/>
      <c r="D3" s="112"/>
    </row>
    <row r="4" spans="1:255" x14ac:dyDescent="0.25">
      <c r="A4" s="66"/>
      <c r="B4" s="66"/>
      <c r="C4" s="66"/>
      <c r="D4" s="66" t="s">
        <v>32</v>
      </c>
    </row>
    <row r="5" spans="1:255" x14ac:dyDescent="0.25">
      <c r="A5" s="173" t="s">
        <v>25</v>
      </c>
      <c r="B5" s="155" t="s">
        <v>29</v>
      </c>
      <c r="C5" s="155"/>
      <c r="D5" s="155"/>
    </row>
    <row r="6" spans="1:255" ht="118.8" x14ac:dyDescent="0.25">
      <c r="A6" s="109"/>
      <c r="B6" s="2" t="s">
        <v>91</v>
      </c>
      <c r="C6" s="156" t="s">
        <v>93</v>
      </c>
      <c r="D6" s="156" t="s">
        <v>31</v>
      </c>
    </row>
    <row r="7" spans="1:255" ht="18.899999999999999" customHeight="1" x14ac:dyDescent="0.25">
      <c r="A7" s="174" t="s">
        <v>0</v>
      </c>
      <c r="B7" s="175">
        <v>1083555</v>
      </c>
      <c r="C7" s="175">
        <v>1208</v>
      </c>
      <c r="D7" s="175">
        <v>6025</v>
      </c>
    </row>
    <row r="8" spans="1:255" x14ac:dyDescent="0.25">
      <c r="A8" s="176" t="s">
        <v>1</v>
      </c>
      <c r="B8" s="113">
        <v>868986</v>
      </c>
      <c r="C8" s="113">
        <v>701</v>
      </c>
      <c r="D8" s="113">
        <v>2280</v>
      </c>
    </row>
    <row r="9" spans="1:255" x14ac:dyDescent="0.25">
      <c r="A9" s="176" t="s">
        <v>2</v>
      </c>
      <c r="B9" s="113">
        <v>658871</v>
      </c>
      <c r="C9" s="113">
        <v>542</v>
      </c>
      <c r="D9" s="113">
        <v>2273</v>
      </c>
    </row>
    <row r="10" spans="1:255" x14ac:dyDescent="0.25">
      <c r="A10" s="176" t="s">
        <v>3</v>
      </c>
      <c r="B10" s="113">
        <v>7384623</v>
      </c>
      <c r="C10" s="113">
        <v>2705</v>
      </c>
      <c r="D10" s="113">
        <v>12778</v>
      </c>
    </row>
    <row r="11" spans="1:255" x14ac:dyDescent="0.25">
      <c r="A11" s="176" t="s">
        <v>4</v>
      </c>
      <c r="B11" s="113">
        <v>4063622</v>
      </c>
      <c r="C11" s="113">
        <v>2893</v>
      </c>
      <c r="D11" s="113">
        <v>11281</v>
      </c>
    </row>
    <row r="12" spans="1:255" x14ac:dyDescent="0.25">
      <c r="A12" s="176" t="s">
        <v>5</v>
      </c>
      <c r="B12" s="113">
        <v>887039</v>
      </c>
      <c r="C12" s="113">
        <v>559</v>
      </c>
      <c r="D12" s="113">
        <v>2125</v>
      </c>
    </row>
    <row r="13" spans="1:255" x14ac:dyDescent="0.25">
      <c r="A13" s="176" t="s">
        <v>6</v>
      </c>
      <c r="B13" s="113">
        <v>543500</v>
      </c>
      <c r="C13" s="113">
        <v>594</v>
      </c>
      <c r="D13" s="113">
        <v>1839</v>
      </c>
    </row>
    <row r="14" spans="1:255" x14ac:dyDescent="0.25">
      <c r="A14" s="176" t="s">
        <v>7</v>
      </c>
      <c r="B14" s="113">
        <v>1614673</v>
      </c>
      <c r="C14" s="113">
        <v>1193</v>
      </c>
      <c r="D14" s="113">
        <v>5835</v>
      </c>
    </row>
    <row r="15" spans="1:255" x14ac:dyDescent="0.25">
      <c r="A15" s="176" t="s">
        <v>8</v>
      </c>
      <c r="B15" s="113">
        <v>764771</v>
      </c>
      <c r="C15" s="113">
        <v>553</v>
      </c>
      <c r="D15" s="113">
        <v>2582</v>
      </c>
    </row>
    <row r="16" spans="1:255" x14ac:dyDescent="0.25">
      <c r="A16" s="176" t="s">
        <v>9</v>
      </c>
      <c r="B16" s="113">
        <v>753543</v>
      </c>
      <c r="C16" s="113">
        <v>538</v>
      </c>
      <c r="D16" s="113">
        <v>2165</v>
      </c>
    </row>
    <row r="17" spans="1:4" x14ac:dyDescent="0.25">
      <c r="A17" s="176" t="s">
        <v>10</v>
      </c>
      <c r="B17" s="113">
        <v>667969</v>
      </c>
      <c r="C17" s="113">
        <v>537</v>
      </c>
      <c r="D17" s="113">
        <v>1914</v>
      </c>
    </row>
    <row r="18" spans="1:4" x14ac:dyDescent="0.25">
      <c r="A18" s="176" t="s">
        <v>11</v>
      </c>
      <c r="B18" s="113">
        <v>1477830</v>
      </c>
      <c r="C18" s="113">
        <v>1208</v>
      </c>
      <c r="D18" s="113">
        <v>4362</v>
      </c>
    </row>
    <row r="19" spans="1:4" x14ac:dyDescent="0.25">
      <c r="A19" s="176" t="s">
        <v>12</v>
      </c>
      <c r="B19" s="113">
        <v>1524220</v>
      </c>
      <c r="C19" s="113">
        <v>1351</v>
      </c>
      <c r="D19" s="113">
        <v>5630</v>
      </c>
    </row>
    <row r="20" spans="1:4" x14ac:dyDescent="0.25">
      <c r="A20" s="176" t="s">
        <v>13</v>
      </c>
      <c r="B20" s="113">
        <v>878569</v>
      </c>
      <c r="C20" s="113">
        <v>731</v>
      </c>
      <c r="D20" s="113">
        <v>3368</v>
      </c>
    </row>
    <row r="21" spans="1:4" x14ac:dyDescent="0.25">
      <c r="A21" s="176" t="s">
        <v>14</v>
      </c>
      <c r="B21" s="113">
        <v>1953356</v>
      </c>
      <c r="C21" s="113">
        <v>1385</v>
      </c>
      <c r="D21" s="113">
        <v>7112</v>
      </c>
    </row>
    <row r="22" spans="1:4" x14ac:dyDescent="0.25">
      <c r="A22" s="176" t="s">
        <v>15</v>
      </c>
      <c r="B22" s="113">
        <v>1223567</v>
      </c>
      <c r="C22" s="113">
        <v>993</v>
      </c>
      <c r="D22" s="113">
        <v>4221</v>
      </c>
    </row>
    <row r="23" spans="1:4" x14ac:dyDescent="0.25">
      <c r="A23" s="176" t="s">
        <v>16</v>
      </c>
      <c r="B23" s="113">
        <v>644256</v>
      </c>
      <c r="C23" s="113">
        <v>514</v>
      </c>
      <c r="D23" s="113">
        <v>2157</v>
      </c>
    </row>
    <row r="24" spans="1:4" x14ac:dyDescent="0.25">
      <c r="A24" s="176" t="s">
        <v>17</v>
      </c>
      <c r="B24" s="113">
        <v>749333</v>
      </c>
      <c r="C24" s="113">
        <v>656</v>
      </c>
      <c r="D24" s="113">
        <v>2576</v>
      </c>
    </row>
    <row r="25" spans="1:4" x14ac:dyDescent="0.25">
      <c r="A25" s="176" t="s">
        <v>18</v>
      </c>
      <c r="B25" s="113">
        <v>507962</v>
      </c>
      <c r="C25" s="113">
        <v>456</v>
      </c>
      <c r="D25" s="113">
        <v>1953</v>
      </c>
    </row>
    <row r="26" spans="1:4" x14ac:dyDescent="0.25">
      <c r="A26" s="176" t="s">
        <v>19</v>
      </c>
      <c r="B26" s="113">
        <v>1768691</v>
      </c>
      <c r="C26" s="113">
        <v>1638</v>
      </c>
      <c r="D26" s="113">
        <v>6448</v>
      </c>
    </row>
    <row r="27" spans="1:4" x14ac:dyDescent="0.25">
      <c r="A27" s="176" t="s">
        <v>20</v>
      </c>
      <c r="B27" s="113">
        <v>738267</v>
      </c>
      <c r="C27" s="113">
        <v>596</v>
      </c>
      <c r="D27" s="113">
        <v>2486</v>
      </c>
    </row>
    <row r="28" spans="1:4" x14ac:dyDescent="0.25">
      <c r="A28" s="176" t="s">
        <v>21</v>
      </c>
      <c r="B28" s="113">
        <v>844799</v>
      </c>
      <c r="C28" s="113">
        <v>627</v>
      </c>
      <c r="D28" s="113">
        <v>2995</v>
      </c>
    </row>
    <row r="29" spans="1:4" x14ac:dyDescent="0.25">
      <c r="A29" s="176" t="s">
        <v>22</v>
      </c>
      <c r="B29" s="113">
        <v>929780</v>
      </c>
      <c r="C29" s="113">
        <v>663</v>
      </c>
      <c r="D29" s="113">
        <v>2407</v>
      </c>
    </row>
    <row r="30" spans="1:4" x14ac:dyDescent="0.25">
      <c r="A30" s="176" t="s">
        <v>23</v>
      </c>
      <c r="B30" s="113">
        <v>405283</v>
      </c>
      <c r="C30" s="113">
        <v>362</v>
      </c>
      <c r="D30" s="113">
        <v>1643</v>
      </c>
    </row>
    <row r="31" spans="1:4" x14ac:dyDescent="0.25">
      <c r="A31" s="176" t="s">
        <v>24</v>
      </c>
      <c r="B31" s="113">
        <v>579877</v>
      </c>
      <c r="C31" s="113">
        <v>504</v>
      </c>
      <c r="D31" s="113">
        <v>1934</v>
      </c>
    </row>
    <row r="32" spans="1:4" x14ac:dyDescent="0.25">
      <c r="A32" s="176" t="s">
        <v>26</v>
      </c>
      <c r="B32" s="113">
        <v>4716886</v>
      </c>
      <c r="C32" s="113">
        <v>3991</v>
      </c>
      <c r="D32" s="113">
        <v>15720</v>
      </c>
    </row>
    <row r="33" spans="1:4" x14ac:dyDescent="0.25">
      <c r="A33" s="176" t="s">
        <v>27</v>
      </c>
      <c r="B33" s="113">
        <v>342180</v>
      </c>
      <c r="C33" s="113">
        <v>267</v>
      </c>
      <c r="D33" s="113">
        <v>639</v>
      </c>
    </row>
    <row r="34" spans="1:4" x14ac:dyDescent="0.25">
      <c r="A34" s="177" t="s">
        <v>28</v>
      </c>
      <c r="B34" s="178">
        <v>38576008</v>
      </c>
      <c r="C34" s="178">
        <v>27965</v>
      </c>
      <c r="D34" s="178">
        <v>116748</v>
      </c>
    </row>
    <row r="37" spans="1:4" x14ac:dyDescent="0.25">
      <c r="A37" s="65" t="s">
        <v>92</v>
      </c>
    </row>
  </sheetData>
  <mergeCells count="4">
    <mergeCell ref="A1:IU1"/>
    <mergeCell ref="B5:D5"/>
    <mergeCell ref="A3:D3"/>
    <mergeCell ref="A5:A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outlinePr summaryBelow="0"/>
  </sheetPr>
  <dimension ref="A1:IU37"/>
  <sheetViews>
    <sheetView zoomScale="55" zoomScaleNormal="55" workbookViewId="0">
      <selection activeCell="A37" sqref="A37"/>
    </sheetView>
  </sheetViews>
  <sheetFormatPr defaultRowHeight="13.8" x14ac:dyDescent="0.25"/>
  <cols>
    <col min="1" max="1" width="28.6640625" style="10" customWidth="1"/>
    <col min="2" max="2" width="14.109375" style="10" customWidth="1"/>
    <col min="3" max="3" width="17.6640625" style="10" customWidth="1"/>
    <col min="4" max="4" width="9.88671875" style="10" customWidth="1"/>
    <col min="5" max="5" width="16.33203125" style="10" customWidth="1"/>
    <col min="6" max="6" width="9.109375" style="10" hidden="1" customWidth="1"/>
    <col min="7" max="16384" width="8.88671875" style="10"/>
  </cols>
  <sheetData>
    <row r="1" spans="1:255" x14ac:dyDescent="0.25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14"/>
      <c r="DA1" s="114"/>
      <c r="DB1" s="114"/>
      <c r="DC1" s="114"/>
      <c r="DD1" s="114"/>
      <c r="DE1" s="114"/>
      <c r="DF1" s="114"/>
      <c r="DG1" s="114"/>
      <c r="DH1" s="114"/>
      <c r="DI1" s="114"/>
      <c r="DJ1" s="114"/>
      <c r="DK1" s="114"/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4"/>
      <c r="EI1" s="114"/>
      <c r="EJ1" s="114"/>
      <c r="EK1" s="114"/>
      <c r="EL1" s="114"/>
      <c r="EM1" s="114"/>
      <c r="EN1" s="114"/>
      <c r="EO1" s="114"/>
      <c r="EP1" s="114"/>
      <c r="EQ1" s="114"/>
      <c r="ER1" s="114"/>
      <c r="ES1" s="114"/>
      <c r="ET1" s="114"/>
      <c r="EU1" s="114"/>
      <c r="EV1" s="114"/>
      <c r="EW1" s="114"/>
      <c r="EX1" s="114"/>
      <c r="EY1" s="114"/>
      <c r="EZ1" s="114"/>
      <c r="FA1" s="114"/>
      <c r="FB1" s="114"/>
      <c r="FC1" s="114"/>
      <c r="FD1" s="114"/>
      <c r="FE1" s="114"/>
      <c r="FF1" s="114"/>
      <c r="FG1" s="114"/>
      <c r="FH1" s="114"/>
      <c r="FI1" s="114"/>
      <c r="FJ1" s="114"/>
      <c r="FK1" s="114"/>
      <c r="FL1" s="114"/>
      <c r="FM1" s="114"/>
      <c r="FN1" s="114"/>
      <c r="FO1" s="114"/>
      <c r="FP1" s="114"/>
      <c r="FQ1" s="114"/>
      <c r="FR1" s="114"/>
      <c r="FS1" s="114"/>
      <c r="FT1" s="114"/>
      <c r="FU1" s="114"/>
      <c r="FV1" s="114"/>
      <c r="FW1" s="114"/>
      <c r="FX1" s="114"/>
      <c r="FY1" s="114"/>
      <c r="FZ1" s="114"/>
      <c r="GA1" s="114"/>
      <c r="GB1" s="114"/>
      <c r="GC1" s="114"/>
      <c r="GD1" s="114"/>
      <c r="GE1" s="114"/>
      <c r="GF1" s="114"/>
      <c r="GG1" s="114"/>
      <c r="GH1" s="114"/>
      <c r="GI1" s="114"/>
      <c r="GJ1" s="114"/>
      <c r="GK1" s="114"/>
      <c r="GL1" s="114"/>
      <c r="GM1" s="114"/>
      <c r="GN1" s="114"/>
      <c r="GO1" s="114"/>
      <c r="GP1" s="114"/>
      <c r="GQ1" s="114"/>
      <c r="GR1" s="114"/>
      <c r="GS1" s="114"/>
      <c r="GT1" s="114"/>
      <c r="GU1" s="114"/>
      <c r="GV1" s="114"/>
      <c r="GW1" s="114"/>
      <c r="GX1" s="114"/>
      <c r="GY1" s="114"/>
      <c r="GZ1" s="114"/>
      <c r="HA1" s="114"/>
      <c r="HB1" s="114"/>
      <c r="HC1" s="114"/>
      <c r="HD1" s="114"/>
      <c r="HE1" s="114"/>
      <c r="HF1" s="114"/>
      <c r="HG1" s="114"/>
      <c r="HH1" s="114"/>
      <c r="HI1" s="114"/>
      <c r="HJ1" s="114"/>
      <c r="HK1" s="114"/>
      <c r="HL1" s="114"/>
      <c r="HM1" s="114"/>
      <c r="HN1" s="114"/>
      <c r="HO1" s="114"/>
      <c r="HP1" s="114"/>
      <c r="HQ1" s="114"/>
      <c r="HR1" s="114"/>
      <c r="HS1" s="114"/>
      <c r="HT1" s="114"/>
      <c r="HU1" s="114"/>
      <c r="HV1" s="114"/>
      <c r="HW1" s="114"/>
      <c r="HX1" s="114"/>
      <c r="HY1" s="114"/>
      <c r="HZ1" s="114"/>
      <c r="IA1" s="114"/>
      <c r="IB1" s="114"/>
      <c r="IC1" s="114"/>
      <c r="ID1" s="114"/>
      <c r="IE1" s="114"/>
      <c r="IF1" s="114"/>
      <c r="IG1" s="114"/>
      <c r="IH1" s="114"/>
      <c r="II1" s="114"/>
      <c r="IJ1" s="114"/>
      <c r="IK1" s="114"/>
      <c r="IL1" s="114"/>
      <c r="IM1" s="114"/>
      <c r="IN1" s="114"/>
      <c r="IO1" s="114"/>
      <c r="IP1" s="114"/>
      <c r="IQ1" s="114"/>
      <c r="IR1" s="114"/>
      <c r="IS1" s="114"/>
      <c r="IT1" s="114"/>
      <c r="IU1" s="114"/>
    </row>
    <row r="2" spans="1:255" x14ac:dyDescent="0.25">
      <c r="E2" s="115" t="s">
        <v>34</v>
      </c>
    </row>
    <row r="3" spans="1:255" ht="68.400000000000006" customHeight="1" x14ac:dyDescent="0.25">
      <c r="A3" s="116" t="s">
        <v>36</v>
      </c>
      <c r="B3" s="116"/>
      <c r="C3" s="116"/>
      <c r="D3" s="116"/>
      <c r="E3" s="116"/>
    </row>
    <row r="4" spans="1:255" ht="27.6" x14ac:dyDescent="0.25">
      <c r="A4" s="118"/>
      <c r="B4" s="118"/>
      <c r="C4" s="118"/>
      <c r="D4" s="118"/>
      <c r="E4" s="118" t="s">
        <v>32</v>
      </c>
    </row>
    <row r="5" spans="1:255" x14ac:dyDescent="0.25">
      <c r="A5" s="120" t="s">
        <v>25</v>
      </c>
      <c r="B5" s="130" t="s">
        <v>29</v>
      </c>
      <c r="C5" s="130"/>
      <c r="D5" s="130"/>
      <c r="E5" s="130"/>
    </row>
    <row r="6" spans="1:255" ht="138" x14ac:dyDescent="0.25">
      <c r="A6" s="125"/>
      <c r="B6" s="126" t="s">
        <v>91</v>
      </c>
      <c r="C6" s="157" t="s">
        <v>93</v>
      </c>
      <c r="D6" s="126" t="s">
        <v>30</v>
      </c>
      <c r="E6" s="126" t="s">
        <v>31</v>
      </c>
    </row>
    <row r="7" spans="1:255" ht="19.5" customHeight="1" x14ac:dyDescent="0.25">
      <c r="A7" s="167" t="s">
        <v>0</v>
      </c>
      <c r="B7" s="170">
        <v>912035</v>
      </c>
      <c r="C7" s="171">
        <v>1200726</v>
      </c>
      <c r="D7" s="170">
        <v>1233</v>
      </c>
      <c r="E7" s="170">
        <v>5541</v>
      </c>
    </row>
    <row r="8" spans="1:255" x14ac:dyDescent="0.25">
      <c r="A8" s="163" t="s">
        <v>1</v>
      </c>
      <c r="B8" s="172">
        <v>751589</v>
      </c>
      <c r="C8" s="171">
        <v>1002077</v>
      </c>
      <c r="D8" s="172">
        <v>730</v>
      </c>
      <c r="E8" s="172">
        <v>2028</v>
      </c>
    </row>
    <row r="9" spans="1:255" x14ac:dyDescent="0.25">
      <c r="A9" s="163" t="s">
        <v>2</v>
      </c>
      <c r="B9" s="172">
        <v>539763</v>
      </c>
      <c r="C9" s="171">
        <v>739395</v>
      </c>
      <c r="D9" s="172">
        <v>540</v>
      </c>
      <c r="E9" s="172">
        <v>2160</v>
      </c>
    </row>
    <row r="10" spans="1:255" x14ac:dyDescent="0.25">
      <c r="A10" s="163" t="s">
        <v>3</v>
      </c>
      <c r="B10" s="172">
        <v>3730069</v>
      </c>
      <c r="C10" s="171">
        <v>7868467</v>
      </c>
      <c r="D10" s="172">
        <v>2596</v>
      </c>
      <c r="E10" s="172">
        <v>12397</v>
      </c>
    </row>
    <row r="11" spans="1:255" x14ac:dyDescent="0.25">
      <c r="A11" s="163" t="s">
        <v>4</v>
      </c>
      <c r="B11" s="172">
        <v>3466897</v>
      </c>
      <c r="C11" s="171">
        <v>4542746</v>
      </c>
      <c r="D11" s="172">
        <v>2935</v>
      </c>
      <c r="E11" s="172">
        <v>10319</v>
      </c>
    </row>
    <row r="12" spans="1:255" x14ac:dyDescent="0.25">
      <c r="A12" s="163" t="s">
        <v>5</v>
      </c>
      <c r="B12" s="172">
        <v>688626</v>
      </c>
      <c r="C12" s="171">
        <v>851767</v>
      </c>
      <c r="D12" s="172">
        <v>606</v>
      </c>
      <c r="E12" s="172">
        <v>1919</v>
      </c>
    </row>
    <row r="13" spans="1:255" x14ac:dyDescent="0.25">
      <c r="A13" s="163" t="s">
        <v>6</v>
      </c>
      <c r="B13" s="172">
        <v>449756</v>
      </c>
      <c r="C13" s="171">
        <v>599910</v>
      </c>
      <c r="D13" s="172">
        <v>591</v>
      </c>
      <c r="E13" s="172">
        <v>1699</v>
      </c>
    </row>
    <row r="14" spans="1:255" x14ac:dyDescent="0.25">
      <c r="A14" s="163" t="s">
        <v>7</v>
      </c>
      <c r="B14" s="172">
        <v>1385308</v>
      </c>
      <c r="C14" s="171">
        <v>1946511</v>
      </c>
      <c r="D14" s="172">
        <v>1216</v>
      </c>
      <c r="E14" s="172">
        <v>5516</v>
      </c>
    </row>
    <row r="15" spans="1:255" x14ac:dyDescent="0.25">
      <c r="A15" s="163" t="s">
        <v>8</v>
      </c>
      <c r="B15" s="172">
        <v>630449</v>
      </c>
      <c r="C15" s="171">
        <v>846790</v>
      </c>
      <c r="D15" s="172">
        <v>571</v>
      </c>
      <c r="E15" s="172">
        <v>2336</v>
      </c>
    </row>
    <row r="16" spans="1:255" x14ac:dyDescent="0.25">
      <c r="A16" s="163" t="s">
        <v>9</v>
      </c>
      <c r="B16" s="172">
        <v>648057</v>
      </c>
      <c r="C16" s="171">
        <v>779653</v>
      </c>
      <c r="D16" s="172">
        <v>527</v>
      </c>
      <c r="E16" s="172">
        <v>2174</v>
      </c>
    </row>
    <row r="17" spans="1:5" x14ac:dyDescent="0.25">
      <c r="A17" s="163" t="s">
        <v>10</v>
      </c>
      <c r="B17" s="172">
        <v>563894</v>
      </c>
      <c r="C17" s="171">
        <v>734131</v>
      </c>
      <c r="D17" s="172">
        <v>542</v>
      </c>
      <c r="E17" s="172">
        <v>1619</v>
      </c>
    </row>
    <row r="18" spans="1:5" x14ac:dyDescent="0.25">
      <c r="A18" s="163" t="s">
        <v>11</v>
      </c>
      <c r="B18" s="172">
        <v>1282426</v>
      </c>
      <c r="C18" s="171">
        <v>1672119</v>
      </c>
      <c r="D18" s="172">
        <v>1272</v>
      </c>
      <c r="E18" s="172">
        <v>3589</v>
      </c>
    </row>
    <row r="19" spans="1:5" x14ac:dyDescent="0.25">
      <c r="A19" s="163" t="s">
        <v>12</v>
      </c>
      <c r="B19" s="172">
        <v>1321842</v>
      </c>
      <c r="C19" s="171">
        <v>1848905</v>
      </c>
      <c r="D19" s="172">
        <v>1362</v>
      </c>
      <c r="E19" s="172">
        <v>4904</v>
      </c>
    </row>
    <row r="20" spans="1:5" x14ac:dyDescent="0.25">
      <c r="A20" s="163" t="s">
        <v>13</v>
      </c>
      <c r="B20" s="172">
        <v>731579</v>
      </c>
      <c r="C20" s="171">
        <v>990286</v>
      </c>
      <c r="D20" s="172">
        <v>741</v>
      </c>
      <c r="E20" s="172">
        <v>3050</v>
      </c>
    </row>
    <row r="21" spans="1:5" x14ac:dyDescent="0.25">
      <c r="A21" s="163" t="s">
        <v>14</v>
      </c>
      <c r="B21" s="172">
        <v>1754853</v>
      </c>
      <c r="C21" s="171">
        <v>2335982</v>
      </c>
      <c r="D21" s="172">
        <v>1356</v>
      </c>
      <c r="E21" s="172">
        <v>6733</v>
      </c>
    </row>
    <row r="22" spans="1:5" x14ac:dyDescent="0.25">
      <c r="A22" s="163" t="s">
        <v>15</v>
      </c>
      <c r="B22" s="172">
        <v>1037961</v>
      </c>
      <c r="C22" s="171">
        <v>1363307</v>
      </c>
      <c r="D22" s="172">
        <v>1022</v>
      </c>
      <c r="E22" s="172">
        <v>4129</v>
      </c>
    </row>
    <row r="23" spans="1:5" x14ac:dyDescent="0.25">
      <c r="A23" s="163" t="s">
        <v>16</v>
      </c>
      <c r="B23" s="172">
        <v>538263</v>
      </c>
      <c r="C23" s="171">
        <v>735570</v>
      </c>
      <c r="D23" s="172">
        <v>545</v>
      </c>
      <c r="E23" s="172">
        <v>1918</v>
      </c>
    </row>
    <row r="24" spans="1:5" x14ac:dyDescent="0.25">
      <c r="A24" s="163" t="s">
        <v>17</v>
      </c>
      <c r="B24" s="172">
        <v>656292</v>
      </c>
      <c r="C24" s="171">
        <v>884810</v>
      </c>
      <c r="D24" s="172">
        <v>672</v>
      </c>
      <c r="E24" s="172">
        <v>2202</v>
      </c>
    </row>
    <row r="25" spans="1:5" x14ac:dyDescent="0.25">
      <c r="A25" s="163" t="s">
        <v>18</v>
      </c>
      <c r="B25" s="172">
        <v>423895</v>
      </c>
      <c r="C25" s="171">
        <v>600047</v>
      </c>
      <c r="D25" s="172">
        <v>475</v>
      </c>
      <c r="E25" s="172">
        <v>1727</v>
      </c>
    </row>
    <row r="26" spans="1:5" x14ac:dyDescent="0.25">
      <c r="A26" s="163" t="s">
        <v>19</v>
      </c>
      <c r="B26" s="172">
        <v>1518901</v>
      </c>
      <c r="C26" s="171">
        <v>2056388</v>
      </c>
      <c r="D26" s="172">
        <v>1665</v>
      </c>
      <c r="E26" s="172">
        <v>6048</v>
      </c>
    </row>
    <row r="27" spans="1:5" x14ac:dyDescent="0.25">
      <c r="A27" s="163" t="s">
        <v>20</v>
      </c>
      <c r="B27" s="172">
        <v>641242</v>
      </c>
      <c r="C27" s="171">
        <v>834028</v>
      </c>
      <c r="D27" s="172">
        <v>629</v>
      </c>
      <c r="E27" s="172">
        <v>2294</v>
      </c>
    </row>
    <row r="28" spans="1:5" x14ac:dyDescent="0.25">
      <c r="A28" s="163" t="s">
        <v>21</v>
      </c>
      <c r="B28" s="172">
        <v>700624</v>
      </c>
      <c r="C28" s="171">
        <v>926434</v>
      </c>
      <c r="D28" s="172">
        <v>658</v>
      </c>
      <c r="E28" s="172">
        <v>2746</v>
      </c>
    </row>
    <row r="29" spans="1:5" x14ac:dyDescent="0.25">
      <c r="A29" s="163" t="s">
        <v>22</v>
      </c>
      <c r="B29" s="172">
        <v>778681</v>
      </c>
      <c r="C29" s="171">
        <v>954930</v>
      </c>
      <c r="D29" s="172">
        <v>666</v>
      </c>
      <c r="E29" s="172">
        <v>2271</v>
      </c>
    </row>
    <row r="30" spans="1:5" x14ac:dyDescent="0.25">
      <c r="A30" s="163" t="s">
        <v>23</v>
      </c>
      <c r="B30" s="172">
        <v>319492</v>
      </c>
      <c r="C30" s="171">
        <v>447694</v>
      </c>
      <c r="D30" s="172">
        <v>363</v>
      </c>
      <c r="E30" s="172">
        <v>1507</v>
      </c>
    </row>
    <row r="31" spans="1:5" x14ac:dyDescent="0.25">
      <c r="A31" s="163" t="s">
        <v>24</v>
      </c>
      <c r="B31" s="172">
        <v>501800</v>
      </c>
      <c r="C31" s="171">
        <v>642511</v>
      </c>
      <c r="D31" s="172">
        <v>504</v>
      </c>
      <c r="E31" s="172">
        <v>1833</v>
      </c>
    </row>
    <row r="32" spans="1:5" x14ac:dyDescent="0.25">
      <c r="A32" s="163" t="s">
        <v>26</v>
      </c>
      <c r="B32" s="172">
        <v>4436726</v>
      </c>
      <c r="C32" s="171">
        <v>6272336</v>
      </c>
      <c r="D32" s="172">
        <v>4011</v>
      </c>
      <c r="E32" s="172">
        <v>14172</v>
      </c>
    </row>
    <row r="33" spans="1:5" x14ac:dyDescent="0.25">
      <c r="A33" s="163" t="s">
        <v>27</v>
      </c>
      <c r="B33" s="172">
        <v>288000</v>
      </c>
      <c r="C33" s="171">
        <v>390651</v>
      </c>
      <c r="D33" s="172">
        <v>277</v>
      </c>
      <c r="E33" s="172">
        <v>735</v>
      </c>
    </row>
    <row r="34" spans="1:5" x14ac:dyDescent="0.25">
      <c r="A34" s="164" t="s">
        <v>28</v>
      </c>
      <c r="B34" s="172">
        <v>30699020</v>
      </c>
      <c r="C34" s="171">
        <v>44068171</v>
      </c>
      <c r="D34" s="172">
        <v>28305</v>
      </c>
      <c r="E34" s="172">
        <v>107566</v>
      </c>
    </row>
    <row r="37" spans="1:5" x14ac:dyDescent="0.25">
      <c r="A37" s="65" t="s">
        <v>92</v>
      </c>
    </row>
  </sheetData>
  <mergeCells count="4">
    <mergeCell ref="A1:IU1"/>
    <mergeCell ref="B5:E5"/>
    <mergeCell ref="A3:E3"/>
    <mergeCell ref="A5:A6"/>
  </mergeCells>
  <phoneticPr fontId="0" type="noConversion"/>
  <pageMargins left="0.75" right="0.48" top="1" bottom="1" header="0.5" footer="0.5"/>
  <pageSetup paperSize="9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2:F37"/>
  <sheetViews>
    <sheetView zoomScale="55" zoomScaleNormal="55" workbookViewId="0">
      <selection activeCell="A37" sqref="A37"/>
    </sheetView>
  </sheetViews>
  <sheetFormatPr defaultRowHeight="13.8" x14ac:dyDescent="0.25"/>
  <cols>
    <col min="1" max="1" width="30" style="10" customWidth="1"/>
    <col min="2" max="2" width="14.88671875" style="10" customWidth="1"/>
    <col min="3" max="3" width="17.6640625" style="10" customWidth="1"/>
    <col min="4" max="4" width="13.33203125" style="10" customWidth="1"/>
    <col min="5" max="5" width="16" style="10" customWidth="1"/>
    <col min="6" max="6" width="9.109375" style="10" hidden="1" customWidth="1"/>
    <col min="7" max="16384" width="8.88671875" style="10"/>
  </cols>
  <sheetData>
    <row r="2" spans="1:5" x14ac:dyDescent="0.25">
      <c r="E2" s="115" t="s">
        <v>34</v>
      </c>
    </row>
    <row r="3" spans="1:5" ht="62.4" customHeight="1" x14ac:dyDescent="0.25">
      <c r="A3" s="116" t="s">
        <v>39</v>
      </c>
      <c r="B3" s="116"/>
      <c r="C3" s="116"/>
      <c r="D3" s="116"/>
      <c r="E3" s="116"/>
    </row>
    <row r="4" spans="1:5" ht="27.6" x14ac:dyDescent="0.25">
      <c r="A4" s="118"/>
      <c r="B4" s="118"/>
      <c r="C4" s="118"/>
      <c r="D4" s="118"/>
      <c r="E4" s="118" t="s">
        <v>32</v>
      </c>
    </row>
    <row r="5" spans="1:5" x14ac:dyDescent="0.25">
      <c r="A5" s="120" t="s">
        <v>25</v>
      </c>
      <c r="B5" s="130" t="s">
        <v>29</v>
      </c>
      <c r="C5" s="130"/>
      <c r="D5" s="130"/>
      <c r="E5" s="130"/>
    </row>
    <row r="6" spans="1:5" ht="151.80000000000001" x14ac:dyDescent="0.25">
      <c r="A6" s="125"/>
      <c r="B6" s="126" t="s">
        <v>91</v>
      </c>
      <c r="C6" s="157" t="s">
        <v>93</v>
      </c>
      <c r="D6" s="126" t="s">
        <v>30</v>
      </c>
      <c r="E6" s="126" t="s">
        <v>31</v>
      </c>
    </row>
    <row r="7" spans="1:5" x14ac:dyDescent="0.25">
      <c r="A7" s="163" t="s">
        <v>0</v>
      </c>
      <c r="B7" s="110">
        <v>930189</v>
      </c>
      <c r="C7" s="110">
        <v>1243094</v>
      </c>
      <c r="D7" s="110">
        <v>1308</v>
      </c>
      <c r="E7" s="110">
        <v>5049</v>
      </c>
    </row>
    <row r="8" spans="1:5" x14ac:dyDescent="0.25">
      <c r="A8" s="163" t="s">
        <v>1</v>
      </c>
      <c r="B8" s="110">
        <v>753900</v>
      </c>
      <c r="C8" s="110">
        <v>1029493</v>
      </c>
      <c r="D8" s="110">
        <v>740</v>
      </c>
      <c r="E8" s="110">
        <v>1806</v>
      </c>
    </row>
    <row r="9" spans="1:5" x14ac:dyDescent="0.25">
      <c r="A9" s="163" t="s">
        <v>2</v>
      </c>
      <c r="B9" s="110">
        <v>519665</v>
      </c>
      <c r="C9" s="110">
        <v>738130</v>
      </c>
      <c r="D9" s="110">
        <v>554</v>
      </c>
      <c r="E9" s="110">
        <v>1992</v>
      </c>
    </row>
    <row r="10" spans="1:5" x14ac:dyDescent="0.25">
      <c r="A10" s="163" t="s">
        <v>3</v>
      </c>
      <c r="B10" s="110">
        <v>3823317</v>
      </c>
      <c r="C10" s="110">
        <v>7972049</v>
      </c>
      <c r="D10" s="110">
        <v>2731</v>
      </c>
      <c r="E10" s="110">
        <v>11582</v>
      </c>
    </row>
    <row r="11" spans="1:5" x14ac:dyDescent="0.25">
      <c r="A11" s="163" t="s">
        <v>4</v>
      </c>
      <c r="B11" s="110">
        <v>3492909</v>
      </c>
      <c r="C11" s="110">
        <v>4664040</v>
      </c>
      <c r="D11" s="110">
        <v>3005</v>
      </c>
      <c r="E11" s="110">
        <v>9418</v>
      </c>
    </row>
    <row r="12" spans="1:5" x14ac:dyDescent="0.25">
      <c r="A12" s="163" t="s">
        <v>5</v>
      </c>
      <c r="B12" s="110">
        <v>704170</v>
      </c>
      <c r="C12" s="110">
        <v>894307</v>
      </c>
      <c r="D12" s="110">
        <v>622</v>
      </c>
      <c r="E12" s="110">
        <v>1716</v>
      </c>
    </row>
    <row r="13" spans="1:5" x14ac:dyDescent="0.25">
      <c r="A13" s="163" t="s">
        <v>6</v>
      </c>
      <c r="B13" s="110">
        <v>448532</v>
      </c>
      <c r="C13" s="110">
        <v>612328</v>
      </c>
      <c r="D13" s="110">
        <v>622</v>
      </c>
      <c r="E13" s="110">
        <v>1582</v>
      </c>
    </row>
    <row r="14" spans="1:5" x14ac:dyDescent="0.25">
      <c r="A14" s="163" t="s">
        <v>7</v>
      </c>
      <c r="B14" s="110">
        <v>1379124</v>
      </c>
      <c r="C14" s="110">
        <v>2024458</v>
      </c>
      <c r="D14" s="110">
        <v>1233</v>
      </c>
      <c r="E14" s="110">
        <v>5100</v>
      </c>
    </row>
    <row r="15" spans="1:5" x14ac:dyDescent="0.25">
      <c r="A15" s="163" t="s">
        <v>8</v>
      </c>
      <c r="B15" s="110">
        <v>629517</v>
      </c>
      <c r="C15" s="110">
        <v>860139</v>
      </c>
      <c r="D15" s="110">
        <v>590</v>
      </c>
      <c r="E15" s="110">
        <v>2224</v>
      </c>
    </row>
    <row r="16" spans="1:5" x14ac:dyDescent="0.25">
      <c r="A16" s="163" t="s">
        <v>9</v>
      </c>
      <c r="B16" s="110">
        <v>586406</v>
      </c>
      <c r="C16" s="110">
        <v>815000</v>
      </c>
      <c r="D16" s="110">
        <v>594</v>
      </c>
      <c r="E16" s="110">
        <v>4954</v>
      </c>
    </row>
    <row r="17" spans="1:5" x14ac:dyDescent="0.25">
      <c r="A17" s="163" t="s">
        <v>10</v>
      </c>
      <c r="B17" s="110">
        <v>547238</v>
      </c>
      <c r="C17" s="110">
        <v>749491</v>
      </c>
      <c r="D17" s="110">
        <v>569</v>
      </c>
      <c r="E17" s="110">
        <v>1576</v>
      </c>
    </row>
    <row r="18" spans="1:5" x14ac:dyDescent="0.25">
      <c r="A18" s="163" t="s">
        <v>11</v>
      </c>
      <c r="B18" s="110">
        <v>1289616</v>
      </c>
      <c r="C18" s="110">
        <v>1691928</v>
      </c>
      <c r="D18" s="110">
        <v>1316</v>
      </c>
      <c r="E18" s="110">
        <v>3711</v>
      </c>
    </row>
    <row r="19" spans="1:5" x14ac:dyDescent="0.25">
      <c r="A19" s="163" t="s">
        <v>12</v>
      </c>
      <c r="B19" s="110">
        <v>1324368</v>
      </c>
      <c r="C19" s="110">
        <v>1852388</v>
      </c>
      <c r="D19" s="110">
        <v>1425</v>
      </c>
      <c r="E19" s="110">
        <v>4728</v>
      </c>
    </row>
    <row r="20" spans="1:5" x14ac:dyDescent="0.25">
      <c r="A20" s="163" t="s">
        <v>13</v>
      </c>
      <c r="B20" s="110">
        <v>741919</v>
      </c>
      <c r="C20" s="110">
        <v>1001877</v>
      </c>
      <c r="D20" s="110">
        <v>752</v>
      </c>
      <c r="E20" s="110">
        <v>2857</v>
      </c>
    </row>
    <row r="21" spans="1:5" x14ac:dyDescent="0.25">
      <c r="A21" s="163" t="s">
        <v>14</v>
      </c>
      <c r="B21" s="110">
        <v>1705036</v>
      </c>
      <c r="C21" s="110">
        <v>2389829</v>
      </c>
      <c r="D21" s="110">
        <v>1418</v>
      </c>
      <c r="E21" s="110">
        <v>6293</v>
      </c>
    </row>
    <row r="22" spans="1:5" x14ac:dyDescent="0.25">
      <c r="A22" s="163" t="s">
        <v>15</v>
      </c>
      <c r="B22" s="110">
        <v>1045769</v>
      </c>
      <c r="C22" s="110">
        <v>1407421</v>
      </c>
      <c r="D22" s="110">
        <v>1040</v>
      </c>
      <c r="E22" s="110">
        <v>3866</v>
      </c>
    </row>
    <row r="23" spans="1:5" x14ac:dyDescent="0.25">
      <c r="A23" s="163" t="s">
        <v>16</v>
      </c>
      <c r="B23" s="110">
        <v>542666</v>
      </c>
      <c r="C23" s="110">
        <v>736743</v>
      </c>
      <c r="D23" s="110">
        <v>573</v>
      </c>
      <c r="E23" s="110">
        <v>1785</v>
      </c>
    </row>
    <row r="24" spans="1:5" x14ac:dyDescent="0.25">
      <c r="A24" s="163" t="s">
        <v>17</v>
      </c>
      <c r="B24" s="110">
        <v>647041</v>
      </c>
      <c r="C24" s="110">
        <v>906142</v>
      </c>
      <c r="D24" s="110">
        <v>747</v>
      </c>
      <c r="E24" s="110">
        <v>2040</v>
      </c>
    </row>
    <row r="25" spans="1:5" x14ac:dyDescent="0.25">
      <c r="A25" s="163" t="s">
        <v>18</v>
      </c>
      <c r="B25" s="110">
        <v>428242</v>
      </c>
      <c r="C25" s="110">
        <v>632586</v>
      </c>
      <c r="D25" s="110">
        <v>504</v>
      </c>
      <c r="E25" s="110">
        <v>1523</v>
      </c>
    </row>
    <row r="26" spans="1:5" x14ac:dyDescent="0.25">
      <c r="A26" s="163" t="s">
        <v>19</v>
      </c>
      <c r="B26" s="110">
        <v>1507994</v>
      </c>
      <c r="C26" s="110">
        <v>2105086</v>
      </c>
      <c r="D26" s="110">
        <v>1620</v>
      </c>
      <c r="E26" s="110">
        <v>5763</v>
      </c>
    </row>
    <row r="27" spans="1:5" x14ac:dyDescent="0.25">
      <c r="A27" s="163" t="s">
        <v>20</v>
      </c>
      <c r="B27" s="110">
        <v>622425</v>
      </c>
      <c r="C27" s="110">
        <v>814182</v>
      </c>
      <c r="D27" s="110">
        <v>665</v>
      </c>
      <c r="E27" s="110">
        <v>2178</v>
      </c>
    </row>
    <row r="28" spans="1:5" x14ac:dyDescent="0.25">
      <c r="A28" s="163" t="s">
        <v>21</v>
      </c>
      <c r="B28" s="110">
        <v>698687</v>
      </c>
      <c r="C28" s="110">
        <v>941050</v>
      </c>
      <c r="D28" s="110">
        <v>669</v>
      </c>
      <c r="E28" s="110">
        <v>2301</v>
      </c>
    </row>
    <row r="29" spans="1:5" x14ac:dyDescent="0.25">
      <c r="A29" s="163" t="s">
        <v>22</v>
      </c>
      <c r="B29" s="110">
        <v>794924</v>
      </c>
      <c r="C29" s="110">
        <v>1004289</v>
      </c>
      <c r="D29" s="110">
        <v>706</v>
      </c>
      <c r="E29" s="110">
        <v>2185</v>
      </c>
    </row>
    <row r="30" spans="1:5" x14ac:dyDescent="0.25">
      <c r="A30" s="163" t="s">
        <v>23</v>
      </c>
      <c r="B30" s="110">
        <v>314300</v>
      </c>
      <c r="C30" s="110">
        <v>462251</v>
      </c>
      <c r="D30" s="110">
        <v>373</v>
      </c>
      <c r="E30" s="110">
        <v>1348</v>
      </c>
    </row>
    <row r="31" spans="1:5" x14ac:dyDescent="0.25">
      <c r="A31" s="163" t="s">
        <v>24</v>
      </c>
      <c r="B31" s="110">
        <v>504464</v>
      </c>
      <c r="C31" s="110">
        <v>655767</v>
      </c>
      <c r="D31" s="110">
        <v>547</v>
      </c>
      <c r="E31" s="110">
        <v>1914</v>
      </c>
    </row>
    <row r="32" spans="1:5" x14ac:dyDescent="0.25">
      <c r="A32" s="163" t="s">
        <v>37</v>
      </c>
      <c r="B32" s="110">
        <v>3282817</v>
      </c>
      <c r="C32" s="110">
        <v>6038802</v>
      </c>
      <c r="D32" s="110">
        <v>3651</v>
      </c>
      <c r="E32" s="110">
        <v>11096</v>
      </c>
    </row>
    <row r="33" spans="1:5" x14ac:dyDescent="0.25">
      <c r="A33" s="163" t="s">
        <v>38</v>
      </c>
      <c r="B33" s="110">
        <v>282004</v>
      </c>
      <c r="C33" s="110">
        <v>398057</v>
      </c>
      <c r="D33" s="110">
        <v>266</v>
      </c>
      <c r="E33" s="110">
        <v>660</v>
      </c>
    </row>
    <row r="34" spans="1:5" x14ac:dyDescent="0.25">
      <c r="A34" s="164" t="s">
        <v>28</v>
      </c>
      <c r="B34" s="165">
        <v>29547239</v>
      </c>
      <c r="C34" s="165">
        <v>44640927</v>
      </c>
      <c r="D34" s="165">
        <v>28840</v>
      </c>
      <c r="E34" s="165">
        <v>101247</v>
      </c>
    </row>
    <row r="37" spans="1:5" x14ac:dyDescent="0.25">
      <c r="A37" s="65" t="s">
        <v>92</v>
      </c>
    </row>
  </sheetData>
  <mergeCells count="3">
    <mergeCell ref="A3:E3"/>
    <mergeCell ref="A5:A6"/>
    <mergeCell ref="B5:E5"/>
  </mergeCells>
  <phoneticPr fontId="5" type="noConversion"/>
  <pageMargins left="0.75" right="0.75" top="0.62" bottom="0.75" header="0.5" footer="0.5"/>
  <pageSetup paperSize="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U37"/>
  <sheetViews>
    <sheetView zoomScale="55" zoomScaleNormal="55" workbookViewId="0">
      <selection activeCell="A37" sqref="A37"/>
    </sheetView>
  </sheetViews>
  <sheetFormatPr defaultRowHeight="13.8" x14ac:dyDescent="0.25"/>
  <cols>
    <col min="1" max="1" width="28.6640625" style="10" customWidth="1"/>
    <col min="2" max="4" width="18.6640625" style="10" customWidth="1"/>
    <col min="5" max="16384" width="8.88671875" style="10"/>
  </cols>
  <sheetData>
    <row r="1" spans="1:255" x14ac:dyDescent="0.25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14"/>
      <c r="DA1" s="114"/>
      <c r="DB1" s="114"/>
      <c r="DC1" s="114"/>
      <c r="DD1" s="114"/>
      <c r="DE1" s="114"/>
      <c r="DF1" s="114"/>
      <c r="DG1" s="114"/>
      <c r="DH1" s="114"/>
      <c r="DI1" s="114"/>
      <c r="DJ1" s="114"/>
      <c r="DK1" s="114"/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4"/>
      <c r="EI1" s="114"/>
      <c r="EJ1" s="114"/>
      <c r="EK1" s="114"/>
      <c r="EL1" s="114"/>
      <c r="EM1" s="114"/>
      <c r="EN1" s="114"/>
      <c r="EO1" s="114"/>
      <c r="EP1" s="114"/>
      <c r="EQ1" s="114"/>
      <c r="ER1" s="114"/>
      <c r="ES1" s="114"/>
      <c r="ET1" s="114"/>
      <c r="EU1" s="114"/>
      <c r="EV1" s="114"/>
      <c r="EW1" s="114"/>
      <c r="EX1" s="114"/>
      <c r="EY1" s="114"/>
      <c r="EZ1" s="114"/>
      <c r="FA1" s="114"/>
      <c r="FB1" s="114"/>
      <c r="FC1" s="114"/>
      <c r="FD1" s="114"/>
      <c r="FE1" s="114"/>
      <c r="FF1" s="114"/>
      <c r="FG1" s="114"/>
      <c r="FH1" s="114"/>
      <c r="FI1" s="114"/>
      <c r="FJ1" s="114"/>
      <c r="FK1" s="114"/>
      <c r="FL1" s="114"/>
      <c r="FM1" s="114"/>
      <c r="FN1" s="114"/>
      <c r="FO1" s="114"/>
      <c r="FP1" s="114"/>
      <c r="FQ1" s="114"/>
      <c r="FR1" s="114"/>
      <c r="FS1" s="114"/>
      <c r="FT1" s="114"/>
      <c r="FU1" s="114"/>
      <c r="FV1" s="114"/>
      <c r="FW1" s="114"/>
      <c r="FX1" s="114"/>
      <c r="FY1" s="114"/>
      <c r="FZ1" s="114"/>
      <c r="GA1" s="114"/>
      <c r="GB1" s="114"/>
      <c r="GC1" s="114"/>
      <c r="GD1" s="114"/>
      <c r="GE1" s="114"/>
      <c r="GF1" s="114"/>
      <c r="GG1" s="114"/>
      <c r="GH1" s="114"/>
      <c r="GI1" s="114"/>
      <c r="GJ1" s="114"/>
      <c r="GK1" s="114"/>
      <c r="GL1" s="114"/>
      <c r="GM1" s="114"/>
      <c r="GN1" s="114"/>
      <c r="GO1" s="114"/>
      <c r="GP1" s="114"/>
      <c r="GQ1" s="114"/>
      <c r="GR1" s="114"/>
      <c r="GS1" s="114"/>
      <c r="GT1" s="114"/>
      <c r="GU1" s="114"/>
      <c r="GV1" s="114"/>
      <c r="GW1" s="114"/>
      <c r="GX1" s="114"/>
      <c r="GY1" s="114"/>
      <c r="GZ1" s="114"/>
      <c r="HA1" s="114"/>
      <c r="HB1" s="114"/>
      <c r="HC1" s="114"/>
      <c r="HD1" s="114"/>
      <c r="HE1" s="114"/>
      <c r="HF1" s="114"/>
      <c r="HG1" s="114"/>
      <c r="HH1" s="114"/>
      <c r="HI1" s="114"/>
      <c r="HJ1" s="114"/>
      <c r="HK1" s="114"/>
      <c r="HL1" s="114"/>
      <c r="HM1" s="114"/>
      <c r="HN1" s="114"/>
      <c r="HO1" s="114"/>
      <c r="HP1" s="114"/>
      <c r="HQ1" s="114"/>
      <c r="HR1" s="114"/>
      <c r="HS1" s="114"/>
      <c r="HT1" s="114"/>
      <c r="HU1" s="114"/>
      <c r="HV1" s="114"/>
      <c r="HW1" s="114"/>
      <c r="HX1" s="114"/>
      <c r="HY1" s="114"/>
      <c r="HZ1" s="114"/>
      <c r="IA1" s="114"/>
      <c r="IB1" s="114"/>
      <c r="IC1" s="114"/>
      <c r="ID1" s="114"/>
      <c r="IE1" s="114"/>
      <c r="IF1" s="114"/>
      <c r="IG1" s="114"/>
      <c r="IH1" s="114"/>
      <c r="II1" s="114"/>
      <c r="IJ1" s="114"/>
      <c r="IK1" s="114"/>
      <c r="IL1" s="114"/>
      <c r="IM1" s="114"/>
      <c r="IN1" s="114"/>
      <c r="IO1" s="114"/>
      <c r="IP1" s="114"/>
      <c r="IQ1" s="114"/>
      <c r="IR1" s="114"/>
      <c r="IS1" s="114"/>
      <c r="IT1" s="114"/>
      <c r="IU1" s="114"/>
    </row>
    <row r="2" spans="1:255" x14ac:dyDescent="0.25">
      <c r="D2" s="115" t="s">
        <v>34</v>
      </c>
    </row>
    <row r="3" spans="1:255" ht="60" customHeight="1" x14ac:dyDescent="0.25">
      <c r="A3" s="116" t="s">
        <v>35</v>
      </c>
      <c r="B3" s="116"/>
      <c r="C3" s="116"/>
      <c r="D3" s="116"/>
    </row>
    <row r="4" spans="1:255" ht="16.5" customHeight="1" x14ac:dyDescent="0.25">
      <c r="A4" s="118"/>
      <c r="B4" s="118"/>
      <c r="C4" s="118"/>
      <c r="D4" s="118" t="s">
        <v>32</v>
      </c>
    </row>
    <row r="5" spans="1:255" ht="19.5" customHeight="1" x14ac:dyDescent="0.25">
      <c r="A5" s="166" t="s">
        <v>25</v>
      </c>
      <c r="B5" s="130" t="s">
        <v>29</v>
      </c>
      <c r="C5" s="130"/>
      <c r="D5" s="130"/>
    </row>
    <row r="6" spans="1:255" ht="138" x14ac:dyDescent="0.25">
      <c r="A6" s="79"/>
      <c r="B6" s="126" t="s">
        <v>91</v>
      </c>
      <c r="C6" s="157" t="s">
        <v>93</v>
      </c>
      <c r="D6" s="157" t="s">
        <v>31</v>
      </c>
    </row>
    <row r="7" spans="1:255" ht="18.899999999999999" customHeight="1" x14ac:dyDescent="0.25">
      <c r="A7" s="167" t="s">
        <v>0</v>
      </c>
      <c r="B7" s="168">
        <v>1117935</v>
      </c>
      <c r="C7" s="168">
        <v>1118</v>
      </c>
      <c r="D7" s="168">
        <v>5770</v>
      </c>
    </row>
    <row r="8" spans="1:255" x14ac:dyDescent="0.25">
      <c r="A8" s="163" t="s">
        <v>1</v>
      </c>
      <c r="B8" s="110">
        <v>987534</v>
      </c>
      <c r="C8" s="110">
        <v>619</v>
      </c>
      <c r="D8" s="110">
        <v>2204</v>
      </c>
    </row>
    <row r="9" spans="1:255" x14ac:dyDescent="0.25">
      <c r="A9" s="163" t="s">
        <v>2</v>
      </c>
      <c r="B9" s="110">
        <v>704647</v>
      </c>
      <c r="C9" s="110">
        <v>486</v>
      </c>
      <c r="D9" s="110">
        <v>2193</v>
      </c>
    </row>
    <row r="10" spans="1:255" x14ac:dyDescent="0.25">
      <c r="A10" s="163" t="s">
        <v>3</v>
      </c>
      <c r="B10" s="110">
        <v>7283965</v>
      </c>
      <c r="C10" s="110">
        <v>2391</v>
      </c>
      <c r="D10" s="110">
        <v>12442</v>
      </c>
    </row>
    <row r="11" spans="1:255" x14ac:dyDescent="0.25">
      <c r="A11" s="163" t="s">
        <v>4</v>
      </c>
      <c r="B11" s="110">
        <v>4761285</v>
      </c>
      <c r="C11" s="110">
        <v>2608</v>
      </c>
      <c r="D11" s="110">
        <v>10977</v>
      </c>
    </row>
    <row r="12" spans="1:255" x14ac:dyDescent="0.25">
      <c r="A12" s="163" t="s">
        <v>5</v>
      </c>
      <c r="B12" s="110">
        <v>899784</v>
      </c>
      <c r="C12" s="110">
        <v>487</v>
      </c>
      <c r="D12" s="110">
        <v>1996</v>
      </c>
    </row>
    <row r="13" spans="1:255" x14ac:dyDescent="0.25">
      <c r="A13" s="163" t="s">
        <v>6</v>
      </c>
      <c r="B13" s="110">
        <v>564937</v>
      </c>
      <c r="C13" s="110">
        <v>511</v>
      </c>
      <c r="D13" s="110">
        <v>1758</v>
      </c>
    </row>
    <row r="14" spans="1:255" x14ac:dyDescent="0.25">
      <c r="A14" s="163" t="s">
        <v>7</v>
      </c>
      <c r="B14" s="110">
        <v>1652798</v>
      </c>
      <c r="C14" s="110">
        <v>1088</v>
      </c>
      <c r="D14" s="110">
        <v>5495</v>
      </c>
    </row>
    <row r="15" spans="1:255" x14ac:dyDescent="0.25">
      <c r="A15" s="163" t="s">
        <v>8</v>
      </c>
      <c r="B15" s="110">
        <v>813994</v>
      </c>
      <c r="C15" s="110">
        <v>455</v>
      </c>
      <c r="D15" s="110">
        <v>2427</v>
      </c>
    </row>
    <row r="16" spans="1:255" x14ac:dyDescent="0.25">
      <c r="A16" s="163" t="s">
        <v>9</v>
      </c>
      <c r="B16" s="110">
        <v>759658</v>
      </c>
      <c r="C16" s="110">
        <v>565</v>
      </c>
      <c r="D16" s="110">
        <v>2081</v>
      </c>
    </row>
    <row r="17" spans="1:4" x14ac:dyDescent="0.25">
      <c r="A17" s="163" t="s">
        <v>10</v>
      </c>
      <c r="B17" s="110">
        <v>760087</v>
      </c>
      <c r="C17" s="110">
        <v>474</v>
      </c>
      <c r="D17" s="110">
        <v>1873</v>
      </c>
    </row>
    <row r="18" spans="1:4" x14ac:dyDescent="0.25">
      <c r="A18" s="163" t="s">
        <v>11</v>
      </c>
      <c r="B18" s="110">
        <v>1651612</v>
      </c>
      <c r="C18" s="110">
        <v>1075</v>
      </c>
      <c r="D18" s="110">
        <v>4085</v>
      </c>
    </row>
    <row r="19" spans="1:4" x14ac:dyDescent="0.25">
      <c r="A19" s="163" t="s">
        <v>12</v>
      </c>
      <c r="B19" s="110">
        <v>1691419</v>
      </c>
      <c r="C19" s="110">
        <v>1227</v>
      </c>
      <c r="D19" s="110">
        <v>5318</v>
      </c>
    </row>
    <row r="20" spans="1:4" x14ac:dyDescent="0.25">
      <c r="A20" s="163" t="s">
        <v>13</v>
      </c>
      <c r="B20" s="110">
        <v>909225</v>
      </c>
      <c r="C20" s="110">
        <v>658</v>
      </c>
      <c r="D20" s="110">
        <v>3234</v>
      </c>
    </row>
    <row r="21" spans="1:4" x14ac:dyDescent="0.25">
      <c r="A21" s="163" t="s">
        <v>14</v>
      </c>
      <c r="B21" s="110">
        <v>2020410</v>
      </c>
      <c r="C21" s="110">
        <v>1233</v>
      </c>
      <c r="D21" s="110">
        <v>6678</v>
      </c>
    </row>
    <row r="22" spans="1:4" x14ac:dyDescent="0.25">
      <c r="A22" s="163" t="s">
        <v>15</v>
      </c>
      <c r="B22" s="110">
        <v>1256363</v>
      </c>
      <c r="C22" s="110">
        <v>881</v>
      </c>
      <c r="D22" s="110">
        <v>4109</v>
      </c>
    </row>
    <row r="23" spans="1:4" x14ac:dyDescent="0.25">
      <c r="A23" s="163" t="s">
        <v>16</v>
      </c>
      <c r="B23" s="110">
        <v>692386</v>
      </c>
      <c r="C23" s="110">
        <v>451</v>
      </c>
      <c r="D23" s="110">
        <v>2044</v>
      </c>
    </row>
    <row r="24" spans="1:4" x14ac:dyDescent="0.25">
      <c r="A24" s="163" t="s">
        <v>17</v>
      </c>
      <c r="B24" s="110">
        <v>1002628</v>
      </c>
      <c r="C24" s="110">
        <v>562</v>
      </c>
      <c r="D24" s="110">
        <v>2410</v>
      </c>
    </row>
    <row r="25" spans="1:4" x14ac:dyDescent="0.25">
      <c r="A25" s="163" t="s">
        <v>18</v>
      </c>
      <c r="B25" s="110">
        <v>575459</v>
      </c>
      <c r="C25" s="110">
        <v>384</v>
      </c>
      <c r="D25" s="110">
        <v>1913</v>
      </c>
    </row>
    <row r="26" spans="1:4" x14ac:dyDescent="0.25">
      <c r="A26" s="163" t="s">
        <v>19</v>
      </c>
      <c r="B26" s="110">
        <v>1980991</v>
      </c>
      <c r="C26" s="110">
        <v>1481</v>
      </c>
      <c r="D26" s="110">
        <v>5815</v>
      </c>
    </row>
    <row r="27" spans="1:4" x14ac:dyDescent="0.25">
      <c r="A27" s="163" t="s">
        <v>20</v>
      </c>
      <c r="B27" s="110">
        <v>755410</v>
      </c>
      <c r="C27" s="110">
        <v>510</v>
      </c>
      <c r="D27" s="110">
        <v>2348</v>
      </c>
    </row>
    <row r="28" spans="1:4" x14ac:dyDescent="0.25">
      <c r="A28" s="163" t="s">
        <v>21</v>
      </c>
      <c r="B28" s="110">
        <v>926988</v>
      </c>
      <c r="C28" s="110">
        <v>542</v>
      </c>
      <c r="D28" s="110">
        <v>2842</v>
      </c>
    </row>
    <row r="29" spans="1:4" x14ac:dyDescent="0.25">
      <c r="A29" s="163" t="s">
        <v>22</v>
      </c>
      <c r="B29" s="110">
        <v>954766</v>
      </c>
      <c r="C29" s="110">
        <v>571</v>
      </c>
      <c r="D29" s="110">
        <v>2258</v>
      </c>
    </row>
    <row r="30" spans="1:4" x14ac:dyDescent="0.25">
      <c r="A30" s="163" t="s">
        <v>23</v>
      </c>
      <c r="B30" s="110">
        <v>449682</v>
      </c>
      <c r="C30" s="110">
        <v>301</v>
      </c>
      <c r="D30" s="110">
        <v>1590</v>
      </c>
    </row>
    <row r="31" spans="1:4" x14ac:dyDescent="0.25">
      <c r="A31" s="163" t="s">
        <v>24</v>
      </c>
      <c r="B31" s="110">
        <v>624575</v>
      </c>
      <c r="C31" s="110">
        <v>417</v>
      </c>
      <c r="D31" s="110">
        <v>1839</v>
      </c>
    </row>
    <row r="32" spans="1:4" x14ac:dyDescent="0.25">
      <c r="A32" s="163" t="s">
        <v>26</v>
      </c>
      <c r="B32" s="110">
        <v>6748948</v>
      </c>
      <c r="C32" s="110">
        <v>3678</v>
      </c>
      <c r="D32" s="110">
        <v>14769</v>
      </c>
    </row>
    <row r="33" spans="1:4" x14ac:dyDescent="0.25">
      <c r="A33" s="163" t="s">
        <v>27</v>
      </c>
      <c r="B33" s="110">
        <v>351908</v>
      </c>
      <c r="C33" s="110">
        <v>226</v>
      </c>
      <c r="D33" s="110">
        <v>2485</v>
      </c>
    </row>
    <row r="34" spans="1:4" x14ac:dyDescent="0.25">
      <c r="A34" s="169" t="s">
        <v>28</v>
      </c>
      <c r="B34" s="165">
        <v>42899394</v>
      </c>
      <c r="C34" s="165">
        <v>24999</v>
      </c>
      <c r="D34" s="165">
        <v>112953</v>
      </c>
    </row>
    <row r="37" spans="1:4" x14ac:dyDescent="0.25">
      <c r="A37" s="65" t="s">
        <v>92</v>
      </c>
    </row>
  </sheetData>
  <mergeCells count="4">
    <mergeCell ref="A5:A6"/>
    <mergeCell ref="A1:IU1"/>
    <mergeCell ref="A3:D3"/>
    <mergeCell ref="B5:D5"/>
  </mergeCells>
  <phoneticPr fontId="5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zoomScale="70" zoomScaleNormal="70" workbookViewId="0">
      <selection activeCell="B29" sqref="B29"/>
    </sheetView>
  </sheetViews>
  <sheetFormatPr defaultRowHeight="13.2" x14ac:dyDescent="0.25"/>
  <cols>
    <col min="1" max="1" width="20.44140625" customWidth="1"/>
    <col min="2" max="2" width="17" customWidth="1"/>
    <col min="3" max="3" width="17.109375" customWidth="1"/>
    <col min="4" max="4" width="11" customWidth="1"/>
    <col min="5" max="5" width="12.5546875" customWidth="1"/>
    <col min="6" max="6" width="13.6640625" customWidth="1"/>
    <col min="7" max="7" width="12.33203125" customWidth="1"/>
    <col min="8" max="8" width="13.109375" customWidth="1"/>
    <col min="9" max="9" width="14.44140625" customWidth="1"/>
    <col min="10" max="10" width="15.5546875" customWidth="1"/>
    <col min="11" max="11" width="14.44140625" customWidth="1"/>
    <col min="12" max="12" width="16" customWidth="1"/>
    <col min="13" max="13" width="13" customWidth="1"/>
  </cols>
  <sheetData>
    <row r="1" spans="1:17" ht="13.8" x14ac:dyDescent="0.25">
      <c r="A1" s="69" t="s">
        <v>84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72"/>
    </row>
    <row r="2" spans="1:17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70"/>
    </row>
    <row r="3" spans="1:17" ht="13.8" customHeight="1" x14ac:dyDescent="0.25">
      <c r="A3" s="69"/>
      <c r="B3" s="69" t="s">
        <v>91</v>
      </c>
      <c r="C3" s="69" t="s">
        <v>93</v>
      </c>
      <c r="D3" s="71" t="s">
        <v>64</v>
      </c>
      <c r="E3" s="71"/>
      <c r="F3" s="71"/>
      <c r="G3" s="71"/>
      <c r="H3" s="72" t="s">
        <v>31</v>
      </c>
      <c r="I3" s="72"/>
      <c r="J3" s="72"/>
      <c r="K3" s="72"/>
      <c r="L3" s="72"/>
      <c r="M3" s="75" t="s">
        <v>52</v>
      </c>
    </row>
    <row r="4" spans="1:17" ht="106.2" customHeight="1" x14ac:dyDescent="0.25">
      <c r="A4" s="69"/>
      <c r="B4" s="69"/>
      <c r="C4" s="69"/>
      <c r="D4" s="43" t="s">
        <v>44</v>
      </c>
      <c r="E4" s="44" t="s">
        <v>61</v>
      </c>
      <c r="F4" s="44" t="s">
        <v>62</v>
      </c>
      <c r="G4" s="44" t="s">
        <v>63</v>
      </c>
      <c r="H4" s="43" t="s">
        <v>44</v>
      </c>
      <c r="I4" s="43" t="s">
        <v>47</v>
      </c>
      <c r="J4" s="45" t="s">
        <v>79</v>
      </c>
      <c r="K4" s="43" t="s">
        <v>46</v>
      </c>
      <c r="L4" s="45" t="s">
        <v>79</v>
      </c>
      <c r="M4" s="76"/>
    </row>
    <row r="5" spans="1:17" ht="13.8" x14ac:dyDescent="0.25">
      <c r="A5" s="29" t="s">
        <v>1</v>
      </c>
      <c r="B5" s="30">
        <v>1651106</v>
      </c>
      <c r="C5" s="30">
        <v>1055278</v>
      </c>
      <c r="D5" s="30">
        <v>1254</v>
      </c>
      <c r="E5" s="30">
        <v>588</v>
      </c>
      <c r="F5" s="30">
        <v>42</v>
      </c>
      <c r="G5" s="30">
        <v>624</v>
      </c>
      <c r="H5" s="30">
        <v>7781</v>
      </c>
      <c r="I5" s="30">
        <v>7148</v>
      </c>
      <c r="J5" s="30">
        <v>5683</v>
      </c>
      <c r="K5" s="30">
        <v>633</v>
      </c>
      <c r="L5" s="30">
        <v>43</v>
      </c>
      <c r="M5" s="30">
        <v>5762</v>
      </c>
      <c r="P5" s="46"/>
      <c r="Q5" s="46"/>
    </row>
    <row r="6" spans="1:17" ht="13.8" x14ac:dyDescent="0.25">
      <c r="A6" s="29" t="s">
        <v>2</v>
      </c>
      <c r="B6" s="30">
        <v>1096615</v>
      </c>
      <c r="C6" s="30">
        <v>710057</v>
      </c>
      <c r="D6" s="30">
        <v>783</v>
      </c>
      <c r="E6" s="30">
        <v>409</v>
      </c>
      <c r="F6" s="30">
        <v>22</v>
      </c>
      <c r="G6" s="30">
        <v>352</v>
      </c>
      <c r="H6" s="30">
        <v>5967</v>
      </c>
      <c r="I6" s="30">
        <v>5542</v>
      </c>
      <c r="J6" s="30">
        <v>4393</v>
      </c>
      <c r="K6" s="30">
        <v>425</v>
      </c>
      <c r="L6" s="30">
        <v>17</v>
      </c>
      <c r="M6" s="30">
        <v>4100</v>
      </c>
      <c r="P6" s="46"/>
      <c r="Q6" s="46"/>
    </row>
    <row r="7" spans="1:17" ht="13.8" x14ac:dyDescent="0.25">
      <c r="A7" s="29" t="s">
        <v>3</v>
      </c>
      <c r="B7" s="30">
        <v>7591666</v>
      </c>
      <c r="C7" s="30">
        <v>4411939</v>
      </c>
      <c r="D7" s="30">
        <v>3676</v>
      </c>
      <c r="E7" s="30">
        <v>1840</v>
      </c>
      <c r="F7" s="30">
        <v>137</v>
      </c>
      <c r="G7" s="30">
        <v>1699</v>
      </c>
      <c r="H7" s="30">
        <v>30779</v>
      </c>
      <c r="I7" s="30">
        <v>29310</v>
      </c>
      <c r="J7" s="30">
        <v>23469</v>
      </c>
      <c r="K7" s="30">
        <v>1469</v>
      </c>
      <c r="L7" s="30">
        <v>76</v>
      </c>
      <c r="M7" s="30">
        <v>21389</v>
      </c>
      <c r="P7" s="46"/>
      <c r="Q7" s="46"/>
    </row>
    <row r="8" spans="1:17" ht="13.8" x14ac:dyDescent="0.25">
      <c r="A8" s="29" t="s">
        <v>4</v>
      </c>
      <c r="B8" s="30">
        <v>2845400</v>
      </c>
      <c r="C8" s="30">
        <v>1771921</v>
      </c>
      <c r="D8" s="30">
        <v>1597</v>
      </c>
      <c r="E8" s="30">
        <v>881</v>
      </c>
      <c r="F8" s="30">
        <v>40</v>
      </c>
      <c r="G8" s="30">
        <v>676</v>
      </c>
      <c r="H8" s="30">
        <v>12428</v>
      </c>
      <c r="I8" s="30">
        <v>11653</v>
      </c>
      <c r="J8" s="30">
        <v>8314</v>
      </c>
      <c r="K8" s="30">
        <v>775</v>
      </c>
      <c r="L8" s="30">
        <v>28</v>
      </c>
      <c r="M8" s="30">
        <v>8645</v>
      </c>
      <c r="P8" s="46"/>
      <c r="Q8" s="46"/>
    </row>
    <row r="9" spans="1:17" ht="13.8" x14ac:dyDescent="0.25">
      <c r="A9" s="29" t="s">
        <v>5</v>
      </c>
      <c r="B9" s="30">
        <v>1298812</v>
      </c>
      <c r="C9" s="30">
        <v>859988</v>
      </c>
      <c r="D9" s="30">
        <v>1081</v>
      </c>
      <c r="E9" s="30">
        <v>530</v>
      </c>
      <c r="F9" s="30">
        <v>33</v>
      </c>
      <c r="G9" s="30">
        <v>518</v>
      </c>
      <c r="H9" s="30">
        <v>7659</v>
      </c>
      <c r="I9" s="30">
        <v>7132</v>
      </c>
      <c r="J9" s="30">
        <v>5456</v>
      </c>
      <c r="K9" s="30">
        <v>527</v>
      </c>
      <c r="L9" s="30">
        <v>29</v>
      </c>
      <c r="M9" s="30">
        <v>5274</v>
      </c>
      <c r="P9" s="46"/>
      <c r="Q9" s="46"/>
    </row>
    <row r="10" spans="1:17" ht="13.8" x14ac:dyDescent="0.25">
      <c r="A10" s="29" t="s">
        <v>6</v>
      </c>
      <c r="B10" s="30">
        <v>1033227</v>
      </c>
      <c r="C10" s="30">
        <v>669182</v>
      </c>
      <c r="D10" s="30">
        <v>819</v>
      </c>
      <c r="E10" s="30">
        <v>419</v>
      </c>
      <c r="F10" s="30">
        <v>35</v>
      </c>
      <c r="G10" s="30">
        <v>365</v>
      </c>
      <c r="H10" s="30">
        <v>4836</v>
      </c>
      <c r="I10" s="30">
        <v>4520</v>
      </c>
      <c r="J10" s="30">
        <v>3666</v>
      </c>
      <c r="K10" s="30">
        <v>316</v>
      </c>
      <c r="L10" s="30">
        <v>34</v>
      </c>
      <c r="M10" s="30">
        <v>3502</v>
      </c>
      <c r="P10" s="46"/>
      <c r="Q10" s="46"/>
    </row>
    <row r="11" spans="1:17" ht="13.8" x14ac:dyDescent="0.25">
      <c r="A11" s="29" t="s">
        <v>7</v>
      </c>
      <c r="B11" s="30">
        <v>2440346</v>
      </c>
      <c r="C11" s="30">
        <v>1580870</v>
      </c>
      <c r="D11" s="30">
        <v>1645</v>
      </c>
      <c r="E11" s="30">
        <v>918</v>
      </c>
      <c r="F11" s="30">
        <v>79</v>
      </c>
      <c r="G11" s="30">
        <v>648</v>
      </c>
      <c r="H11" s="30">
        <v>13255</v>
      </c>
      <c r="I11" s="30">
        <v>12388</v>
      </c>
      <c r="J11" s="30">
        <v>9868</v>
      </c>
      <c r="K11" s="30">
        <v>867</v>
      </c>
      <c r="L11" s="30">
        <v>35</v>
      </c>
      <c r="M11" s="30">
        <v>8611</v>
      </c>
      <c r="P11" s="46"/>
      <c r="Q11" s="46"/>
    </row>
    <row r="12" spans="1:17" ht="13.8" x14ac:dyDescent="0.25">
      <c r="A12" s="29" t="s">
        <v>8</v>
      </c>
      <c r="B12" s="30">
        <v>1297935</v>
      </c>
      <c r="C12" s="30">
        <v>828619</v>
      </c>
      <c r="D12" s="30">
        <v>921</v>
      </c>
      <c r="E12" s="30">
        <v>441</v>
      </c>
      <c r="F12" s="30">
        <v>38</v>
      </c>
      <c r="G12" s="30">
        <v>442</v>
      </c>
      <c r="H12" s="30">
        <v>7258</v>
      </c>
      <c r="I12" s="30">
        <v>6686</v>
      </c>
      <c r="J12" s="30">
        <v>5268</v>
      </c>
      <c r="K12" s="30">
        <v>572</v>
      </c>
      <c r="L12" s="30">
        <v>20</v>
      </c>
      <c r="M12" s="30">
        <v>5175</v>
      </c>
      <c r="P12" s="46"/>
      <c r="Q12" s="46"/>
    </row>
    <row r="13" spans="1:17" ht="13.8" x14ac:dyDescent="0.25">
      <c r="A13" s="29" t="s">
        <v>9</v>
      </c>
      <c r="B13" s="30">
        <v>3344925</v>
      </c>
      <c r="C13" s="30">
        <v>2259301</v>
      </c>
      <c r="D13" s="30">
        <v>829</v>
      </c>
      <c r="E13" s="30">
        <v>433</v>
      </c>
      <c r="F13" s="30">
        <v>55</v>
      </c>
      <c r="G13" s="30">
        <v>341</v>
      </c>
      <c r="H13" s="30">
        <v>16593</v>
      </c>
      <c r="I13" s="30">
        <v>15782</v>
      </c>
      <c r="J13" s="30">
        <v>12411</v>
      </c>
      <c r="K13" s="30">
        <v>811</v>
      </c>
      <c r="L13" s="30">
        <v>72</v>
      </c>
      <c r="M13" s="30">
        <v>12000</v>
      </c>
    </row>
    <row r="14" spans="1:17" ht="13.8" x14ac:dyDescent="0.25">
      <c r="A14" s="29" t="s">
        <v>10</v>
      </c>
      <c r="B14" s="30">
        <v>1038969</v>
      </c>
      <c r="C14" s="30">
        <v>696487</v>
      </c>
      <c r="D14" s="30">
        <v>791</v>
      </c>
      <c r="E14" s="30">
        <v>434</v>
      </c>
      <c r="F14" s="30">
        <v>27</v>
      </c>
      <c r="G14" s="30">
        <v>330</v>
      </c>
      <c r="H14" s="30">
        <v>6324</v>
      </c>
      <c r="I14" s="30">
        <v>5902</v>
      </c>
      <c r="J14" s="30">
        <v>4545</v>
      </c>
      <c r="K14" s="30">
        <v>422</v>
      </c>
      <c r="L14" s="30">
        <v>26</v>
      </c>
      <c r="M14" s="30">
        <v>4341</v>
      </c>
      <c r="P14" s="46"/>
      <c r="Q14" s="46"/>
    </row>
    <row r="15" spans="1:17" ht="13.8" x14ac:dyDescent="0.25">
      <c r="A15" s="29" t="s">
        <v>11</v>
      </c>
      <c r="B15" s="30">
        <v>964905</v>
      </c>
      <c r="C15" s="30">
        <v>600538</v>
      </c>
      <c r="D15" s="30">
        <v>528</v>
      </c>
      <c r="E15" s="30">
        <v>266</v>
      </c>
      <c r="F15" s="30">
        <v>7</v>
      </c>
      <c r="G15" s="30">
        <v>255</v>
      </c>
      <c r="H15" s="30">
        <v>3864</v>
      </c>
      <c r="I15" s="30">
        <v>3599</v>
      </c>
      <c r="J15" s="30">
        <v>2923</v>
      </c>
      <c r="K15" s="30">
        <v>265</v>
      </c>
      <c r="L15" s="30">
        <v>11</v>
      </c>
      <c r="M15" s="30">
        <v>2744</v>
      </c>
      <c r="P15" s="46"/>
      <c r="Q15" s="46"/>
    </row>
    <row r="16" spans="1:17" ht="13.8" x14ac:dyDescent="0.25">
      <c r="A16" s="29" t="s">
        <v>12</v>
      </c>
      <c r="B16" s="30">
        <v>3707464</v>
      </c>
      <c r="C16" s="30">
        <v>2323944</v>
      </c>
      <c r="D16" s="30">
        <v>1977</v>
      </c>
      <c r="E16" s="30">
        <v>1065</v>
      </c>
      <c r="F16" s="30">
        <v>90</v>
      </c>
      <c r="G16" s="30">
        <v>822</v>
      </c>
      <c r="H16" s="30">
        <v>17312</v>
      </c>
      <c r="I16" s="30">
        <v>16125</v>
      </c>
      <c r="J16" s="30">
        <v>13117</v>
      </c>
      <c r="K16" s="30">
        <v>1187</v>
      </c>
      <c r="L16" s="30">
        <v>56</v>
      </c>
      <c r="M16" s="30">
        <v>11439</v>
      </c>
      <c r="P16" s="46"/>
      <c r="Q16" s="46"/>
    </row>
    <row r="17" spans="1:17" ht="13.8" x14ac:dyDescent="0.25">
      <c r="A17" s="29" t="s">
        <v>13</v>
      </c>
      <c r="B17" s="30">
        <v>1404643</v>
      </c>
      <c r="C17" s="30">
        <v>924821</v>
      </c>
      <c r="D17" s="30">
        <v>1161</v>
      </c>
      <c r="E17" s="30">
        <v>544</v>
      </c>
      <c r="F17" s="30">
        <v>49</v>
      </c>
      <c r="G17" s="30">
        <v>568</v>
      </c>
      <c r="H17" s="30">
        <v>7804</v>
      </c>
      <c r="I17" s="30">
        <v>7305</v>
      </c>
      <c r="J17" s="30">
        <v>5676</v>
      </c>
      <c r="K17" s="30">
        <v>499</v>
      </c>
      <c r="L17" s="30">
        <v>19</v>
      </c>
      <c r="M17" s="30">
        <v>5690</v>
      </c>
      <c r="P17" s="46"/>
      <c r="Q17" s="46"/>
    </row>
    <row r="18" spans="1:17" ht="13.8" x14ac:dyDescent="0.25">
      <c r="A18" s="29" t="s">
        <v>14</v>
      </c>
      <c r="B18" s="30">
        <v>3596938</v>
      </c>
      <c r="C18" s="30">
        <v>2231407</v>
      </c>
      <c r="D18" s="30">
        <v>2240</v>
      </c>
      <c r="E18" s="30">
        <v>1095</v>
      </c>
      <c r="F18" s="30">
        <v>101</v>
      </c>
      <c r="G18" s="30">
        <v>1044</v>
      </c>
      <c r="H18" s="30">
        <v>18790</v>
      </c>
      <c r="I18" s="30">
        <v>17490</v>
      </c>
      <c r="J18" s="30">
        <v>13249</v>
      </c>
      <c r="K18" s="30">
        <v>1300</v>
      </c>
      <c r="L18" s="30">
        <v>195</v>
      </c>
      <c r="M18" s="30">
        <v>12606</v>
      </c>
      <c r="P18" s="46"/>
      <c r="Q18" s="46"/>
    </row>
    <row r="19" spans="1:17" ht="13.8" x14ac:dyDescent="0.25">
      <c r="A19" s="29" t="s">
        <v>15</v>
      </c>
      <c r="B19" s="30">
        <v>1941276</v>
      </c>
      <c r="C19" s="30">
        <v>1305229</v>
      </c>
      <c r="D19" s="30">
        <v>1486</v>
      </c>
      <c r="E19" s="30">
        <v>808</v>
      </c>
      <c r="F19" s="30">
        <v>62</v>
      </c>
      <c r="G19" s="30">
        <v>616</v>
      </c>
      <c r="H19" s="30">
        <v>10930</v>
      </c>
      <c r="I19" s="30">
        <v>10199</v>
      </c>
      <c r="J19" s="30">
        <v>9200</v>
      </c>
      <c r="K19" s="30">
        <v>731</v>
      </c>
      <c r="L19" s="30">
        <v>31</v>
      </c>
      <c r="M19" s="30">
        <v>8035</v>
      </c>
      <c r="P19" s="46"/>
      <c r="Q19" s="46"/>
    </row>
    <row r="20" spans="1:17" ht="13.8" x14ac:dyDescent="0.25">
      <c r="A20" s="29" t="s">
        <v>16</v>
      </c>
      <c r="B20" s="30">
        <v>1157147</v>
      </c>
      <c r="C20" s="30">
        <v>744582</v>
      </c>
      <c r="D20" s="30">
        <v>851</v>
      </c>
      <c r="E20" s="30">
        <v>390</v>
      </c>
      <c r="F20" s="30">
        <v>21</v>
      </c>
      <c r="G20" s="30">
        <v>440</v>
      </c>
      <c r="H20" s="30">
        <v>5729</v>
      </c>
      <c r="I20" s="30">
        <v>5267</v>
      </c>
      <c r="J20" s="30">
        <v>4095</v>
      </c>
      <c r="K20" s="30">
        <v>462</v>
      </c>
      <c r="L20" s="30">
        <v>28</v>
      </c>
      <c r="M20" s="30">
        <v>3946</v>
      </c>
      <c r="P20" s="46"/>
      <c r="Q20" s="46"/>
    </row>
    <row r="21" spans="1:17" ht="13.8" x14ac:dyDescent="0.25">
      <c r="A21" s="29" t="s">
        <v>17</v>
      </c>
      <c r="B21" s="30">
        <v>1445912</v>
      </c>
      <c r="C21" s="30">
        <v>932654</v>
      </c>
      <c r="D21" s="30">
        <v>1065</v>
      </c>
      <c r="E21" s="30">
        <v>529</v>
      </c>
      <c r="F21" s="30">
        <v>28</v>
      </c>
      <c r="G21" s="30">
        <v>508</v>
      </c>
      <c r="H21" s="30">
        <v>7310</v>
      </c>
      <c r="I21" s="30">
        <v>6749</v>
      </c>
      <c r="J21" s="30">
        <v>5931</v>
      </c>
      <c r="K21" s="30">
        <v>561</v>
      </c>
      <c r="L21" s="30">
        <v>31</v>
      </c>
      <c r="M21" s="30">
        <v>5726</v>
      </c>
      <c r="P21" s="46"/>
      <c r="Q21" s="46"/>
    </row>
    <row r="22" spans="1:17" ht="13.8" x14ac:dyDescent="0.25">
      <c r="A22" s="29" t="s">
        <v>18</v>
      </c>
      <c r="B22" s="30">
        <v>919598</v>
      </c>
      <c r="C22" s="30">
        <v>581883</v>
      </c>
      <c r="D22" s="30">
        <v>753</v>
      </c>
      <c r="E22" s="30">
        <v>366</v>
      </c>
      <c r="F22" s="30">
        <v>24</v>
      </c>
      <c r="G22" s="30">
        <v>363</v>
      </c>
      <c r="H22" s="30">
        <v>4311</v>
      </c>
      <c r="I22" s="30">
        <v>3942</v>
      </c>
      <c r="J22" s="30">
        <v>3173</v>
      </c>
      <c r="K22" s="30">
        <v>369</v>
      </c>
      <c r="L22" s="30">
        <v>19</v>
      </c>
      <c r="M22" s="30">
        <v>2943</v>
      </c>
      <c r="P22" s="46"/>
      <c r="Q22" s="46"/>
    </row>
    <row r="23" spans="1:17" ht="13.8" x14ac:dyDescent="0.25">
      <c r="A23" s="29" t="s">
        <v>19</v>
      </c>
      <c r="B23" s="30">
        <v>4009957</v>
      </c>
      <c r="C23" s="30">
        <v>2679567</v>
      </c>
      <c r="D23" s="30">
        <v>2492</v>
      </c>
      <c r="E23" s="30">
        <v>1286</v>
      </c>
      <c r="F23" s="30">
        <v>160</v>
      </c>
      <c r="G23" s="30">
        <v>1046</v>
      </c>
      <c r="H23" s="30">
        <v>20711</v>
      </c>
      <c r="I23" s="30">
        <v>19494</v>
      </c>
      <c r="J23" s="30">
        <v>14536</v>
      </c>
      <c r="K23" s="30">
        <v>1217</v>
      </c>
      <c r="L23" s="30">
        <v>83</v>
      </c>
      <c r="M23" s="30">
        <v>13829</v>
      </c>
      <c r="P23" s="46"/>
      <c r="Q23" s="46"/>
    </row>
    <row r="24" spans="1:17" ht="13.8" x14ac:dyDescent="0.25">
      <c r="A24" s="29" t="s">
        <v>20</v>
      </c>
      <c r="B24" s="30">
        <v>1135226</v>
      </c>
      <c r="C24" s="30">
        <v>719433</v>
      </c>
      <c r="D24" s="30">
        <v>1037</v>
      </c>
      <c r="E24" s="30">
        <v>484</v>
      </c>
      <c r="F24" s="30">
        <v>42</v>
      </c>
      <c r="G24" s="30">
        <v>511</v>
      </c>
      <c r="H24" s="30">
        <v>7355</v>
      </c>
      <c r="I24" s="30">
        <v>6780</v>
      </c>
      <c r="J24" s="30">
        <v>4930</v>
      </c>
      <c r="K24" s="30">
        <v>575</v>
      </c>
      <c r="L24" s="30">
        <v>31</v>
      </c>
      <c r="M24" s="30">
        <v>5497</v>
      </c>
      <c r="P24" s="46"/>
      <c r="Q24" s="46"/>
    </row>
    <row r="25" spans="1:17" ht="13.8" x14ac:dyDescent="0.25">
      <c r="A25" s="29" t="s">
        <v>21</v>
      </c>
      <c r="B25" s="30">
        <v>1415260</v>
      </c>
      <c r="C25" s="30">
        <v>933208</v>
      </c>
      <c r="D25" s="30">
        <v>1047</v>
      </c>
      <c r="E25" s="30">
        <v>539</v>
      </c>
      <c r="F25" s="30">
        <v>44</v>
      </c>
      <c r="G25" s="30">
        <v>464</v>
      </c>
      <c r="H25" s="30">
        <v>7041</v>
      </c>
      <c r="I25" s="30">
        <v>6624</v>
      </c>
      <c r="J25" s="30">
        <v>5096</v>
      </c>
      <c r="K25" s="30">
        <v>417</v>
      </c>
      <c r="L25" s="30">
        <v>38</v>
      </c>
      <c r="M25" s="30">
        <v>5296</v>
      </c>
      <c r="P25" s="46"/>
      <c r="Q25" s="46"/>
    </row>
    <row r="26" spans="1:17" ht="13.8" x14ac:dyDescent="0.25">
      <c r="A26" s="29" t="s">
        <v>22</v>
      </c>
      <c r="B26" s="30">
        <v>1420271</v>
      </c>
      <c r="C26" s="30">
        <v>953557</v>
      </c>
      <c r="D26" s="30">
        <v>1155</v>
      </c>
      <c r="E26" s="30">
        <v>588</v>
      </c>
      <c r="F26" s="30">
        <v>46</v>
      </c>
      <c r="G26" s="30">
        <v>521</v>
      </c>
      <c r="H26" s="30">
        <v>8255</v>
      </c>
      <c r="I26" s="30">
        <v>7677</v>
      </c>
      <c r="J26" s="30">
        <v>6012</v>
      </c>
      <c r="K26" s="30">
        <v>578</v>
      </c>
      <c r="L26" s="30">
        <v>26</v>
      </c>
      <c r="M26" s="30">
        <v>5638</v>
      </c>
      <c r="P26" s="46"/>
      <c r="Q26" s="46"/>
    </row>
    <row r="27" spans="1:17" ht="13.8" x14ac:dyDescent="0.25">
      <c r="A27" s="29" t="s">
        <v>23</v>
      </c>
      <c r="B27" s="30">
        <v>831897</v>
      </c>
      <c r="C27" s="30">
        <v>510883</v>
      </c>
      <c r="D27" s="30">
        <v>652</v>
      </c>
      <c r="E27" s="30">
        <v>298</v>
      </c>
      <c r="F27" s="30">
        <v>23</v>
      </c>
      <c r="G27" s="30">
        <v>331</v>
      </c>
      <c r="H27" s="30">
        <v>3956</v>
      </c>
      <c r="I27" s="30">
        <v>3431</v>
      </c>
      <c r="J27" s="30">
        <v>2782</v>
      </c>
      <c r="K27" s="30">
        <v>525</v>
      </c>
      <c r="L27" s="30">
        <v>23</v>
      </c>
      <c r="M27" s="30">
        <v>2407</v>
      </c>
      <c r="P27" s="46"/>
      <c r="Q27" s="46"/>
    </row>
    <row r="28" spans="1:17" ht="13.8" x14ac:dyDescent="0.25">
      <c r="A28" s="29" t="s">
        <v>24</v>
      </c>
      <c r="B28" s="30">
        <v>1144906</v>
      </c>
      <c r="C28" s="30">
        <v>776903</v>
      </c>
      <c r="D28" s="30">
        <v>883</v>
      </c>
      <c r="E28" s="30">
        <v>463</v>
      </c>
      <c r="F28" s="30">
        <v>24</v>
      </c>
      <c r="G28" s="30">
        <v>396</v>
      </c>
      <c r="H28" s="30">
        <v>6289</v>
      </c>
      <c r="I28" s="30">
        <v>5754</v>
      </c>
      <c r="J28" s="30">
        <v>4419</v>
      </c>
      <c r="K28" s="30">
        <v>535</v>
      </c>
      <c r="L28" s="30">
        <v>22</v>
      </c>
      <c r="M28" s="30">
        <v>4552</v>
      </c>
      <c r="P28" s="46"/>
      <c r="Q28" s="46"/>
    </row>
    <row r="29" spans="1:17" ht="13.8" x14ac:dyDescent="0.25">
      <c r="A29" s="29" t="s">
        <v>37</v>
      </c>
      <c r="B29" s="30">
        <v>10655241</v>
      </c>
      <c r="C29" s="30">
        <v>5887024</v>
      </c>
      <c r="D29" s="30">
        <v>5862</v>
      </c>
      <c r="E29" s="30">
        <v>2767</v>
      </c>
      <c r="F29" s="30">
        <v>360</v>
      </c>
      <c r="G29" s="30">
        <v>2735</v>
      </c>
      <c r="H29" s="30">
        <v>54729</v>
      </c>
      <c r="I29" s="30">
        <v>52494</v>
      </c>
      <c r="J29" s="30">
        <v>43243</v>
      </c>
      <c r="K29" s="30">
        <v>2235</v>
      </c>
      <c r="L29" s="30">
        <v>211</v>
      </c>
      <c r="M29" s="30">
        <v>39514</v>
      </c>
      <c r="P29" s="46"/>
      <c r="Q29" s="46"/>
    </row>
    <row r="30" spans="1:17" ht="13.8" x14ac:dyDescent="0.25">
      <c r="A30" s="27" t="s">
        <v>48</v>
      </c>
      <c r="B30" s="31">
        <v>59389642</v>
      </c>
      <c r="C30" s="31">
        <v>36949275</v>
      </c>
      <c r="D30" s="31">
        <v>36585</v>
      </c>
      <c r="E30" s="31">
        <v>18381</v>
      </c>
      <c r="F30" s="31">
        <v>1589</v>
      </c>
      <c r="G30" s="31">
        <v>16615</v>
      </c>
      <c r="H30" s="31">
        <v>297266</v>
      </c>
      <c r="I30" s="31">
        <v>278993</v>
      </c>
      <c r="J30" s="31">
        <v>221455</v>
      </c>
      <c r="K30" s="31">
        <v>18273</v>
      </c>
      <c r="L30" s="31">
        <v>1204</v>
      </c>
      <c r="M30" s="31">
        <v>208661</v>
      </c>
      <c r="O30" s="33"/>
      <c r="P30" s="32"/>
      <c r="Q30" s="32"/>
    </row>
    <row r="31" spans="1:17" x14ac:dyDescent="0.25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O31" s="33"/>
    </row>
    <row r="32" spans="1:17" x14ac:dyDescent="0.25">
      <c r="A32" s="34" t="s">
        <v>80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</row>
    <row r="33" spans="1:18" x14ac:dyDescent="0.25">
      <c r="A33" s="86" t="s">
        <v>92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</row>
    <row r="34" spans="1:18" x14ac:dyDescent="0.25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</row>
    <row r="36" spans="1:18" s="22" customFormat="1" x14ac:dyDescent="0.25">
      <c r="A36" s="86" t="s">
        <v>82</v>
      </c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47"/>
      <c r="O36" s="47"/>
      <c r="P36" s="47"/>
      <c r="Q36" s="47"/>
      <c r="R36" s="47"/>
    </row>
  </sheetData>
  <mergeCells count="9">
    <mergeCell ref="A34:M34"/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zoomScale="70" zoomScaleNormal="70" workbookViewId="0">
      <selection activeCell="A32" sqref="A32:XFD33"/>
    </sheetView>
  </sheetViews>
  <sheetFormatPr defaultRowHeight="13.2" x14ac:dyDescent="0.25"/>
  <cols>
    <col min="1" max="1" width="20.44140625" customWidth="1"/>
    <col min="2" max="2" width="17" customWidth="1"/>
    <col min="3" max="3" width="17.109375" customWidth="1"/>
    <col min="4" max="4" width="11" customWidth="1"/>
    <col min="5" max="5" width="12.5546875" customWidth="1"/>
    <col min="6" max="6" width="13.6640625" customWidth="1"/>
    <col min="7" max="7" width="12.33203125" customWidth="1"/>
    <col min="8" max="8" width="13.109375" customWidth="1"/>
    <col min="9" max="9" width="14.44140625" customWidth="1"/>
    <col min="10" max="10" width="15.5546875" customWidth="1"/>
    <col min="11" max="11" width="14.44140625" customWidth="1"/>
    <col min="12" max="12" width="16" customWidth="1"/>
    <col min="13" max="13" width="14.5546875" customWidth="1"/>
  </cols>
  <sheetData>
    <row r="1" spans="1:15" ht="13.8" x14ac:dyDescent="0.25">
      <c r="A1" s="69" t="s">
        <v>81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72"/>
    </row>
    <row r="2" spans="1:15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70"/>
    </row>
    <row r="3" spans="1:15" ht="13.8" customHeight="1" x14ac:dyDescent="0.25">
      <c r="A3" s="69"/>
      <c r="B3" s="69" t="s">
        <v>91</v>
      </c>
      <c r="C3" s="69" t="s">
        <v>93</v>
      </c>
      <c r="D3" s="71" t="s">
        <v>64</v>
      </c>
      <c r="E3" s="71"/>
      <c r="F3" s="71"/>
      <c r="G3" s="71"/>
      <c r="H3" s="72" t="s">
        <v>31</v>
      </c>
      <c r="I3" s="72"/>
      <c r="J3" s="72"/>
      <c r="K3" s="72"/>
      <c r="L3" s="72"/>
      <c r="M3" s="75" t="s">
        <v>52</v>
      </c>
    </row>
    <row r="4" spans="1:15" ht="112.8" customHeight="1" x14ac:dyDescent="0.25">
      <c r="A4" s="69"/>
      <c r="B4" s="69"/>
      <c r="C4" s="69"/>
      <c r="D4" s="40" t="s">
        <v>44</v>
      </c>
      <c r="E4" s="41" t="s">
        <v>61</v>
      </c>
      <c r="F4" s="41" t="s">
        <v>62</v>
      </c>
      <c r="G4" s="41" t="s">
        <v>63</v>
      </c>
      <c r="H4" s="40" t="s">
        <v>44</v>
      </c>
      <c r="I4" s="40" t="s">
        <v>47</v>
      </c>
      <c r="J4" s="42" t="s">
        <v>79</v>
      </c>
      <c r="K4" s="40" t="s">
        <v>46</v>
      </c>
      <c r="L4" s="42" t="s">
        <v>79</v>
      </c>
      <c r="M4" s="76"/>
    </row>
    <row r="5" spans="1:15" ht="13.8" x14ac:dyDescent="0.25">
      <c r="A5" s="29" t="s">
        <v>1</v>
      </c>
      <c r="B5" s="30">
        <v>1621437</v>
      </c>
      <c r="C5" s="30">
        <v>1018386</v>
      </c>
      <c r="D5" s="30">
        <v>1251</v>
      </c>
      <c r="E5" s="30">
        <v>590</v>
      </c>
      <c r="F5" s="30">
        <v>43</v>
      </c>
      <c r="G5" s="30">
        <v>618</v>
      </c>
      <c r="H5" s="30">
        <v>7289</v>
      </c>
      <c r="I5" s="30">
        <v>6648</v>
      </c>
      <c r="J5" s="30">
        <v>5302</v>
      </c>
      <c r="K5" s="30">
        <v>641</v>
      </c>
      <c r="L5" s="30">
        <v>41</v>
      </c>
      <c r="M5" s="30">
        <v>5391</v>
      </c>
      <c r="O5" s="33"/>
    </row>
    <row r="6" spans="1:15" ht="13.8" x14ac:dyDescent="0.25">
      <c r="A6" s="29" t="s">
        <v>2</v>
      </c>
      <c r="B6" s="30">
        <v>1069393</v>
      </c>
      <c r="C6" s="30">
        <v>693608</v>
      </c>
      <c r="D6" s="30">
        <v>781</v>
      </c>
      <c r="E6" s="30">
        <v>406</v>
      </c>
      <c r="F6" s="30">
        <v>21</v>
      </c>
      <c r="G6" s="30">
        <v>354</v>
      </c>
      <c r="H6" s="30">
        <v>5812</v>
      </c>
      <c r="I6" s="30">
        <v>5365</v>
      </c>
      <c r="J6" s="30">
        <v>4120</v>
      </c>
      <c r="K6" s="30">
        <v>447</v>
      </c>
      <c r="L6" s="30">
        <v>18</v>
      </c>
      <c r="M6" s="30">
        <v>3679</v>
      </c>
      <c r="O6" s="33"/>
    </row>
    <row r="7" spans="1:15" ht="13.8" x14ac:dyDescent="0.25">
      <c r="A7" s="29" t="s">
        <v>3</v>
      </c>
      <c r="B7" s="30">
        <v>7682276</v>
      </c>
      <c r="C7" s="30">
        <v>4436432</v>
      </c>
      <c r="D7" s="30">
        <v>3694</v>
      </c>
      <c r="E7" s="30">
        <v>1866</v>
      </c>
      <c r="F7" s="30">
        <v>128</v>
      </c>
      <c r="G7" s="30">
        <v>1700</v>
      </c>
      <c r="H7" s="30">
        <v>29298</v>
      </c>
      <c r="I7" s="30">
        <v>27815</v>
      </c>
      <c r="J7" s="30">
        <v>22373</v>
      </c>
      <c r="K7" s="30">
        <v>1483</v>
      </c>
      <c r="L7" s="30">
        <v>68</v>
      </c>
      <c r="M7" s="30">
        <v>20406</v>
      </c>
      <c r="O7" s="33"/>
    </row>
    <row r="8" spans="1:15" ht="13.8" x14ac:dyDescent="0.25">
      <c r="A8" s="29" t="s">
        <v>4</v>
      </c>
      <c r="B8" s="30">
        <v>2907142</v>
      </c>
      <c r="C8" s="30">
        <v>1727897</v>
      </c>
      <c r="D8" s="30">
        <v>1586</v>
      </c>
      <c r="E8" s="30">
        <v>873</v>
      </c>
      <c r="F8" s="30">
        <v>35</v>
      </c>
      <c r="G8" s="30">
        <v>678</v>
      </c>
      <c r="H8" s="30">
        <v>11752</v>
      </c>
      <c r="I8" s="30">
        <v>10980</v>
      </c>
      <c r="J8" s="30">
        <v>7825</v>
      </c>
      <c r="K8" s="30">
        <v>772</v>
      </c>
      <c r="L8" s="30">
        <v>29</v>
      </c>
      <c r="M8" s="30">
        <v>8063</v>
      </c>
      <c r="O8" s="33"/>
    </row>
    <row r="9" spans="1:15" ht="13.8" x14ac:dyDescent="0.25">
      <c r="A9" s="29" t="s">
        <v>5</v>
      </c>
      <c r="B9" s="30">
        <v>1301594</v>
      </c>
      <c r="C9" s="30">
        <v>841265</v>
      </c>
      <c r="D9" s="30">
        <v>1087</v>
      </c>
      <c r="E9" s="30">
        <v>534</v>
      </c>
      <c r="F9" s="30">
        <v>34</v>
      </c>
      <c r="G9" s="30">
        <v>519</v>
      </c>
      <c r="H9" s="30">
        <v>7329</v>
      </c>
      <c r="I9" s="30">
        <v>6791</v>
      </c>
      <c r="J9" s="30">
        <v>5192</v>
      </c>
      <c r="K9" s="30">
        <v>538</v>
      </c>
      <c r="L9" s="30">
        <v>20</v>
      </c>
      <c r="M9" s="30">
        <v>4939</v>
      </c>
      <c r="O9" s="33"/>
    </row>
    <row r="10" spans="1:15" ht="13.8" x14ac:dyDescent="0.25">
      <c r="A10" s="29" t="s">
        <v>6</v>
      </c>
      <c r="B10" s="30">
        <v>1024604</v>
      </c>
      <c r="C10" s="30">
        <v>649703</v>
      </c>
      <c r="D10" s="30">
        <v>821</v>
      </c>
      <c r="E10" s="30">
        <v>426</v>
      </c>
      <c r="F10" s="30">
        <v>31</v>
      </c>
      <c r="G10" s="30">
        <v>364</v>
      </c>
      <c r="H10" s="30">
        <v>4535</v>
      </c>
      <c r="I10" s="30">
        <v>4205</v>
      </c>
      <c r="J10" s="30">
        <v>3350</v>
      </c>
      <c r="K10" s="30">
        <v>330</v>
      </c>
      <c r="L10" s="30">
        <v>31</v>
      </c>
      <c r="M10" s="30">
        <v>3205</v>
      </c>
      <c r="O10" s="33"/>
    </row>
    <row r="11" spans="1:15" ht="13.8" x14ac:dyDescent="0.25">
      <c r="A11" s="29" t="s">
        <v>7</v>
      </c>
      <c r="B11" s="30">
        <v>2456467</v>
      </c>
      <c r="C11" s="30">
        <v>1552465</v>
      </c>
      <c r="D11" s="30">
        <v>1654</v>
      </c>
      <c r="E11" s="30">
        <v>936</v>
      </c>
      <c r="F11" s="30">
        <v>68</v>
      </c>
      <c r="G11" s="30">
        <v>650</v>
      </c>
      <c r="H11" s="30">
        <v>12662</v>
      </c>
      <c r="I11" s="30">
        <v>11774</v>
      </c>
      <c r="J11" s="30">
        <v>9275</v>
      </c>
      <c r="K11" s="30">
        <v>888</v>
      </c>
      <c r="L11" s="30">
        <v>32</v>
      </c>
      <c r="M11" s="30">
        <v>8301</v>
      </c>
      <c r="O11" s="33"/>
    </row>
    <row r="12" spans="1:15" ht="13.8" x14ac:dyDescent="0.25">
      <c r="A12" s="29" t="s">
        <v>8</v>
      </c>
      <c r="B12" s="30">
        <v>1295628</v>
      </c>
      <c r="C12" s="30">
        <v>805759</v>
      </c>
      <c r="D12" s="30">
        <v>921</v>
      </c>
      <c r="E12" s="30">
        <v>449</v>
      </c>
      <c r="F12" s="30">
        <v>36</v>
      </c>
      <c r="G12" s="30">
        <v>436</v>
      </c>
      <c r="H12" s="30">
        <v>6651</v>
      </c>
      <c r="I12" s="30">
        <v>6082</v>
      </c>
      <c r="J12" s="30">
        <v>4702</v>
      </c>
      <c r="K12" s="30">
        <v>569</v>
      </c>
      <c r="L12" s="30">
        <v>16</v>
      </c>
      <c r="M12" s="30">
        <v>4704</v>
      </c>
      <c r="O12" s="33"/>
    </row>
    <row r="13" spans="1:15" ht="13.8" x14ac:dyDescent="0.25">
      <c r="A13" s="29" t="s">
        <v>9</v>
      </c>
      <c r="B13" s="30">
        <v>3132912</v>
      </c>
      <c r="C13" s="30">
        <v>2081007</v>
      </c>
      <c r="D13" s="30">
        <v>806</v>
      </c>
      <c r="E13" s="30">
        <v>437</v>
      </c>
      <c r="F13" s="30">
        <v>37</v>
      </c>
      <c r="G13" s="30">
        <v>332</v>
      </c>
      <c r="H13" s="30">
        <v>15674</v>
      </c>
      <c r="I13" s="30">
        <v>14837</v>
      </c>
      <c r="J13" s="30">
        <v>11584</v>
      </c>
      <c r="K13" s="30">
        <v>837</v>
      </c>
      <c r="L13" s="30">
        <v>62</v>
      </c>
      <c r="M13" s="30">
        <v>11083</v>
      </c>
      <c r="O13" s="33"/>
    </row>
    <row r="14" spans="1:15" ht="13.8" x14ac:dyDescent="0.25">
      <c r="A14" s="29" t="s">
        <v>10</v>
      </c>
      <c r="B14" s="30">
        <v>1037448</v>
      </c>
      <c r="C14" s="30">
        <v>681426</v>
      </c>
      <c r="D14" s="30">
        <v>806</v>
      </c>
      <c r="E14" s="30">
        <v>452</v>
      </c>
      <c r="F14" s="30">
        <v>24</v>
      </c>
      <c r="G14" s="30">
        <v>330</v>
      </c>
      <c r="H14" s="30">
        <v>5974</v>
      </c>
      <c r="I14" s="30">
        <v>5538</v>
      </c>
      <c r="J14" s="30">
        <v>4223</v>
      </c>
      <c r="K14" s="30">
        <v>436</v>
      </c>
      <c r="L14" s="30">
        <v>21</v>
      </c>
      <c r="M14" s="30">
        <v>4085</v>
      </c>
      <c r="O14" s="33"/>
    </row>
    <row r="15" spans="1:15" ht="13.8" x14ac:dyDescent="0.25">
      <c r="A15" s="29" t="s">
        <v>11</v>
      </c>
      <c r="B15" s="30">
        <v>996830</v>
      </c>
      <c r="C15" s="30">
        <v>584665</v>
      </c>
      <c r="D15" s="30">
        <v>515</v>
      </c>
      <c r="E15" s="30">
        <v>260</v>
      </c>
      <c r="F15" s="30">
        <v>6</v>
      </c>
      <c r="G15" s="30">
        <v>249</v>
      </c>
      <c r="H15" s="30">
        <v>3532</v>
      </c>
      <c r="I15" s="30">
        <v>3269</v>
      </c>
      <c r="J15" s="30">
        <v>2653</v>
      </c>
      <c r="K15" s="30">
        <v>263</v>
      </c>
      <c r="L15" s="30">
        <v>12</v>
      </c>
      <c r="M15" s="30">
        <v>2478</v>
      </c>
      <c r="O15" s="33"/>
    </row>
    <row r="16" spans="1:15" ht="13.8" x14ac:dyDescent="0.25">
      <c r="A16" s="29" t="s">
        <v>12</v>
      </c>
      <c r="B16" s="30">
        <v>3907671</v>
      </c>
      <c r="C16" s="30">
        <v>2355532</v>
      </c>
      <c r="D16" s="30">
        <v>1961</v>
      </c>
      <c r="E16" s="30">
        <v>1060</v>
      </c>
      <c r="F16" s="30">
        <v>82</v>
      </c>
      <c r="G16" s="30">
        <v>819</v>
      </c>
      <c r="H16" s="30">
        <v>16308</v>
      </c>
      <c r="I16" s="30">
        <v>15124</v>
      </c>
      <c r="J16" s="30">
        <v>12355</v>
      </c>
      <c r="K16" s="30">
        <v>1184</v>
      </c>
      <c r="L16" s="30">
        <v>44</v>
      </c>
      <c r="M16" s="30">
        <v>10555</v>
      </c>
      <c r="O16" s="33"/>
    </row>
    <row r="17" spans="1:15" ht="13.8" x14ac:dyDescent="0.25">
      <c r="A17" s="29" t="s">
        <v>13</v>
      </c>
      <c r="B17" s="30">
        <v>1377335</v>
      </c>
      <c r="C17" s="30">
        <v>898542</v>
      </c>
      <c r="D17" s="30">
        <v>1166</v>
      </c>
      <c r="E17" s="30">
        <v>551</v>
      </c>
      <c r="F17" s="30">
        <v>46</v>
      </c>
      <c r="G17" s="30">
        <v>569</v>
      </c>
      <c r="H17" s="30">
        <v>7611</v>
      </c>
      <c r="I17" s="30">
        <v>7105</v>
      </c>
      <c r="J17" s="30">
        <v>5420</v>
      </c>
      <c r="K17" s="30">
        <v>506</v>
      </c>
      <c r="L17" s="30">
        <v>16</v>
      </c>
      <c r="M17" s="30">
        <v>5529</v>
      </c>
      <c r="O17" s="33"/>
    </row>
    <row r="18" spans="1:15" ht="13.8" x14ac:dyDescent="0.25">
      <c r="A18" s="29" t="s">
        <v>14</v>
      </c>
      <c r="B18" s="30">
        <v>3705049</v>
      </c>
      <c r="C18" s="30">
        <v>2256281</v>
      </c>
      <c r="D18" s="30">
        <v>2223</v>
      </c>
      <c r="E18" s="30">
        <v>1093</v>
      </c>
      <c r="F18" s="30">
        <v>102</v>
      </c>
      <c r="G18" s="30">
        <v>1028</v>
      </c>
      <c r="H18" s="30">
        <v>18256</v>
      </c>
      <c r="I18" s="30">
        <v>16949</v>
      </c>
      <c r="J18" s="30">
        <v>12767</v>
      </c>
      <c r="K18" s="30">
        <v>1307</v>
      </c>
      <c r="L18" s="30">
        <v>185</v>
      </c>
      <c r="M18" s="30">
        <v>12482</v>
      </c>
      <c r="O18" s="33"/>
    </row>
    <row r="19" spans="1:15" ht="13.8" x14ac:dyDescent="0.25">
      <c r="A19" s="29" t="s">
        <v>15</v>
      </c>
      <c r="B19" s="30">
        <v>1886294</v>
      </c>
      <c r="C19" s="30">
        <v>1263030</v>
      </c>
      <c r="D19" s="30">
        <v>1471</v>
      </c>
      <c r="E19" s="30">
        <v>799</v>
      </c>
      <c r="F19" s="30">
        <v>56</v>
      </c>
      <c r="G19" s="30">
        <v>616</v>
      </c>
      <c r="H19" s="30">
        <v>10517</v>
      </c>
      <c r="I19" s="30">
        <v>9764</v>
      </c>
      <c r="J19" s="30">
        <v>8781</v>
      </c>
      <c r="K19" s="30">
        <v>753</v>
      </c>
      <c r="L19" s="30">
        <v>28</v>
      </c>
      <c r="M19" s="30">
        <v>7664</v>
      </c>
      <c r="O19" s="33"/>
    </row>
    <row r="20" spans="1:15" ht="13.8" x14ac:dyDescent="0.25">
      <c r="A20" s="29" t="s">
        <v>16</v>
      </c>
      <c r="B20" s="30">
        <v>1139863</v>
      </c>
      <c r="C20" s="30">
        <v>723522</v>
      </c>
      <c r="D20" s="30">
        <v>846</v>
      </c>
      <c r="E20" s="30">
        <v>392</v>
      </c>
      <c r="F20" s="30">
        <v>18</v>
      </c>
      <c r="G20" s="30">
        <v>436</v>
      </c>
      <c r="H20" s="30">
        <v>5371</v>
      </c>
      <c r="I20" s="30">
        <v>4911</v>
      </c>
      <c r="J20" s="30">
        <v>3863</v>
      </c>
      <c r="K20" s="30">
        <v>460</v>
      </c>
      <c r="L20" s="30">
        <v>26</v>
      </c>
      <c r="M20" s="30">
        <v>3663</v>
      </c>
      <c r="O20" s="33"/>
    </row>
    <row r="21" spans="1:15" ht="13.8" x14ac:dyDescent="0.25">
      <c r="A21" s="29" t="s">
        <v>17</v>
      </c>
      <c r="B21" s="30">
        <v>1441501</v>
      </c>
      <c r="C21" s="30">
        <v>906137</v>
      </c>
      <c r="D21" s="30">
        <v>1063</v>
      </c>
      <c r="E21" s="30">
        <v>537</v>
      </c>
      <c r="F21" s="30">
        <v>23</v>
      </c>
      <c r="G21" s="30">
        <v>503</v>
      </c>
      <c r="H21" s="30">
        <v>6897</v>
      </c>
      <c r="I21" s="30">
        <v>6333</v>
      </c>
      <c r="J21" s="30">
        <v>5596</v>
      </c>
      <c r="K21" s="30">
        <v>564</v>
      </c>
      <c r="L21" s="30">
        <v>29</v>
      </c>
      <c r="M21" s="30">
        <v>5344</v>
      </c>
      <c r="O21" s="33"/>
    </row>
    <row r="22" spans="1:15" ht="13.8" x14ac:dyDescent="0.25">
      <c r="A22" s="29" t="s">
        <v>18</v>
      </c>
      <c r="B22" s="30">
        <v>908116</v>
      </c>
      <c r="C22" s="30">
        <v>560624</v>
      </c>
      <c r="D22" s="30">
        <v>746</v>
      </c>
      <c r="E22" s="30">
        <v>362</v>
      </c>
      <c r="F22" s="30">
        <v>22</v>
      </c>
      <c r="G22" s="30">
        <v>362</v>
      </c>
      <c r="H22" s="30">
        <v>3955</v>
      </c>
      <c r="I22" s="30">
        <v>3581</v>
      </c>
      <c r="J22" s="30">
        <v>2872</v>
      </c>
      <c r="K22" s="30">
        <v>374</v>
      </c>
      <c r="L22" s="30">
        <v>17</v>
      </c>
      <c r="M22" s="30">
        <v>2649</v>
      </c>
      <c r="O22" s="33"/>
    </row>
    <row r="23" spans="1:15" ht="13.8" x14ac:dyDescent="0.25">
      <c r="A23" s="29" t="s">
        <v>19</v>
      </c>
      <c r="B23" s="30">
        <v>4161464</v>
      </c>
      <c r="C23" s="30">
        <v>2704567</v>
      </c>
      <c r="D23" s="30">
        <v>2481</v>
      </c>
      <c r="E23" s="30">
        <v>1298</v>
      </c>
      <c r="F23" s="30">
        <v>157</v>
      </c>
      <c r="G23" s="30">
        <v>1026</v>
      </c>
      <c r="H23" s="30">
        <v>19622</v>
      </c>
      <c r="I23" s="30">
        <v>18339</v>
      </c>
      <c r="J23" s="30">
        <v>13520</v>
      </c>
      <c r="K23" s="30">
        <v>1283</v>
      </c>
      <c r="L23" s="30">
        <v>73</v>
      </c>
      <c r="M23" s="30">
        <v>12905</v>
      </c>
      <c r="O23" s="33"/>
    </row>
    <row r="24" spans="1:15" ht="13.8" x14ac:dyDescent="0.25">
      <c r="A24" s="29" t="s">
        <v>20</v>
      </c>
      <c r="B24" s="30">
        <v>1142450</v>
      </c>
      <c r="C24" s="30">
        <v>696399</v>
      </c>
      <c r="D24" s="30">
        <v>1048</v>
      </c>
      <c r="E24" s="30">
        <v>496</v>
      </c>
      <c r="F24" s="30">
        <v>40</v>
      </c>
      <c r="G24" s="30">
        <v>512</v>
      </c>
      <c r="H24" s="30">
        <v>7117</v>
      </c>
      <c r="I24" s="30">
        <v>6538</v>
      </c>
      <c r="J24" s="30">
        <v>4669</v>
      </c>
      <c r="K24" s="30">
        <v>579</v>
      </c>
      <c r="L24" s="30">
        <v>30</v>
      </c>
      <c r="M24" s="30">
        <v>5215</v>
      </c>
      <c r="O24" s="33"/>
    </row>
    <row r="25" spans="1:15" ht="13.8" x14ac:dyDescent="0.25">
      <c r="A25" s="29" t="s">
        <v>21</v>
      </c>
      <c r="B25" s="30">
        <v>1407202</v>
      </c>
      <c r="C25" s="30">
        <v>914281</v>
      </c>
      <c r="D25" s="30">
        <v>1043</v>
      </c>
      <c r="E25" s="30">
        <v>538</v>
      </c>
      <c r="F25" s="30">
        <v>41</v>
      </c>
      <c r="G25" s="30">
        <v>464</v>
      </c>
      <c r="H25" s="30">
        <v>6679</v>
      </c>
      <c r="I25" s="30">
        <v>6244</v>
      </c>
      <c r="J25" s="30">
        <v>4776</v>
      </c>
      <c r="K25" s="30">
        <v>435</v>
      </c>
      <c r="L25" s="30">
        <v>35</v>
      </c>
      <c r="M25" s="30">
        <v>5002</v>
      </c>
      <c r="O25" s="33"/>
    </row>
    <row r="26" spans="1:15" ht="13.8" x14ac:dyDescent="0.25">
      <c r="A26" s="29" t="s">
        <v>22</v>
      </c>
      <c r="B26" s="30">
        <v>1418882</v>
      </c>
      <c r="C26" s="30">
        <v>926814</v>
      </c>
      <c r="D26" s="30">
        <v>1166</v>
      </c>
      <c r="E26" s="30">
        <v>596</v>
      </c>
      <c r="F26" s="30">
        <v>44</v>
      </c>
      <c r="G26" s="30">
        <v>526</v>
      </c>
      <c r="H26" s="30">
        <v>7852</v>
      </c>
      <c r="I26" s="30">
        <v>7268</v>
      </c>
      <c r="J26" s="30">
        <v>5835</v>
      </c>
      <c r="K26" s="30">
        <v>584</v>
      </c>
      <c r="L26" s="30">
        <v>24</v>
      </c>
      <c r="M26" s="30">
        <v>5408</v>
      </c>
      <c r="O26" s="33"/>
    </row>
    <row r="27" spans="1:15" ht="13.8" x14ac:dyDescent="0.25">
      <c r="A27" s="29" t="s">
        <v>23</v>
      </c>
      <c r="B27" s="30">
        <v>831617</v>
      </c>
      <c r="C27" s="30">
        <v>499838</v>
      </c>
      <c r="D27" s="30">
        <v>649</v>
      </c>
      <c r="E27" s="30">
        <v>297</v>
      </c>
      <c r="F27" s="30">
        <v>22</v>
      </c>
      <c r="G27" s="30">
        <v>330</v>
      </c>
      <c r="H27" s="30">
        <v>3730</v>
      </c>
      <c r="I27" s="30">
        <v>3184</v>
      </c>
      <c r="J27" s="30">
        <v>2570</v>
      </c>
      <c r="K27" s="30">
        <v>546</v>
      </c>
      <c r="L27" s="30">
        <v>20</v>
      </c>
      <c r="M27" s="30">
        <v>2139</v>
      </c>
      <c r="O27" s="33"/>
    </row>
    <row r="28" spans="1:15" ht="13.8" x14ac:dyDescent="0.25">
      <c r="A28" s="29" t="s">
        <v>24</v>
      </c>
      <c r="B28" s="30">
        <v>1146595</v>
      </c>
      <c r="C28" s="30">
        <v>748632</v>
      </c>
      <c r="D28" s="30">
        <v>876</v>
      </c>
      <c r="E28" s="30">
        <v>465</v>
      </c>
      <c r="F28" s="30">
        <v>21</v>
      </c>
      <c r="G28" s="30">
        <v>390</v>
      </c>
      <c r="H28" s="30">
        <v>6065</v>
      </c>
      <c r="I28" s="30">
        <v>5500</v>
      </c>
      <c r="J28" s="30">
        <v>4213</v>
      </c>
      <c r="K28" s="30">
        <v>565</v>
      </c>
      <c r="L28" s="30">
        <v>21</v>
      </c>
      <c r="M28" s="30">
        <v>4396</v>
      </c>
      <c r="O28" s="33"/>
    </row>
    <row r="29" spans="1:15" ht="13.8" x14ac:dyDescent="0.25">
      <c r="A29" s="29" t="s">
        <v>37</v>
      </c>
      <c r="B29" s="30">
        <v>11628295</v>
      </c>
      <c r="C29" s="30">
        <v>6116442</v>
      </c>
      <c r="D29" s="30">
        <v>5726</v>
      </c>
      <c r="E29" s="30">
        <v>2751</v>
      </c>
      <c r="F29" s="30">
        <v>326</v>
      </c>
      <c r="G29" s="30">
        <v>2649</v>
      </c>
      <c r="H29" s="30">
        <v>51685</v>
      </c>
      <c r="I29" s="30">
        <v>49405</v>
      </c>
      <c r="J29" s="30">
        <v>39498</v>
      </c>
      <c r="K29" s="30">
        <v>2280</v>
      </c>
      <c r="L29" s="30">
        <v>167</v>
      </c>
      <c r="M29" s="30">
        <v>37066</v>
      </c>
      <c r="O29" s="33"/>
    </row>
    <row r="30" spans="1:15" ht="13.8" x14ac:dyDescent="0.25">
      <c r="A30" s="27" t="s">
        <v>48</v>
      </c>
      <c r="B30" s="31">
        <v>60628065</v>
      </c>
      <c r="C30" s="31">
        <v>36643254</v>
      </c>
      <c r="D30" s="31">
        <v>36387</v>
      </c>
      <c r="E30" s="31">
        <v>18464</v>
      </c>
      <c r="F30" s="31">
        <v>1463</v>
      </c>
      <c r="G30" s="31">
        <v>16460</v>
      </c>
      <c r="H30" s="31">
        <v>282173</v>
      </c>
      <c r="I30" s="31">
        <v>263549</v>
      </c>
      <c r="J30" s="31">
        <v>207334</v>
      </c>
      <c r="K30" s="31">
        <v>18624</v>
      </c>
      <c r="L30" s="31">
        <v>1065</v>
      </c>
      <c r="M30" s="31">
        <v>196351</v>
      </c>
      <c r="O30" s="33"/>
    </row>
    <row r="31" spans="1:15" x14ac:dyDescent="0.25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O31" s="33"/>
    </row>
    <row r="32" spans="1:15" x14ac:dyDescent="0.25">
      <c r="A32" s="34" t="s">
        <v>80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</row>
    <row r="33" spans="1:13" x14ac:dyDescent="0.25">
      <c r="A33" s="86" t="s">
        <v>92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</row>
    <row r="34" spans="1:13" x14ac:dyDescent="0.25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</row>
  </sheetData>
  <mergeCells count="9">
    <mergeCell ref="A34:M34"/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zoomScale="70" zoomScaleNormal="70" workbookViewId="0">
      <selection activeCell="A33" sqref="A33"/>
    </sheetView>
  </sheetViews>
  <sheetFormatPr defaultRowHeight="13.2" x14ac:dyDescent="0.25"/>
  <cols>
    <col min="1" max="1" width="20.44140625" customWidth="1"/>
    <col min="2" max="2" width="17" customWidth="1"/>
    <col min="3" max="3" width="17.109375" customWidth="1"/>
    <col min="4" max="4" width="11" customWidth="1"/>
    <col min="5" max="5" width="12.5546875" customWidth="1"/>
    <col min="6" max="6" width="13.6640625" customWidth="1"/>
    <col min="7" max="7" width="12.33203125" customWidth="1"/>
    <col min="8" max="8" width="13.109375" customWidth="1"/>
    <col min="9" max="9" width="14.44140625" customWidth="1"/>
    <col min="10" max="10" width="15.5546875" customWidth="1"/>
    <col min="11" max="11" width="14.44140625" customWidth="1"/>
    <col min="12" max="12" width="16" customWidth="1"/>
    <col min="13" max="13" width="14.5546875" customWidth="1"/>
  </cols>
  <sheetData>
    <row r="1" spans="1:19" ht="30" customHeight="1" x14ac:dyDescent="0.25">
      <c r="A1" s="69" t="s">
        <v>78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72"/>
    </row>
    <row r="2" spans="1:19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70"/>
    </row>
    <row r="3" spans="1:19" ht="13.8" customHeight="1" x14ac:dyDescent="0.25">
      <c r="A3" s="69"/>
      <c r="B3" s="69" t="s">
        <v>91</v>
      </c>
      <c r="C3" s="69" t="s">
        <v>93</v>
      </c>
      <c r="D3" s="71" t="s">
        <v>64</v>
      </c>
      <c r="E3" s="71"/>
      <c r="F3" s="71"/>
      <c r="G3" s="71"/>
      <c r="H3" s="72" t="s">
        <v>31</v>
      </c>
      <c r="I3" s="72"/>
      <c r="J3" s="72"/>
      <c r="K3" s="72"/>
      <c r="L3" s="72"/>
      <c r="M3" s="75" t="s">
        <v>52</v>
      </c>
    </row>
    <row r="4" spans="1:19" ht="132.6" customHeight="1" x14ac:dyDescent="0.25">
      <c r="A4" s="69"/>
      <c r="B4" s="69"/>
      <c r="C4" s="69"/>
      <c r="D4" s="21" t="s">
        <v>44</v>
      </c>
      <c r="E4" s="36" t="s">
        <v>61</v>
      </c>
      <c r="F4" s="36" t="s">
        <v>62</v>
      </c>
      <c r="G4" s="36" t="s">
        <v>63</v>
      </c>
      <c r="H4" s="21" t="s">
        <v>44</v>
      </c>
      <c r="I4" s="21" t="s">
        <v>47</v>
      </c>
      <c r="J4" s="39" t="s">
        <v>79</v>
      </c>
      <c r="K4" s="21" t="s">
        <v>46</v>
      </c>
      <c r="L4" s="39" t="s">
        <v>79</v>
      </c>
      <c r="M4" s="76"/>
    </row>
    <row r="5" spans="1:19" ht="13.8" x14ac:dyDescent="0.25">
      <c r="A5" s="29" t="s">
        <v>1</v>
      </c>
      <c r="B5" s="30">
        <v>1619247</v>
      </c>
      <c r="C5" s="30">
        <v>1010984</v>
      </c>
      <c r="D5" s="30">
        <v>1275</v>
      </c>
      <c r="E5" s="30">
        <v>614</v>
      </c>
      <c r="F5" s="30">
        <v>41</v>
      </c>
      <c r="G5" s="30">
        <v>620</v>
      </c>
      <c r="H5" s="30">
        <v>6997</v>
      </c>
      <c r="I5" s="30">
        <v>6351</v>
      </c>
      <c r="J5" s="30">
        <v>4934</v>
      </c>
      <c r="K5" s="30">
        <v>646</v>
      </c>
      <c r="L5" s="30">
        <v>29</v>
      </c>
      <c r="M5" s="30">
        <v>5222</v>
      </c>
      <c r="O5" s="33"/>
      <c r="P5" s="33"/>
      <c r="Q5" s="33"/>
      <c r="R5" s="33"/>
      <c r="S5" s="33"/>
    </row>
    <row r="6" spans="1:19" ht="13.8" x14ac:dyDescent="0.25">
      <c r="A6" s="29" t="s">
        <v>2</v>
      </c>
      <c r="B6" s="30">
        <v>1073843</v>
      </c>
      <c r="C6" s="30">
        <v>687805</v>
      </c>
      <c r="D6" s="30">
        <v>789</v>
      </c>
      <c r="E6" s="30">
        <v>412</v>
      </c>
      <c r="F6" s="30">
        <v>20</v>
      </c>
      <c r="G6" s="30">
        <v>357</v>
      </c>
      <c r="H6" s="30">
        <v>5617</v>
      </c>
      <c r="I6" s="30">
        <v>5156</v>
      </c>
      <c r="J6" s="30">
        <v>3798</v>
      </c>
      <c r="K6" s="30">
        <v>461</v>
      </c>
      <c r="L6" s="30">
        <v>12</v>
      </c>
      <c r="M6" s="30">
        <v>3552</v>
      </c>
      <c r="O6" s="33"/>
      <c r="P6" s="33"/>
      <c r="Q6" s="33"/>
      <c r="R6" s="33"/>
      <c r="S6" s="33"/>
    </row>
    <row r="7" spans="1:19" ht="13.8" x14ac:dyDescent="0.25">
      <c r="A7" s="29" t="s">
        <v>3</v>
      </c>
      <c r="B7" s="30">
        <v>7758439</v>
      </c>
      <c r="C7" s="30">
        <v>4343714</v>
      </c>
      <c r="D7" s="30">
        <v>3719</v>
      </c>
      <c r="E7" s="30">
        <v>1882</v>
      </c>
      <c r="F7" s="30">
        <v>118</v>
      </c>
      <c r="G7" s="30">
        <v>1719</v>
      </c>
      <c r="H7" s="30">
        <v>28095</v>
      </c>
      <c r="I7" s="30">
        <v>26597</v>
      </c>
      <c r="J7" s="30">
        <v>20655</v>
      </c>
      <c r="K7" s="30">
        <v>1498</v>
      </c>
      <c r="L7" s="30">
        <v>28</v>
      </c>
      <c r="M7" s="30">
        <v>19630</v>
      </c>
      <c r="O7" s="33"/>
      <c r="P7" s="33"/>
      <c r="Q7" s="33"/>
      <c r="R7" s="33"/>
      <c r="S7" s="33"/>
    </row>
    <row r="8" spans="1:19" ht="13.8" x14ac:dyDescent="0.25">
      <c r="A8" s="29" t="s">
        <v>4</v>
      </c>
      <c r="B8" s="30">
        <v>2953429</v>
      </c>
      <c r="C8" s="30">
        <v>1710781</v>
      </c>
      <c r="D8" s="30">
        <v>1567</v>
      </c>
      <c r="E8" s="30">
        <v>858</v>
      </c>
      <c r="F8" s="30">
        <v>27</v>
      </c>
      <c r="G8" s="30">
        <v>682</v>
      </c>
      <c r="H8" s="30">
        <v>11389</v>
      </c>
      <c r="I8" s="30">
        <v>10600</v>
      </c>
      <c r="J8" s="30">
        <v>7197</v>
      </c>
      <c r="K8" s="30">
        <v>789</v>
      </c>
      <c r="L8" s="30">
        <v>9</v>
      </c>
      <c r="M8" s="30">
        <v>7998</v>
      </c>
      <c r="O8" s="33"/>
      <c r="P8" s="33"/>
      <c r="Q8" s="33"/>
      <c r="R8" s="33"/>
      <c r="S8" s="33"/>
    </row>
    <row r="9" spans="1:19" ht="13.8" x14ac:dyDescent="0.25">
      <c r="A9" s="29" t="s">
        <v>5</v>
      </c>
      <c r="B9" s="30">
        <v>1305267</v>
      </c>
      <c r="C9" s="30">
        <v>833836</v>
      </c>
      <c r="D9" s="30">
        <v>1083</v>
      </c>
      <c r="E9" s="30">
        <v>531</v>
      </c>
      <c r="F9" s="30">
        <v>32</v>
      </c>
      <c r="G9" s="30">
        <v>520</v>
      </c>
      <c r="H9" s="30">
        <v>6780</v>
      </c>
      <c r="I9" s="30">
        <v>6224</v>
      </c>
      <c r="J9" s="30">
        <v>4599</v>
      </c>
      <c r="K9" s="30">
        <v>556</v>
      </c>
      <c r="L9" s="30">
        <v>14</v>
      </c>
      <c r="M9" s="30">
        <v>4751</v>
      </c>
      <c r="O9" s="33"/>
      <c r="P9" s="33"/>
      <c r="Q9" s="33"/>
      <c r="R9" s="33"/>
      <c r="S9" s="33"/>
    </row>
    <row r="10" spans="1:19" ht="13.8" x14ac:dyDescent="0.25">
      <c r="A10" s="29" t="s">
        <v>6</v>
      </c>
      <c r="B10" s="30">
        <v>1020934</v>
      </c>
      <c r="C10" s="30">
        <v>635544</v>
      </c>
      <c r="D10" s="30">
        <v>822</v>
      </c>
      <c r="E10" s="30">
        <v>426</v>
      </c>
      <c r="F10" s="30">
        <v>27</v>
      </c>
      <c r="G10" s="30">
        <v>369</v>
      </c>
      <c r="H10" s="30">
        <v>4350</v>
      </c>
      <c r="I10" s="30">
        <v>3992</v>
      </c>
      <c r="J10" s="30">
        <v>3017</v>
      </c>
      <c r="K10" s="30">
        <v>358</v>
      </c>
      <c r="L10" s="30">
        <v>20</v>
      </c>
      <c r="M10" s="30">
        <v>3093</v>
      </c>
      <c r="O10" s="33"/>
      <c r="P10" s="33"/>
      <c r="Q10" s="33"/>
      <c r="R10" s="33"/>
      <c r="S10" s="33"/>
    </row>
    <row r="11" spans="1:19" ht="13.8" x14ac:dyDescent="0.25">
      <c r="A11" s="29" t="s">
        <v>7</v>
      </c>
      <c r="B11" s="30">
        <v>2441567</v>
      </c>
      <c r="C11" s="30">
        <v>1535500</v>
      </c>
      <c r="D11" s="30">
        <v>1673</v>
      </c>
      <c r="E11" s="30">
        <v>949</v>
      </c>
      <c r="F11" s="30">
        <v>65</v>
      </c>
      <c r="G11" s="30">
        <v>659</v>
      </c>
      <c r="H11" s="30">
        <v>12362</v>
      </c>
      <c r="I11" s="30">
        <v>11461</v>
      </c>
      <c r="J11" s="30">
        <v>8685</v>
      </c>
      <c r="K11" s="30">
        <v>901</v>
      </c>
      <c r="L11" s="30">
        <v>15</v>
      </c>
      <c r="M11" s="30">
        <v>8143</v>
      </c>
      <c r="O11" s="33"/>
      <c r="P11" s="33"/>
      <c r="Q11" s="33"/>
      <c r="R11" s="33"/>
      <c r="S11" s="33"/>
    </row>
    <row r="12" spans="1:19" ht="13.8" x14ac:dyDescent="0.25">
      <c r="A12" s="29" t="s">
        <v>8</v>
      </c>
      <c r="B12" s="30">
        <v>1302706</v>
      </c>
      <c r="C12" s="30">
        <v>801946</v>
      </c>
      <c r="D12" s="30">
        <v>930</v>
      </c>
      <c r="E12" s="30">
        <v>453</v>
      </c>
      <c r="F12" s="30">
        <v>36</v>
      </c>
      <c r="G12" s="30">
        <v>441</v>
      </c>
      <c r="H12" s="30">
        <v>6362</v>
      </c>
      <c r="I12" s="30">
        <v>5782</v>
      </c>
      <c r="J12" s="30">
        <v>4340</v>
      </c>
      <c r="K12" s="30">
        <v>580</v>
      </c>
      <c r="L12" s="30">
        <v>9</v>
      </c>
      <c r="M12" s="30">
        <v>4485</v>
      </c>
      <c r="O12" s="33"/>
      <c r="P12" s="33"/>
      <c r="Q12" s="33"/>
      <c r="R12" s="33"/>
      <c r="S12" s="33"/>
    </row>
    <row r="13" spans="1:19" ht="13.8" x14ac:dyDescent="0.25">
      <c r="A13" s="29" t="s">
        <v>9</v>
      </c>
      <c r="B13" s="30">
        <v>3055152</v>
      </c>
      <c r="C13" s="30">
        <v>1916569</v>
      </c>
      <c r="D13" s="30">
        <v>780</v>
      </c>
      <c r="E13" s="30">
        <v>436</v>
      </c>
      <c r="F13" s="30">
        <v>29</v>
      </c>
      <c r="G13" s="30">
        <v>315</v>
      </c>
      <c r="H13" s="30">
        <v>14520</v>
      </c>
      <c r="I13" s="30">
        <v>13675</v>
      </c>
      <c r="J13" s="30">
        <v>10480</v>
      </c>
      <c r="K13" s="30">
        <v>845</v>
      </c>
      <c r="L13" s="30">
        <v>27</v>
      </c>
      <c r="M13" s="30">
        <v>10197</v>
      </c>
      <c r="O13" s="33"/>
      <c r="P13" s="33"/>
      <c r="Q13" s="33"/>
      <c r="R13" s="33"/>
      <c r="S13" s="33"/>
    </row>
    <row r="14" spans="1:19" ht="13.8" x14ac:dyDescent="0.25">
      <c r="A14" s="29" t="s">
        <v>10</v>
      </c>
      <c r="B14" s="30">
        <v>1034167</v>
      </c>
      <c r="C14" s="30">
        <v>672990</v>
      </c>
      <c r="D14" s="30">
        <v>814</v>
      </c>
      <c r="E14" s="30">
        <v>462</v>
      </c>
      <c r="F14" s="30">
        <v>20</v>
      </c>
      <c r="G14" s="30">
        <v>332</v>
      </c>
      <c r="H14" s="30">
        <v>5790</v>
      </c>
      <c r="I14" s="30">
        <v>5358</v>
      </c>
      <c r="J14" s="30">
        <v>3978</v>
      </c>
      <c r="K14" s="30">
        <v>432</v>
      </c>
      <c r="L14" s="30">
        <v>15</v>
      </c>
      <c r="M14" s="30">
        <v>4027</v>
      </c>
      <c r="O14" s="33"/>
      <c r="P14" s="33"/>
      <c r="Q14" s="33"/>
      <c r="R14" s="33"/>
      <c r="S14" s="33"/>
    </row>
    <row r="15" spans="1:19" ht="13.8" x14ac:dyDescent="0.25">
      <c r="A15" s="29" t="s">
        <v>11</v>
      </c>
      <c r="B15" s="30">
        <v>1014914</v>
      </c>
      <c r="C15" s="30">
        <v>583555</v>
      </c>
      <c r="D15" s="30">
        <v>519</v>
      </c>
      <c r="E15" s="30">
        <v>268</v>
      </c>
      <c r="F15" s="30">
        <v>7</v>
      </c>
      <c r="G15" s="30">
        <v>244</v>
      </c>
      <c r="H15" s="30">
        <v>3379</v>
      </c>
      <c r="I15" s="30">
        <v>3101</v>
      </c>
      <c r="J15" s="30">
        <v>2417</v>
      </c>
      <c r="K15" s="30">
        <v>278</v>
      </c>
      <c r="L15" s="30">
        <v>6</v>
      </c>
      <c r="M15" s="30">
        <v>2407</v>
      </c>
      <c r="O15" s="33"/>
      <c r="P15" s="33"/>
      <c r="Q15" s="33"/>
      <c r="R15" s="33"/>
      <c r="S15" s="33"/>
    </row>
    <row r="16" spans="1:19" ht="13.8" x14ac:dyDescent="0.25">
      <c r="A16" s="29" t="s">
        <v>12</v>
      </c>
      <c r="B16" s="30">
        <v>3878477</v>
      </c>
      <c r="C16" s="30">
        <v>2225046</v>
      </c>
      <c r="D16" s="30">
        <v>1974</v>
      </c>
      <c r="E16" s="30">
        <v>1077</v>
      </c>
      <c r="F16" s="30">
        <v>74</v>
      </c>
      <c r="G16" s="30">
        <v>823</v>
      </c>
      <c r="H16" s="30">
        <v>15359</v>
      </c>
      <c r="I16" s="30">
        <v>14153</v>
      </c>
      <c r="J16" s="30">
        <v>11139</v>
      </c>
      <c r="K16" s="30">
        <v>1206</v>
      </c>
      <c r="L16" s="30">
        <v>26</v>
      </c>
      <c r="M16" s="30">
        <v>9959</v>
      </c>
      <c r="O16" s="33"/>
      <c r="P16" s="33"/>
      <c r="Q16" s="33"/>
      <c r="R16" s="33"/>
      <c r="S16" s="33"/>
    </row>
    <row r="17" spans="1:19" ht="13.8" x14ac:dyDescent="0.25">
      <c r="A17" s="29" t="s">
        <v>13</v>
      </c>
      <c r="B17" s="30">
        <v>1384041</v>
      </c>
      <c r="C17" s="30">
        <v>897889</v>
      </c>
      <c r="D17" s="30">
        <v>1170</v>
      </c>
      <c r="E17" s="30">
        <v>551</v>
      </c>
      <c r="F17" s="30">
        <v>47</v>
      </c>
      <c r="G17" s="30">
        <v>572</v>
      </c>
      <c r="H17" s="30">
        <v>7388</v>
      </c>
      <c r="I17" s="30">
        <v>6862</v>
      </c>
      <c r="J17" s="30">
        <v>4955</v>
      </c>
      <c r="K17" s="30">
        <v>526</v>
      </c>
      <c r="L17" s="30">
        <v>9</v>
      </c>
      <c r="M17" s="30">
        <v>5423</v>
      </c>
      <c r="O17" s="33"/>
      <c r="P17" s="33"/>
      <c r="Q17" s="33"/>
      <c r="R17" s="33"/>
      <c r="S17" s="33"/>
    </row>
    <row r="18" spans="1:19" ht="13.8" x14ac:dyDescent="0.25">
      <c r="A18" s="29" t="s">
        <v>14</v>
      </c>
      <c r="B18" s="30">
        <v>3663871</v>
      </c>
      <c r="C18" s="30">
        <v>2146134</v>
      </c>
      <c r="D18" s="30">
        <v>2209</v>
      </c>
      <c r="E18" s="30">
        <v>1082</v>
      </c>
      <c r="F18" s="30">
        <v>92</v>
      </c>
      <c r="G18" s="30">
        <v>1035</v>
      </c>
      <c r="H18" s="30">
        <v>17657</v>
      </c>
      <c r="I18" s="30">
        <v>16358</v>
      </c>
      <c r="J18" s="30">
        <v>11553</v>
      </c>
      <c r="K18" s="30">
        <v>1299</v>
      </c>
      <c r="L18" s="30">
        <v>147</v>
      </c>
      <c r="M18" s="30">
        <v>12074</v>
      </c>
      <c r="O18" s="33"/>
      <c r="P18" s="33"/>
      <c r="Q18" s="33"/>
      <c r="R18" s="33"/>
      <c r="S18" s="33"/>
    </row>
    <row r="19" spans="1:19" ht="13.8" x14ac:dyDescent="0.25">
      <c r="A19" s="29" t="s">
        <v>15</v>
      </c>
      <c r="B19" s="30">
        <v>1892944</v>
      </c>
      <c r="C19" s="30">
        <v>1252155</v>
      </c>
      <c r="D19" s="30">
        <v>1487</v>
      </c>
      <c r="E19" s="30">
        <v>809</v>
      </c>
      <c r="F19" s="30">
        <v>55</v>
      </c>
      <c r="G19" s="30">
        <v>623</v>
      </c>
      <c r="H19" s="30">
        <v>10208</v>
      </c>
      <c r="I19" s="30">
        <v>9437</v>
      </c>
      <c r="J19" s="30">
        <v>8184</v>
      </c>
      <c r="K19" s="30">
        <v>771</v>
      </c>
      <c r="L19" s="30">
        <v>15</v>
      </c>
      <c r="M19" s="30">
        <v>7421</v>
      </c>
      <c r="O19" s="33"/>
      <c r="P19" s="33"/>
      <c r="Q19" s="33"/>
      <c r="R19" s="33"/>
      <c r="S19" s="33"/>
    </row>
    <row r="20" spans="1:19" ht="13.8" x14ac:dyDescent="0.25">
      <c r="A20" s="29" t="s">
        <v>16</v>
      </c>
      <c r="B20" s="30">
        <v>1135846</v>
      </c>
      <c r="C20" s="30">
        <v>725765</v>
      </c>
      <c r="D20" s="30">
        <v>845</v>
      </c>
      <c r="E20" s="30">
        <v>394</v>
      </c>
      <c r="F20" s="30">
        <v>15</v>
      </c>
      <c r="G20" s="30">
        <v>436</v>
      </c>
      <c r="H20" s="30">
        <v>5153</v>
      </c>
      <c r="I20" s="30">
        <v>4688</v>
      </c>
      <c r="J20" s="30">
        <v>3496</v>
      </c>
      <c r="K20" s="30">
        <v>465</v>
      </c>
      <c r="L20" s="30">
        <v>22</v>
      </c>
      <c r="M20" s="30">
        <v>3521</v>
      </c>
      <c r="O20" s="33"/>
      <c r="P20" s="33"/>
      <c r="Q20" s="33"/>
      <c r="R20" s="33"/>
      <c r="S20" s="33"/>
    </row>
    <row r="21" spans="1:19" ht="13.8" x14ac:dyDescent="0.25">
      <c r="A21" s="29" t="s">
        <v>17</v>
      </c>
      <c r="B21" s="30">
        <v>1441820</v>
      </c>
      <c r="C21" s="30">
        <v>899195</v>
      </c>
      <c r="D21" s="30">
        <v>1086</v>
      </c>
      <c r="E21" s="30">
        <v>544</v>
      </c>
      <c r="F21" s="30">
        <v>21</v>
      </c>
      <c r="G21" s="30">
        <v>521</v>
      </c>
      <c r="H21" s="30">
        <v>6722</v>
      </c>
      <c r="I21" s="30">
        <v>6128</v>
      </c>
      <c r="J21" s="30">
        <v>5308</v>
      </c>
      <c r="K21" s="30">
        <v>594</v>
      </c>
      <c r="L21" s="30">
        <v>20</v>
      </c>
      <c r="M21" s="30">
        <v>5161</v>
      </c>
      <c r="O21" s="33"/>
      <c r="P21" s="33"/>
      <c r="Q21" s="33"/>
      <c r="R21" s="33"/>
      <c r="S21" s="33"/>
    </row>
    <row r="22" spans="1:19" ht="13.8" x14ac:dyDescent="0.25">
      <c r="A22" s="29" t="s">
        <v>18</v>
      </c>
      <c r="B22" s="30">
        <v>905222</v>
      </c>
      <c r="C22" s="30">
        <v>556709</v>
      </c>
      <c r="D22" s="30">
        <v>751</v>
      </c>
      <c r="E22" s="30">
        <v>367</v>
      </c>
      <c r="F22" s="30">
        <v>22</v>
      </c>
      <c r="G22" s="30">
        <v>362</v>
      </c>
      <c r="H22" s="30">
        <v>3743</v>
      </c>
      <c r="I22" s="30">
        <v>3364</v>
      </c>
      <c r="J22" s="30">
        <v>2540</v>
      </c>
      <c r="K22" s="30">
        <v>379</v>
      </c>
      <c r="L22" s="30">
        <v>8</v>
      </c>
      <c r="M22" s="30">
        <v>2496</v>
      </c>
      <c r="O22" s="33"/>
      <c r="P22" s="33"/>
      <c r="Q22" s="33"/>
      <c r="R22" s="33"/>
      <c r="S22" s="33"/>
    </row>
    <row r="23" spans="1:19" ht="13.8" x14ac:dyDescent="0.25">
      <c r="A23" s="29" t="s">
        <v>19</v>
      </c>
      <c r="B23" s="30">
        <v>4168344</v>
      </c>
      <c r="C23" s="30">
        <v>2585157</v>
      </c>
      <c r="D23" s="30">
        <v>2482</v>
      </c>
      <c r="E23" s="30">
        <v>1307</v>
      </c>
      <c r="F23" s="30">
        <v>144</v>
      </c>
      <c r="G23" s="30">
        <v>1031</v>
      </c>
      <c r="H23" s="30">
        <v>18665</v>
      </c>
      <c r="I23" s="30">
        <v>17365</v>
      </c>
      <c r="J23" s="30">
        <v>12254</v>
      </c>
      <c r="K23" s="30">
        <v>1300</v>
      </c>
      <c r="L23" s="30">
        <v>28</v>
      </c>
      <c r="M23" s="30">
        <v>12184</v>
      </c>
      <c r="O23" s="33"/>
      <c r="P23" s="33"/>
      <c r="Q23" s="33"/>
      <c r="R23" s="33"/>
      <c r="S23" s="33"/>
    </row>
    <row r="24" spans="1:19" ht="13.8" x14ac:dyDescent="0.25">
      <c r="A24" s="29" t="s">
        <v>20</v>
      </c>
      <c r="B24" s="30">
        <v>1126797</v>
      </c>
      <c r="C24" s="30">
        <v>691307</v>
      </c>
      <c r="D24" s="30">
        <v>1048</v>
      </c>
      <c r="E24" s="30">
        <v>493</v>
      </c>
      <c r="F24" s="30">
        <v>39</v>
      </c>
      <c r="G24" s="30">
        <v>516</v>
      </c>
      <c r="H24" s="30">
        <v>6980</v>
      </c>
      <c r="I24" s="30">
        <v>6398</v>
      </c>
      <c r="J24" s="30">
        <v>4528</v>
      </c>
      <c r="K24" s="30">
        <v>582</v>
      </c>
      <c r="L24" s="30">
        <v>18</v>
      </c>
      <c r="M24" s="30">
        <v>5079</v>
      </c>
      <c r="O24" s="33"/>
      <c r="P24" s="33"/>
      <c r="Q24" s="33"/>
      <c r="R24" s="33"/>
      <c r="S24" s="33"/>
    </row>
    <row r="25" spans="1:19" ht="13.8" x14ac:dyDescent="0.25">
      <c r="A25" s="29" t="s">
        <v>21</v>
      </c>
      <c r="B25" s="30">
        <v>1427225</v>
      </c>
      <c r="C25" s="30">
        <v>913156</v>
      </c>
      <c r="D25" s="30">
        <v>1040</v>
      </c>
      <c r="E25" s="30">
        <v>535</v>
      </c>
      <c r="F25" s="30">
        <v>37</v>
      </c>
      <c r="G25" s="30">
        <v>468</v>
      </c>
      <c r="H25" s="30">
        <v>6370</v>
      </c>
      <c r="I25" s="30">
        <v>5919</v>
      </c>
      <c r="J25" s="30">
        <v>4336</v>
      </c>
      <c r="K25" s="30">
        <v>451</v>
      </c>
      <c r="L25" s="30">
        <v>13</v>
      </c>
      <c r="M25" s="30">
        <v>4725</v>
      </c>
      <c r="O25" s="33"/>
      <c r="P25" s="33"/>
      <c r="Q25" s="33"/>
      <c r="R25" s="33"/>
      <c r="S25" s="33"/>
    </row>
    <row r="26" spans="1:19" ht="13.8" x14ac:dyDescent="0.25">
      <c r="A26" s="29" t="s">
        <v>22</v>
      </c>
      <c r="B26" s="30">
        <v>1428640</v>
      </c>
      <c r="C26" s="30">
        <v>917249</v>
      </c>
      <c r="D26" s="30">
        <v>1146</v>
      </c>
      <c r="E26" s="30">
        <v>576</v>
      </c>
      <c r="F26" s="30">
        <v>40</v>
      </c>
      <c r="G26" s="30">
        <v>530</v>
      </c>
      <c r="H26" s="30">
        <v>7586</v>
      </c>
      <c r="I26" s="30">
        <v>6998</v>
      </c>
      <c r="J26" s="30">
        <v>5423</v>
      </c>
      <c r="K26" s="30">
        <v>588</v>
      </c>
      <c r="L26" s="30">
        <v>19</v>
      </c>
      <c r="M26" s="30">
        <v>5233</v>
      </c>
      <c r="O26" s="33"/>
      <c r="P26" s="33"/>
      <c r="Q26" s="33"/>
      <c r="R26" s="33"/>
      <c r="S26" s="33"/>
    </row>
    <row r="27" spans="1:19" ht="13.8" x14ac:dyDescent="0.25">
      <c r="A27" s="29" t="s">
        <v>23</v>
      </c>
      <c r="B27" s="30">
        <v>831879</v>
      </c>
      <c r="C27" s="30">
        <v>495057</v>
      </c>
      <c r="D27" s="30">
        <v>640</v>
      </c>
      <c r="E27" s="30">
        <v>292</v>
      </c>
      <c r="F27" s="30">
        <v>21</v>
      </c>
      <c r="G27" s="30">
        <v>327</v>
      </c>
      <c r="H27" s="30">
        <v>3644</v>
      </c>
      <c r="I27" s="30">
        <v>3076</v>
      </c>
      <c r="J27" s="30">
        <v>2409</v>
      </c>
      <c r="K27" s="30">
        <v>568</v>
      </c>
      <c r="L27" s="30">
        <v>14</v>
      </c>
      <c r="M27" s="30">
        <v>2060</v>
      </c>
      <c r="O27" s="33"/>
      <c r="P27" s="33"/>
      <c r="Q27" s="33"/>
      <c r="R27" s="33"/>
      <c r="S27" s="33"/>
    </row>
    <row r="28" spans="1:19" ht="13.8" x14ac:dyDescent="0.25">
      <c r="A28" s="29" t="s">
        <v>24</v>
      </c>
      <c r="B28" s="30">
        <v>1145862</v>
      </c>
      <c r="C28" s="30">
        <v>740924</v>
      </c>
      <c r="D28" s="30">
        <v>866</v>
      </c>
      <c r="E28" s="30">
        <v>456</v>
      </c>
      <c r="F28" s="30">
        <v>20</v>
      </c>
      <c r="G28" s="30">
        <v>390</v>
      </c>
      <c r="H28" s="30">
        <v>5801</v>
      </c>
      <c r="I28" s="30">
        <v>5233</v>
      </c>
      <c r="J28" s="30">
        <v>3921</v>
      </c>
      <c r="K28" s="30">
        <v>568</v>
      </c>
      <c r="L28" s="30">
        <v>10</v>
      </c>
      <c r="M28" s="30">
        <v>4117</v>
      </c>
      <c r="O28" s="33"/>
      <c r="P28" s="33"/>
      <c r="Q28" s="33"/>
      <c r="R28" s="33"/>
      <c r="S28" s="33"/>
    </row>
    <row r="29" spans="1:19" ht="13.8" x14ac:dyDescent="0.25">
      <c r="A29" s="29" t="s">
        <v>37</v>
      </c>
      <c r="B29" s="30">
        <v>11114393</v>
      </c>
      <c r="C29" s="30">
        <v>5520109</v>
      </c>
      <c r="D29" s="30">
        <v>5780</v>
      </c>
      <c r="E29" s="30">
        <v>2742</v>
      </c>
      <c r="F29" s="30">
        <v>324</v>
      </c>
      <c r="G29" s="30">
        <v>2714</v>
      </c>
      <c r="H29" s="30">
        <v>49605</v>
      </c>
      <c r="I29" s="30">
        <v>47203</v>
      </c>
      <c r="J29" s="30">
        <v>36100</v>
      </c>
      <c r="K29" s="30">
        <v>2402</v>
      </c>
      <c r="L29" s="30">
        <v>87</v>
      </c>
      <c r="M29" s="30">
        <v>34750</v>
      </c>
      <c r="O29" s="33"/>
      <c r="P29" s="33"/>
      <c r="Q29" s="33"/>
      <c r="R29" s="33"/>
      <c r="S29" s="33"/>
    </row>
    <row r="30" spans="1:19" ht="13.8" x14ac:dyDescent="0.25">
      <c r="A30" s="27" t="s">
        <v>48</v>
      </c>
      <c r="B30" s="31">
        <v>60125026</v>
      </c>
      <c r="C30" s="31">
        <v>35299076</v>
      </c>
      <c r="D30" s="31">
        <v>36495</v>
      </c>
      <c r="E30" s="31">
        <v>18516</v>
      </c>
      <c r="F30" s="31">
        <v>1373</v>
      </c>
      <c r="G30" s="31">
        <v>16606</v>
      </c>
      <c r="H30" s="31">
        <v>270522</v>
      </c>
      <c r="I30" s="31">
        <v>251479</v>
      </c>
      <c r="J30" s="31">
        <v>190246</v>
      </c>
      <c r="K30" s="31">
        <v>19043</v>
      </c>
      <c r="L30" s="31">
        <v>620</v>
      </c>
      <c r="M30" s="31">
        <v>187708</v>
      </c>
      <c r="O30" s="33"/>
      <c r="P30" s="33"/>
      <c r="Q30" s="33"/>
      <c r="R30" s="33"/>
      <c r="S30" s="33"/>
    </row>
    <row r="31" spans="1:19" x14ac:dyDescent="0.25">
      <c r="O31" s="33"/>
      <c r="P31" s="33"/>
      <c r="Q31" s="33"/>
      <c r="R31" s="33"/>
      <c r="S31" s="33"/>
    </row>
    <row r="32" spans="1:19" x14ac:dyDescent="0.25">
      <c r="A32" s="34" t="s">
        <v>80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</row>
    <row r="33" spans="1:13" x14ac:dyDescent="0.25">
      <c r="A33" s="86" t="s">
        <v>92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</row>
    <row r="34" spans="1:13" x14ac:dyDescent="0.25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</row>
  </sheetData>
  <mergeCells count="9">
    <mergeCell ref="A34:M34"/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opLeftCell="A10" zoomScale="70" zoomScaleNormal="70" workbookViewId="0">
      <selection activeCell="A33" sqref="A33"/>
    </sheetView>
  </sheetViews>
  <sheetFormatPr defaultRowHeight="13.2" x14ac:dyDescent="0.25"/>
  <cols>
    <col min="1" max="1" width="20.109375" customWidth="1"/>
    <col min="2" max="2" width="16.6640625" customWidth="1"/>
    <col min="3" max="3" width="15.109375" customWidth="1"/>
    <col min="4" max="6" width="12.5546875" customWidth="1"/>
    <col min="7" max="7" width="12.6640625" customWidth="1"/>
    <col min="8" max="8" width="14" customWidth="1"/>
    <col min="9" max="9" width="14.33203125" customWidth="1"/>
    <col min="10" max="10" width="12.88671875" customWidth="1"/>
    <col min="11" max="11" width="13.5546875" customWidth="1"/>
  </cols>
  <sheetData>
    <row r="1" spans="1:11" ht="25.5" customHeight="1" x14ac:dyDescent="0.25">
      <c r="A1" s="69" t="s">
        <v>77</v>
      </c>
      <c r="B1" s="69"/>
      <c r="C1" s="69"/>
      <c r="D1" s="69"/>
      <c r="E1" s="69"/>
      <c r="F1" s="69"/>
      <c r="G1" s="69"/>
      <c r="H1" s="69"/>
      <c r="I1" s="69"/>
      <c r="J1" s="69"/>
      <c r="K1" s="72"/>
    </row>
    <row r="2" spans="1:11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69"/>
      <c r="I2" s="69"/>
      <c r="J2" s="69"/>
      <c r="K2" s="70"/>
    </row>
    <row r="3" spans="1:11" ht="13.8" customHeight="1" x14ac:dyDescent="0.25">
      <c r="A3" s="69"/>
      <c r="B3" s="69" t="s">
        <v>91</v>
      </c>
      <c r="C3" s="69" t="s">
        <v>93</v>
      </c>
      <c r="D3" s="71" t="s">
        <v>64</v>
      </c>
      <c r="E3" s="71"/>
      <c r="F3" s="71"/>
      <c r="G3" s="71"/>
      <c r="H3" s="72" t="s">
        <v>31</v>
      </c>
      <c r="I3" s="72"/>
      <c r="J3" s="72"/>
      <c r="K3" s="75" t="s">
        <v>52</v>
      </c>
    </row>
    <row r="4" spans="1:11" ht="154.19999999999999" customHeight="1" x14ac:dyDescent="0.25">
      <c r="A4" s="69"/>
      <c r="B4" s="69"/>
      <c r="C4" s="69"/>
      <c r="D4" s="21" t="s">
        <v>44</v>
      </c>
      <c r="E4" s="36" t="s">
        <v>61</v>
      </c>
      <c r="F4" s="36" t="s">
        <v>62</v>
      </c>
      <c r="G4" s="36" t="s">
        <v>63</v>
      </c>
      <c r="H4" s="21" t="s">
        <v>44</v>
      </c>
      <c r="I4" s="21" t="s">
        <v>47</v>
      </c>
      <c r="J4" s="21" t="s">
        <v>46</v>
      </c>
      <c r="K4" s="76"/>
    </row>
    <row r="5" spans="1:11" ht="13.8" x14ac:dyDescent="0.25">
      <c r="A5" s="29" t="s">
        <v>1</v>
      </c>
      <c r="B5" s="30">
        <v>1625593</v>
      </c>
      <c r="C5" s="30">
        <v>1000228</v>
      </c>
      <c r="D5" s="30">
        <v>1273</v>
      </c>
      <c r="E5" s="30">
        <v>614</v>
      </c>
      <c r="F5" s="30">
        <v>41</v>
      </c>
      <c r="G5" s="30">
        <v>618</v>
      </c>
      <c r="H5" s="30">
        <v>6632</v>
      </c>
      <c r="I5" s="30">
        <v>5975</v>
      </c>
      <c r="J5" s="30">
        <v>657</v>
      </c>
      <c r="K5" s="30">
        <v>4926</v>
      </c>
    </row>
    <row r="6" spans="1:11" ht="13.8" x14ac:dyDescent="0.25">
      <c r="A6" s="29" t="s">
        <v>2</v>
      </c>
      <c r="B6" s="30">
        <v>1067103</v>
      </c>
      <c r="C6" s="30">
        <v>678812</v>
      </c>
      <c r="D6" s="30">
        <v>798</v>
      </c>
      <c r="E6" s="30">
        <v>421</v>
      </c>
      <c r="F6" s="30">
        <v>20</v>
      </c>
      <c r="G6" s="30">
        <v>357</v>
      </c>
      <c r="H6" s="30">
        <v>5316</v>
      </c>
      <c r="I6" s="30">
        <v>4849</v>
      </c>
      <c r="J6" s="30">
        <v>467</v>
      </c>
      <c r="K6" s="30">
        <v>3382</v>
      </c>
    </row>
    <row r="7" spans="1:11" ht="13.8" x14ac:dyDescent="0.25">
      <c r="A7" s="29" t="s">
        <v>3</v>
      </c>
      <c r="B7" s="30">
        <v>7671192</v>
      </c>
      <c r="C7" s="30">
        <v>4305390</v>
      </c>
      <c r="D7" s="30">
        <v>3729</v>
      </c>
      <c r="E7" s="30">
        <v>1891</v>
      </c>
      <c r="F7" s="30">
        <v>121</v>
      </c>
      <c r="G7" s="30">
        <v>1717</v>
      </c>
      <c r="H7" s="30">
        <v>27540</v>
      </c>
      <c r="I7" s="30">
        <v>26026</v>
      </c>
      <c r="J7" s="30">
        <v>1514</v>
      </c>
      <c r="K7" s="30">
        <v>18848</v>
      </c>
    </row>
    <row r="8" spans="1:11" ht="13.8" x14ac:dyDescent="0.25">
      <c r="A8" s="29" t="s">
        <v>4</v>
      </c>
      <c r="B8" s="30">
        <v>2998140</v>
      </c>
      <c r="C8" s="30">
        <v>1678697</v>
      </c>
      <c r="D8" s="30">
        <v>1550</v>
      </c>
      <c r="E8" s="30">
        <v>862</v>
      </c>
      <c r="F8" s="30">
        <v>27</v>
      </c>
      <c r="G8" s="30">
        <v>661</v>
      </c>
      <c r="H8" s="30">
        <v>10850</v>
      </c>
      <c r="I8" s="30">
        <v>10062</v>
      </c>
      <c r="J8" s="30">
        <v>788</v>
      </c>
      <c r="K8" s="30">
        <v>7343</v>
      </c>
    </row>
    <row r="9" spans="1:11" ht="13.8" x14ac:dyDescent="0.25">
      <c r="A9" s="29" t="s">
        <v>5</v>
      </c>
      <c r="B9" s="30">
        <v>1311292</v>
      </c>
      <c r="C9" s="30">
        <v>823389</v>
      </c>
      <c r="D9" s="30">
        <v>1082</v>
      </c>
      <c r="E9" s="30">
        <v>531</v>
      </c>
      <c r="F9" s="30">
        <v>31</v>
      </c>
      <c r="G9" s="30">
        <v>520</v>
      </c>
      <c r="H9" s="30">
        <v>6325</v>
      </c>
      <c r="I9" s="30">
        <v>5761</v>
      </c>
      <c r="J9" s="30">
        <v>564</v>
      </c>
      <c r="K9" s="30">
        <v>4493</v>
      </c>
    </row>
    <row r="10" spans="1:11" ht="13.8" x14ac:dyDescent="0.25">
      <c r="A10" s="29" t="s">
        <v>6</v>
      </c>
      <c r="B10" s="30">
        <v>985676</v>
      </c>
      <c r="C10" s="30">
        <v>598206</v>
      </c>
      <c r="D10" s="30">
        <v>817</v>
      </c>
      <c r="E10" s="30">
        <v>421</v>
      </c>
      <c r="F10" s="30">
        <v>29</v>
      </c>
      <c r="G10" s="30">
        <v>367</v>
      </c>
      <c r="H10" s="30">
        <v>4124</v>
      </c>
      <c r="I10" s="30">
        <v>3757</v>
      </c>
      <c r="J10" s="30">
        <v>367</v>
      </c>
      <c r="K10" s="30">
        <v>2907</v>
      </c>
    </row>
    <row r="11" spans="1:11" ht="13.8" x14ac:dyDescent="0.25">
      <c r="A11" s="29" t="s">
        <v>7</v>
      </c>
      <c r="B11" s="30">
        <v>2440590</v>
      </c>
      <c r="C11" s="30">
        <v>1503052</v>
      </c>
      <c r="D11" s="30">
        <v>1686</v>
      </c>
      <c r="E11" s="30">
        <v>954</v>
      </c>
      <c r="F11" s="30">
        <v>63</v>
      </c>
      <c r="G11" s="30">
        <v>669</v>
      </c>
      <c r="H11" s="30">
        <v>11596</v>
      </c>
      <c r="I11" s="30">
        <v>10697</v>
      </c>
      <c r="J11" s="30">
        <v>899</v>
      </c>
      <c r="K11" s="30">
        <v>7520</v>
      </c>
    </row>
    <row r="12" spans="1:11" ht="13.8" x14ac:dyDescent="0.25">
      <c r="A12" s="29" t="s">
        <v>8</v>
      </c>
      <c r="B12" s="30">
        <v>1318880</v>
      </c>
      <c r="C12" s="30">
        <v>804751</v>
      </c>
      <c r="D12" s="30">
        <v>924</v>
      </c>
      <c r="E12" s="30">
        <v>451</v>
      </c>
      <c r="F12" s="30">
        <v>35</v>
      </c>
      <c r="G12" s="30">
        <v>438</v>
      </c>
      <c r="H12" s="30">
        <v>6322</v>
      </c>
      <c r="I12" s="30">
        <v>5730</v>
      </c>
      <c r="J12" s="30">
        <v>592</v>
      </c>
      <c r="K12" s="30">
        <v>4369</v>
      </c>
    </row>
    <row r="13" spans="1:11" ht="13.8" x14ac:dyDescent="0.25">
      <c r="A13" s="29" t="s">
        <v>9</v>
      </c>
      <c r="B13" s="30">
        <v>2999555</v>
      </c>
      <c r="C13" s="30">
        <v>1865409</v>
      </c>
      <c r="D13" s="30">
        <v>765</v>
      </c>
      <c r="E13" s="30">
        <v>433</v>
      </c>
      <c r="F13" s="30">
        <v>27</v>
      </c>
      <c r="G13" s="30">
        <v>305</v>
      </c>
      <c r="H13" s="30">
        <v>13582</v>
      </c>
      <c r="I13" s="30">
        <v>12715</v>
      </c>
      <c r="J13" s="30">
        <v>867</v>
      </c>
      <c r="K13" s="30">
        <v>9542</v>
      </c>
    </row>
    <row r="14" spans="1:11" ht="13.8" x14ac:dyDescent="0.25">
      <c r="A14" s="29" t="s">
        <v>10</v>
      </c>
      <c r="B14" s="30">
        <v>1039610</v>
      </c>
      <c r="C14" s="30">
        <v>661484</v>
      </c>
      <c r="D14" s="30">
        <v>813</v>
      </c>
      <c r="E14" s="30">
        <v>463</v>
      </c>
      <c r="F14" s="30">
        <v>19</v>
      </c>
      <c r="G14" s="30">
        <v>331</v>
      </c>
      <c r="H14" s="30">
        <v>5480</v>
      </c>
      <c r="I14" s="30">
        <v>5054</v>
      </c>
      <c r="J14" s="30">
        <v>426</v>
      </c>
      <c r="K14" s="30">
        <v>3693</v>
      </c>
    </row>
    <row r="15" spans="1:11" ht="13.8" x14ac:dyDescent="0.25">
      <c r="A15" s="29" t="s">
        <v>11</v>
      </c>
      <c r="B15" s="30">
        <v>1039772</v>
      </c>
      <c r="C15" s="30">
        <v>578810</v>
      </c>
      <c r="D15" s="30">
        <v>502</v>
      </c>
      <c r="E15" s="30">
        <v>260</v>
      </c>
      <c r="F15" s="30">
        <v>7</v>
      </c>
      <c r="G15" s="30">
        <v>235</v>
      </c>
      <c r="H15" s="30">
        <v>3211</v>
      </c>
      <c r="I15" s="30">
        <v>2934</v>
      </c>
      <c r="J15" s="30">
        <v>277</v>
      </c>
      <c r="K15" s="30">
        <v>2196</v>
      </c>
    </row>
    <row r="16" spans="1:11" ht="13.8" x14ac:dyDescent="0.25">
      <c r="A16" s="29" t="s">
        <v>12</v>
      </c>
      <c r="B16" s="30">
        <v>3886240</v>
      </c>
      <c r="C16" s="30">
        <v>2278123</v>
      </c>
      <c r="D16" s="30">
        <v>1933</v>
      </c>
      <c r="E16" s="30">
        <v>1066</v>
      </c>
      <c r="F16" s="30">
        <v>67</v>
      </c>
      <c r="G16" s="30">
        <v>800</v>
      </c>
      <c r="H16" s="30">
        <v>14669</v>
      </c>
      <c r="I16" s="30">
        <v>13449</v>
      </c>
      <c r="J16" s="30">
        <v>1220</v>
      </c>
      <c r="K16" s="30">
        <v>9548</v>
      </c>
    </row>
    <row r="17" spans="1:11" ht="13.8" x14ac:dyDescent="0.25">
      <c r="A17" s="29" t="s">
        <v>13</v>
      </c>
      <c r="B17" s="30">
        <v>1391811</v>
      </c>
      <c r="C17" s="30">
        <v>884846</v>
      </c>
      <c r="D17" s="30">
        <v>1173</v>
      </c>
      <c r="E17" s="30">
        <v>556</v>
      </c>
      <c r="F17" s="30">
        <v>47</v>
      </c>
      <c r="G17" s="30">
        <v>570</v>
      </c>
      <c r="H17" s="30">
        <v>6854</v>
      </c>
      <c r="I17" s="30">
        <v>6320</v>
      </c>
      <c r="J17" s="30">
        <v>534</v>
      </c>
      <c r="K17" s="30">
        <v>4969</v>
      </c>
    </row>
    <row r="18" spans="1:11" ht="13.8" x14ac:dyDescent="0.25">
      <c r="A18" s="29" t="s">
        <v>14</v>
      </c>
      <c r="B18" s="30">
        <v>3623453</v>
      </c>
      <c r="C18" s="30">
        <v>2107148</v>
      </c>
      <c r="D18" s="30">
        <v>2195</v>
      </c>
      <c r="E18" s="30">
        <v>1082</v>
      </c>
      <c r="F18" s="30">
        <v>91</v>
      </c>
      <c r="G18" s="30">
        <v>1022</v>
      </c>
      <c r="H18" s="30">
        <v>16315</v>
      </c>
      <c r="I18" s="30">
        <v>14975</v>
      </c>
      <c r="J18" s="30">
        <v>1340</v>
      </c>
      <c r="K18" s="30">
        <v>11107</v>
      </c>
    </row>
    <row r="19" spans="1:11" ht="13.8" x14ac:dyDescent="0.25">
      <c r="A19" s="29" t="s">
        <v>15</v>
      </c>
      <c r="B19" s="30">
        <v>1917796</v>
      </c>
      <c r="C19" s="30">
        <v>1244932</v>
      </c>
      <c r="D19" s="30">
        <v>1494</v>
      </c>
      <c r="E19" s="30">
        <v>815</v>
      </c>
      <c r="F19" s="30">
        <v>53</v>
      </c>
      <c r="G19" s="30">
        <v>626</v>
      </c>
      <c r="H19" s="30">
        <v>9812</v>
      </c>
      <c r="I19" s="30">
        <v>9008</v>
      </c>
      <c r="J19" s="30">
        <v>804</v>
      </c>
      <c r="K19" s="30">
        <v>7074</v>
      </c>
    </row>
    <row r="20" spans="1:11" ht="13.8" x14ac:dyDescent="0.25">
      <c r="A20" s="29" t="s">
        <v>16</v>
      </c>
      <c r="B20" s="30">
        <v>1141896</v>
      </c>
      <c r="C20" s="30">
        <v>717802</v>
      </c>
      <c r="D20" s="30">
        <v>854</v>
      </c>
      <c r="E20" s="30">
        <v>401</v>
      </c>
      <c r="F20" s="30">
        <v>17</v>
      </c>
      <c r="G20" s="30">
        <v>436</v>
      </c>
      <c r="H20" s="30">
        <v>4943</v>
      </c>
      <c r="I20" s="30">
        <v>4479</v>
      </c>
      <c r="J20" s="30">
        <v>464</v>
      </c>
      <c r="K20" s="30">
        <v>3364</v>
      </c>
    </row>
    <row r="21" spans="1:11" ht="13.8" x14ac:dyDescent="0.25">
      <c r="A21" s="29" t="s">
        <v>17</v>
      </c>
      <c r="B21" s="30">
        <v>1473042</v>
      </c>
      <c r="C21" s="30">
        <v>891560</v>
      </c>
      <c r="D21" s="30">
        <v>1098</v>
      </c>
      <c r="E21" s="30">
        <v>553</v>
      </c>
      <c r="F21" s="30">
        <v>23</v>
      </c>
      <c r="G21" s="30">
        <v>522</v>
      </c>
      <c r="H21" s="30">
        <v>6481</v>
      </c>
      <c r="I21" s="30">
        <v>5897</v>
      </c>
      <c r="J21" s="30">
        <v>584</v>
      </c>
      <c r="K21" s="30">
        <v>5087</v>
      </c>
    </row>
    <row r="22" spans="1:11" ht="13.8" x14ac:dyDescent="0.25">
      <c r="A22" s="29" t="s">
        <v>18</v>
      </c>
      <c r="B22" s="30">
        <v>914254</v>
      </c>
      <c r="C22" s="30">
        <v>554743</v>
      </c>
      <c r="D22" s="30">
        <v>753</v>
      </c>
      <c r="E22" s="30">
        <v>369</v>
      </c>
      <c r="F22" s="30">
        <v>21</v>
      </c>
      <c r="G22" s="30">
        <v>363</v>
      </c>
      <c r="H22" s="30">
        <v>3634</v>
      </c>
      <c r="I22" s="30">
        <v>3243</v>
      </c>
      <c r="J22" s="30">
        <v>391</v>
      </c>
      <c r="K22" s="30">
        <v>2392</v>
      </c>
    </row>
    <row r="23" spans="1:11" ht="13.8" x14ac:dyDescent="0.25">
      <c r="A23" s="29" t="s">
        <v>19</v>
      </c>
      <c r="B23" s="30">
        <v>4168384</v>
      </c>
      <c r="C23" s="30">
        <v>2544307</v>
      </c>
      <c r="D23" s="30">
        <v>2479</v>
      </c>
      <c r="E23" s="30">
        <v>1307</v>
      </c>
      <c r="F23" s="30">
        <v>143</v>
      </c>
      <c r="G23" s="30">
        <v>1029</v>
      </c>
      <c r="H23" s="30">
        <v>17870</v>
      </c>
      <c r="I23" s="30">
        <v>16546</v>
      </c>
      <c r="J23" s="30">
        <v>1324</v>
      </c>
      <c r="K23" s="30">
        <v>11640</v>
      </c>
    </row>
    <row r="24" spans="1:11" ht="13.8" x14ac:dyDescent="0.25">
      <c r="A24" s="29" t="s">
        <v>20</v>
      </c>
      <c r="B24" s="30">
        <v>1136110</v>
      </c>
      <c r="C24" s="30">
        <v>679756</v>
      </c>
      <c r="D24" s="30">
        <v>1045</v>
      </c>
      <c r="E24" s="30">
        <v>493</v>
      </c>
      <c r="F24" s="30">
        <v>37</v>
      </c>
      <c r="G24" s="30">
        <v>515</v>
      </c>
      <c r="H24" s="30">
        <v>6368</v>
      </c>
      <c r="I24" s="30">
        <v>5772</v>
      </c>
      <c r="J24" s="30">
        <v>596</v>
      </c>
      <c r="K24" s="30">
        <v>4598</v>
      </c>
    </row>
    <row r="25" spans="1:11" ht="13.8" x14ac:dyDescent="0.25">
      <c r="A25" s="29" t="s">
        <v>21</v>
      </c>
      <c r="B25" s="30">
        <v>1438869</v>
      </c>
      <c r="C25" s="30">
        <v>906870</v>
      </c>
      <c r="D25" s="30">
        <v>1042</v>
      </c>
      <c r="E25" s="30">
        <v>537</v>
      </c>
      <c r="F25" s="30">
        <v>37</v>
      </c>
      <c r="G25" s="30">
        <v>468</v>
      </c>
      <c r="H25" s="30">
        <v>6159</v>
      </c>
      <c r="I25" s="30">
        <v>5717</v>
      </c>
      <c r="J25" s="30">
        <v>442</v>
      </c>
      <c r="K25" s="30">
        <v>4526</v>
      </c>
    </row>
    <row r="26" spans="1:11" ht="13.8" x14ac:dyDescent="0.25">
      <c r="A26" s="29" t="s">
        <v>22</v>
      </c>
      <c r="B26" s="30">
        <v>1426336</v>
      </c>
      <c r="C26" s="30">
        <v>905761</v>
      </c>
      <c r="D26" s="30">
        <v>1132</v>
      </c>
      <c r="E26" s="30">
        <v>566</v>
      </c>
      <c r="F26" s="30">
        <v>40</v>
      </c>
      <c r="G26" s="30">
        <v>526</v>
      </c>
      <c r="H26" s="30">
        <v>7161</v>
      </c>
      <c r="I26" s="30">
        <v>6554</v>
      </c>
      <c r="J26" s="30">
        <v>607</v>
      </c>
      <c r="K26" s="30">
        <v>4435</v>
      </c>
    </row>
    <row r="27" spans="1:11" ht="13.8" x14ac:dyDescent="0.25">
      <c r="A27" s="29" t="s">
        <v>23</v>
      </c>
      <c r="B27" s="30">
        <v>828089</v>
      </c>
      <c r="C27" s="30">
        <v>489975</v>
      </c>
      <c r="D27" s="30">
        <v>633</v>
      </c>
      <c r="E27" s="30">
        <v>289</v>
      </c>
      <c r="F27" s="30">
        <v>20</v>
      </c>
      <c r="G27" s="30">
        <v>324</v>
      </c>
      <c r="H27" s="30">
        <v>3537</v>
      </c>
      <c r="I27" s="30">
        <v>2966</v>
      </c>
      <c r="J27" s="30">
        <v>571</v>
      </c>
      <c r="K27" s="30">
        <v>1976</v>
      </c>
    </row>
    <row r="28" spans="1:11" ht="13.8" x14ac:dyDescent="0.25">
      <c r="A28" s="29" t="s">
        <v>24</v>
      </c>
      <c r="B28" s="30">
        <v>1141779</v>
      </c>
      <c r="C28" s="30">
        <v>728917</v>
      </c>
      <c r="D28" s="30">
        <v>863</v>
      </c>
      <c r="E28" s="30">
        <v>460</v>
      </c>
      <c r="F28" s="30">
        <v>20</v>
      </c>
      <c r="G28" s="30">
        <v>383</v>
      </c>
      <c r="H28" s="30">
        <v>5532</v>
      </c>
      <c r="I28" s="30">
        <v>4956</v>
      </c>
      <c r="J28" s="30">
        <v>576</v>
      </c>
      <c r="K28" s="30">
        <v>3959</v>
      </c>
    </row>
    <row r="29" spans="1:11" ht="13.8" x14ac:dyDescent="0.25">
      <c r="A29" s="29" t="s">
        <v>37</v>
      </c>
      <c r="B29" s="30">
        <v>10926877</v>
      </c>
      <c r="C29" s="30">
        <v>5328863</v>
      </c>
      <c r="D29" s="30">
        <v>5711</v>
      </c>
      <c r="E29" s="30">
        <v>2768</v>
      </c>
      <c r="F29" s="30">
        <v>327</v>
      </c>
      <c r="G29" s="30">
        <v>2616</v>
      </c>
      <c r="H29" s="30">
        <v>47404</v>
      </c>
      <c r="I29" s="30">
        <v>44936</v>
      </c>
      <c r="J29" s="30">
        <v>2468</v>
      </c>
      <c r="K29" s="30">
        <v>33891</v>
      </c>
    </row>
    <row r="30" spans="1:11" ht="13.8" x14ac:dyDescent="0.25">
      <c r="A30" s="27" t="s">
        <v>48</v>
      </c>
      <c r="B30" s="31">
        <v>59912339</v>
      </c>
      <c r="C30" s="31">
        <v>34761831</v>
      </c>
      <c r="D30" s="31">
        <v>36344</v>
      </c>
      <c r="E30" s="31">
        <v>18563</v>
      </c>
      <c r="F30" s="31">
        <v>1363</v>
      </c>
      <c r="G30" s="31">
        <v>16418</v>
      </c>
      <c r="H30" s="31">
        <v>257717</v>
      </c>
      <c r="I30" s="31">
        <v>238378</v>
      </c>
      <c r="J30" s="31">
        <v>19339</v>
      </c>
      <c r="K30" s="31">
        <v>177785</v>
      </c>
    </row>
    <row r="31" spans="1:11" x14ac:dyDescent="0.25">
      <c r="A31" s="37"/>
      <c r="B31" s="38"/>
      <c r="C31" s="38"/>
      <c r="D31" s="38"/>
      <c r="E31" s="38"/>
      <c r="F31" s="38"/>
      <c r="G31" s="38"/>
      <c r="H31" s="38"/>
      <c r="I31" s="38"/>
      <c r="J31" s="38"/>
      <c r="K31" s="38"/>
    </row>
    <row r="32" spans="1:11" x14ac:dyDescent="0.25">
      <c r="A32" s="86"/>
      <c r="B32" s="86"/>
      <c r="C32" s="86"/>
      <c r="D32" s="86"/>
      <c r="E32" s="86"/>
      <c r="F32" s="86"/>
      <c r="G32" s="86"/>
      <c r="H32" s="86"/>
      <c r="I32" s="86"/>
      <c r="J32" s="86"/>
      <c r="K32" s="86"/>
    </row>
    <row r="33" spans="1:11" x14ac:dyDescent="0.25">
      <c r="A33" s="86" t="s">
        <v>92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</row>
  </sheetData>
  <mergeCells count="8">
    <mergeCell ref="A1:K1"/>
    <mergeCell ref="A2:A4"/>
    <mergeCell ref="B2:K2"/>
    <mergeCell ref="B3:B4"/>
    <mergeCell ref="C3:C4"/>
    <mergeCell ref="D3:G3"/>
    <mergeCell ref="H3:J3"/>
    <mergeCell ref="K3:K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="70" zoomScaleNormal="70" workbookViewId="0">
      <selection activeCell="A33" sqref="A33"/>
    </sheetView>
  </sheetViews>
  <sheetFormatPr defaultRowHeight="13.2" x14ac:dyDescent="0.25"/>
  <cols>
    <col min="1" max="1" width="28.44140625" customWidth="1"/>
    <col min="2" max="2" width="17.6640625" customWidth="1"/>
    <col min="3" max="3" width="18.6640625" customWidth="1"/>
    <col min="4" max="7" width="16" customWidth="1"/>
    <col min="8" max="8" width="16.5546875" customWidth="1"/>
    <col min="9" max="9" width="18.44140625" customWidth="1"/>
    <col min="10" max="10" width="16.6640625" customWidth="1"/>
    <col min="11" max="11" width="15.5546875" customWidth="1"/>
  </cols>
  <sheetData>
    <row r="1" spans="1:11" ht="21" customHeight="1" x14ac:dyDescent="0.25">
      <c r="A1" s="69" t="s">
        <v>76</v>
      </c>
      <c r="B1" s="69"/>
      <c r="C1" s="69"/>
      <c r="D1" s="69"/>
      <c r="E1" s="69"/>
      <c r="F1" s="69"/>
      <c r="G1" s="69"/>
      <c r="H1" s="69"/>
      <c r="I1" s="69"/>
      <c r="J1" s="69"/>
      <c r="K1" s="72"/>
    </row>
    <row r="2" spans="1:11" ht="13.8" x14ac:dyDescent="0.25">
      <c r="A2" s="69" t="s">
        <v>25</v>
      </c>
      <c r="B2" s="69" t="s">
        <v>56</v>
      </c>
      <c r="C2" s="69"/>
      <c r="D2" s="69"/>
      <c r="E2" s="69"/>
      <c r="F2" s="69"/>
      <c r="G2" s="69"/>
      <c r="H2" s="69"/>
      <c r="I2" s="69"/>
      <c r="J2" s="69"/>
      <c r="K2" s="70"/>
    </row>
    <row r="3" spans="1:11" ht="13.8" customHeight="1" x14ac:dyDescent="0.25">
      <c r="A3" s="69"/>
      <c r="B3" s="69" t="s">
        <v>91</v>
      </c>
      <c r="C3" s="69" t="s">
        <v>93</v>
      </c>
      <c r="D3" s="71" t="s">
        <v>64</v>
      </c>
      <c r="E3" s="71"/>
      <c r="F3" s="71"/>
      <c r="G3" s="71"/>
      <c r="H3" s="72" t="s">
        <v>31</v>
      </c>
      <c r="I3" s="72"/>
      <c r="J3" s="72"/>
      <c r="K3" s="75" t="s">
        <v>52</v>
      </c>
    </row>
    <row r="4" spans="1:11" ht="109.2" customHeight="1" x14ac:dyDescent="0.25">
      <c r="A4" s="69"/>
      <c r="B4" s="69"/>
      <c r="C4" s="69"/>
      <c r="D4" s="21" t="s">
        <v>44</v>
      </c>
      <c r="E4" s="36" t="s">
        <v>61</v>
      </c>
      <c r="F4" s="36" t="s">
        <v>62</v>
      </c>
      <c r="G4" s="36" t="s">
        <v>63</v>
      </c>
      <c r="H4" s="21" t="s">
        <v>44</v>
      </c>
      <c r="I4" s="21" t="s">
        <v>47</v>
      </c>
      <c r="J4" s="21" t="s">
        <v>46</v>
      </c>
      <c r="K4" s="76"/>
    </row>
    <row r="5" spans="1:11" ht="13.8" x14ac:dyDescent="0.25">
      <c r="A5" s="29" t="s">
        <v>1</v>
      </c>
      <c r="B5" s="30">
        <v>1617424</v>
      </c>
      <c r="C5" s="30">
        <v>998388</v>
      </c>
      <c r="D5" s="30">
        <v>1257</v>
      </c>
      <c r="E5" s="30">
        <v>602</v>
      </c>
      <c r="F5" s="30">
        <v>42</v>
      </c>
      <c r="G5" s="30">
        <v>613</v>
      </c>
      <c r="H5" s="30">
        <v>6427</v>
      </c>
      <c r="I5" s="30">
        <v>5748</v>
      </c>
      <c r="J5" s="30">
        <v>679</v>
      </c>
      <c r="K5" s="30">
        <v>4789</v>
      </c>
    </row>
    <row r="6" spans="1:11" ht="13.8" x14ac:dyDescent="0.25">
      <c r="A6" s="29" t="s">
        <v>2</v>
      </c>
      <c r="B6" s="30">
        <v>1064065</v>
      </c>
      <c r="C6" s="30">
        <v>678926</v>
      </c>
      <c r="D6" s="30">
        <v>815</v>
      </c>
      <c r="E6" s="30">
        <v>424</v>
      </c>
      <c r="F6" s="30">
        <v>20</v>
      </c>
      <c r="G6" s="30">
        <v>371</v>
      </c>
      <c r="H6" s="30">
        <v>5214</v>
      </c>
      <c r="I6" s="30">
        <v>4753</v>
      </c>
      <c r="J6" s="30">
        <v>461</v>
      </c>
      <c r="K6" s="30">
        <v>3310</v>
      </c>
    </row>
    <row r="7" spans="1:11" ht="13.8" x14ac:dyDescent="0.25">
      <c r="A7" s="29" t="s">
        <v>3</v>
      </c>
      <c r="B7" s="30">
        <v>7716095</v>
      </c>
      <c r="C7" s="30">
        <v>4375769</v>
      </c>
      <c r="D7" s="30">
        <v>4435</v>
      </c>
      <c r="E7" s="30">
        <v>1909</v>
      </c>
      <c r="F7" s="30">
        <v>118</v>
      </c>
      <c r="G7" s="30">
        <v>2408</v>
      </c>
      <c r="H7" s="30">
        <v>27515</v>
      </c>
      <c r="I7" s="30">
        <v>25934</v>
      </c>
      <c r="J7" s="30">
        <v>1581</v>
      </c>
      <c r="K7" s="30">
        <v>18604</v>
      </c>
    </row>
    <row r="8" spans="1:11" ht="13.8" x14ac:dyDescent="0.25">
      <c r="A8" s="29" t="s">
        <v>4</v>
      </c>
      <c r="B8" s="30">
        <v>3114048</v>
      </c>
      <c r="C8" s="30">
        <v>1701262</v>
      </c>
      <c r="D8" s="30">
        <v>1573</v>
      </c>
      <c r="E8" s="30">
        <v>882</v>
      </c>
      <c r="F8" s="30">
        <v>30</v>
      </c>
      <c r="G8" s="30">
        <v>661</v>
      </c>
      <c r="H8" s="30">
        <v>10455</v>
      </c>
      <c r="I8" s="30">
        <v>9657</v>
      </c>
      <c r="J8" s="30">
        <v>798</v>
      </c>
      <c r="K8" s="30">
        <v>7101</v>
      </c>
    </row>
    <row r="9" spans="1:11" ht="13.8" x14ac:dyDescent="0.25">
      <c r="A9" s="29" t="s">
        <v>5</v>
      </c>
      <c r="B9" s="30">
        <v>1329702</v>
      </c>
      <c r="C9" s="30">
        <v>836768</v>
      </c>
      <c r="D9" s="30">
        <v>1081</v>
      </c>
      <c r="E9" s="30">
        <v>531</v>
      </c>
      <c r="F9" s="30">
        <v>29</v>
      </c>
      <c r="G9" s="30">
        <v>521</v>
      </c>
      <c r="H9" s="30">
        <v>6132</v>
      </c>
      <c r="I9" s="30">
        <v>5562</v>
      </c>
      <c r="J9" s="30">
        <v>570</v>
      </c>
      <c r="K9" s="30">
        <v>4346</v>
      </c>
    </row>
    <row r="10" spans="1:11" ht="13.8" x14ac:dyDescent="0.25">
      <c r="A10" s="29" t="s">
        <v>6</v>
      </c>
      <c r="B10" s="30">
        <v>991440</v>
      </c>
      <c r="C10" s="30">
        <v>606070</v>
      </c>
      <c r="D10" s="30">
        <v>810</v>
      </c>
      <c r="E10" s="30">
        <v>413</v>
      </c>
      <c r="F10" s="30">
        <v>28</v>
      </c>
      <c r="G10" s="30">
        <v>369</v>
      </c>
      <c r="H10" s="30">
        <v>4011</v>
      </c>
      <c r="I10" s="30">
        <v>3633</v>
      </c>
      <c r="J10" s="30">
        <v>378</v>
      </c>
      <c r="K10" s="30">
        <v>2829</v>
      </c>
    </row>
    <row r="11" spans="1:11" ht="13.8" x14ac:dyDescent="0.25">
      <c r="A11" s="29" t="s">
        <v>7</v>
      </c>
      <c r="B11" s="30">
        <v>2474299</v>
      </c>
      <c r="C11" s="30">
        <v>1526472</v>
      </c>
      <c r="D11" s="30">
        <v>1693</v>
      </c>
      <c r="E11" s="30">
        <v>957</v>
      </c>
      <c r="F11" s="30">
        <v>65</v>
      </c>
      <c r="G11" s="30">
        <v>671</v>
      </c>
      <c r="H11" s="30">
        <v>11408</v>
      </c>
      <c r="I11" s="30">
        <v>10487</v>
      </c>
      <c r="J11" s="30">
        <v>921</v>
      </c>
      <c r="K11" s="30">
        <v>7549</v>
      </c>
    </row>
    <row r="12" spans="1:11" ht="13.8" x14ac:dyDescent="0.25">
      <c r="A12" s="29" t="s">
        <v>8</v>
      </c>
      <c r="B12" s="30">
        <v>1320404</v>
      </c>
      <c r="C12" s="30">
        <v>806237</v>
      </c>
      <c r="D12" s="30">
        <v>929</v>
      </c>
      <c r="E12" s="30">
        <v>456</v>
      </c>
      <c r="F12" s="30">
        <v>36</v>
      </c>
      <c r="G12" s="30">
        <v>437</v>
      </c>
      <c r="H12" s="30">
        <v>6073</v>
      </c>
      <c r="I12" s="30">
        <v>5469</v>
      </c>
      <c r="J12" s="30">
        <v>604</v>
      </c>
      <c r="K12" s="30">
        <v>4161</v>
      </c>
    </row>
    <row r="13" spans="1:11" ht="13.8" x14ac:dyDescent="0.25">
      <c r="A13" s="29" t="s">
        <v>9</v>
      </c>
      <c r="B13" s="30">
        <v>2952136</v>
      </c>
      <c r="C13" s="30">
        <v>1861058</v>
      </c>
      <c r="D13" s="30">
        <v>772</v>
      </c>
      <c r="E13" s="30">
        <v>453</v>
      </c>
      <c r="F13" s="30">
        <v>26</v>
      </c>
      <c r="G13" s="30">
        <v>293</v>
      </c>
      <c r="H13" s="30">
        <v>13046</v>
      </c>
      <c r="I13" s="30">
        <v>12251</v>
      </c>
      <c r="J13" s="30">
        <v>795</v>
      </c>
      <c r="K13" s="30">
        <v>9108</v>
      </c>
    </row>
    <row r="14" spans="1:11" ht="13.8" x14ac:dyDescent="0.25">
      <c r="A14" s="29" t="s">
        <v>10</v>
      </c>
      <c r="B14" s="30">
        <v>1051287</v>
      </c>
      <c r="C14" s="30">
        <v>664196</v>
      </c>
      <c r="D14" s="30">
        <v>829</v>
      </c>
      <c r="E14" s="30">
        <v>477</v>
      </c>
      <c r="F14" s="30">
        <v>20</v>
      </c>
      <c r="G14" s="30">
        <v>332</v>
      </c>
      <c r="H14" s="30">
        <v>5479</v>
      </c>
      <c r="I14" s="30">
        <v>5035</v>
      </c>
      <c r="J14" s="30">
        <v>444</v>
      </c>
      <c r="K14" s="30">
        <v>3644</v>
      </c>
    </row>
    <row r="15" spans="1:11" ht="13.8" x14ac:dyDescent="0.25">
      <c r="A15" s="29" t="s">
        <v>11</v>
      </c>
      <c r="B15" s="30">
        <v>1075996</v>
      </c>
      <c r="C15" s="30">
        <v>579857</v>
      </c>
      <c r="D15" s="30">
        <v>507</v>
      </c>
      <c r="E15" s="30">
        <v>267</v>
      </c>
      <c r="F15" s="30">
        <v>7</v>
      </c>
      <c r="G15" s="30">
        <v>233</v>
      </c>
      <c r="H15" s="30">
        <v>3076</v>
      </c>
      <c r="I15" s="30">
        <v>2805</v>
      </c>
      <c r="J15" s="30">
        <v>271</v>
      </c>
      <c r="K15" s="30">
        <v>2130</v>
      </c>
    </row>
    <row r="16" spans="1:11" ht="13.8" x14ac:dyDescent="0.25">
      <c r="A16" s="29" t="s">
        <v>12</v>
      </c>
      <c r="B16" s="30">
        <v>3904413</v>
      </c>
      <c r="C16" s="30">
        <v>2218899</v>
      </c>
      <c r="D16" s="30">
        <v>1900</v>
      </c>
      <c r="E16" s="30">
        <v>1050</v>
      </c>
      <c r="F16" s="30">
        <v>67</v>
      </c>
      <c r="G16" s="30">
        <v>783</v>
      </c>
      <c r="H16" s="30">
        <v>14248</v>
      </c>
      <c r="I16" s="30">
        <v>12993</v>
      </c>
      <c r="J16" s="30">
        <v>1255</v>
      </c>
      <c r="K16" s="30">
        <v>9104</v>
      </c>
    </row>
    <row r="17" spans="1:11" ht="13.8" x14ac:dyDescent="0.25">
      <c r="A17" s="29" t="s">
        <v>13</v>
      </c>
      <c r="B17" s="30">
        <v>1406871</v>
      </c>
      <c r="C17" s="30">
        <v>895860</v>
      </c>
      <c r="D17" s="30">
        <v>1178</v>
      </c>
      <c r="E17" s="30">
        <v>560</v>
      </c>
      <c r="F17" s="30">
        <v>47</v>
      </c>
      <c r="G17" s="30">
        <v>571</v>
      </c>
      <c r="H17" s="30">
        <v>6678</v>
      </c>
      <c r="I17" s="30">
        <v>6143</v>
      </c>
      <c r="J17" s="30">
        <v>535</v>
      </c>
      <c r="K17" s="30">
        <v>4790</v>
      </c>
    </row>
    <row r="18" spans="1:11" ht="13.8" x14ac:dyDescent="0.25">
      <c r="A18" s="29" t="s">
        <v>14</v>
      </c>
      <c r="B18" s="30">
        <v>3606876</v>
      </c>
      <c r="C18" s="30">
        <v>2118151</v>
      </c>
      <c r="D18" s="30">
        <v>2203</v>
      </c>
      <c r="E18" s="30">
        <v>1088</v>
      </c>
      <c r="F18" s="30">
        <v>91</v>
      </c>
      <c r="G18" s="30">
        <v>1024</v>
      </c>
      <c r="H18" s="30">
        <v>15868</v>
      </c>
      <c r="I18" s="30">
        <v>14494</v>
      </c>
      <c r="J18" s="30">
        <v>1374</v>
      </c>
      <c r="K18" s="30">
        <v>10753</v>
      </c>
    </row>
    <row r="19" spans="1:11" ht="13.8" x14ac:dyDescent="0.25">
      <c r="A19" s="29" t="s">
        <v>15</v>
      </c>
      <c r="B19" s="30">
        <v>1932904</v>
      </c>
      <c r="C19" s="30">
        <v>1255072</v>
      </c>
      <c r="D19" s="30">
        <v>1491</v>
      </c>
      <c r="E19" s="30">
        <v>814</v>
      </c>
      <c r="F19" s="30">
        <v>53</v>
      </c>
      <c r="G19" s="30">
        <v>624</v>
      </c>
      <c r="H19" s="30">
        <v>9752</v>
      </c>
      <c r="I19" s="30">
        <v>8945</v>
      </c>
      <c r="J19" s="30">
        <v>807</v>
      </c>
      <c r="K19" s="30">
        <v>6950</v>
      </c>
    </row>
    <row r="20" spans="1:11" ht="13.8" x14ac:dyDescent="0.25">
      <c r="A20" s="29" t="s">
        <v>16</v>
      </c>
      <c r="B20" s="30">
        <v>1124054</v>
      </c>
      <c r="C20" s="30">
        <v>719548</v>
      </c>
      <c r="D20" s="30">
        <v>831</v>
      </c>
      <c r="E20" s="30">
        <v>387</v>
      </c>
      <c r="F20" s="30">
        <v>17</v>
      </c>
      <c r="G20" s="30">
        <v>427</v>
      </c>
      <c r="H20" s="30">
        <v>4794</v>
      </c>
      <c r="I20" s="30">
        <v>4325</v>
      </c>
      <c r="J20" s="30">
        <v>469</v>
      </c>
      <c r="K20" s="30">
        <v>3259</v>
      </c>
    </row>
    <row r="21" spans="1:11" ht="13.8" x14ac:dyDescent="0.25">
      <c r="A21" s="29" t="s">
        <v>17</v>
      </c>
      <c r="B21" s="30">
        <v>1476433</v>
      </c>
      <c r="C21" s="30">
        <v>898093</v>
      </c>
      <c r="D21" s="30">
        <v>1096</v>
      </c>
      <c r="E21" s="30">
        <v>548</v>
      </c>
      <c r="F21" s="30">
        <v>23</v>
      </c>
      <c r="G21" s="30">
        <v>525</v>
      </c>
      <c r="H21" s="30">
        <v>6289</v>
      </c>
      <c r="I21" s="30">
        <v>5706</v>
      </c>
      <c r="J21" s="30">
        <v>583</v>
      </c>
      <c r="K21" s="30">
        <v>4974</v>
      </c>
    </row>
    <row r="22" spans="1:11" ht="13.8" x14ac:dyDescent="0.25">
      <c r="A22" s="29" t="s">
        <v>18</v>
      </c>
      <c r="B22" s="30">
        <v>925159</v>
      </c>
      <c r="C22" s="30">
        <v>559909</v>
      </c>
      <c r="D22" s="30">
        <v>768</v>
      </c>
      <c r="E22" s="30">
        <v>377</v>
      </c>
      <c r="F22" s="30">
        <v>21</v>
      </c>
      <c r="G22" s="30">
        <v>370</v>
      </c>
      <c r="H22" s="30">
        <v>3284</v>
      </c>
      <c r="I22" s="30">
        <v>2894</v>
      </c>
      <c r="J22" s="30">
        <v>390</v>
      </c>
      <c r="K22" s="30">
        <v>2288</v>
      </c>
    </row>
    <row r="23" spans="1:11" ht="13.8" x14ac:dyDescent="0.25">
      <c r="A23" s="29" t="s">
        <v>19</v>
      </c>
      <c r="B23" s="30">
        <v>4201929</v>
      </c>
      <c r="C23" s="30">
        <v>2579597</v>
      </c>
      <c r="D23" s="30">
        <v>2490</v>
      </c>
      <c r="E23" s="30">
        <v>1328</v>
      </c>
      <c r="F23" s="30">
        <v>144</v>
      </c>
      <c r="G23" s="30">
        <v>1018</v>
      </c>
      <c r="H23" s="30">
        <v>17382</v>
      </c>
      <c r="I23" s="30">
        <v>16084</v>
      </c>
      <c r="J23" s="30">
        <v>1298</v>
      </c>
      <c r="K23" s="30">
        <v>11402</v>
      </c>
    </row>
    <row r="24" spans="1:11" ht="13.8" x14ac:dyDescent="0.25">
      <c r="A24" s="29" t="s">
        <v>20</v>
      </c>
      <c r="B24" s="30">
        <v>1152656</v>
      </c>
      <c r="C24" s="30">
        <v>683411</v>
      </c>
      <c r="D24" s="30">
        <v>1053</v>
      </c>
      <c r="E24" s="30">
        <v>497</v>
      </c>
      <c r="F24" s="30">
        <v>37</v>
      </c>
      <c r="G24" s="30">
        <v>519</v>
      </c>
      <c r="H24" s="30">
        <v>6191</v>
      </c>
      <c r="I24" s="30">
        <v>5590</v>
      </c>
      <c r="J24" s="30">
        <v>601</v>
      </c>
      <c r="K24" s="30">
        <v>4429</v>
      </c>
    </row>
    <row r="25" spans="1:11" ht="13.8" x14ac:dyDescent="0.25">
      <c r="A25" s="29" t="s">
        <v>21</v>
      </c>
      <c r="B25" s="30">
        <v>1470632</v>
      </c>
      <c r="C25" s="30">
        <v>915327</v>
      </c>
      <c r="D25" s="30">
        <v>1052</v>
      </c>
      <c r="E25" s="30">
        <v>547</v>
      </c>
      <c r="F25" s="30">
        <v>37</v>
      </c>
      <c r="G25" s="30">
        <v>468</v>
      </c>
      <c r="H25" s="30">
        <v>6010</v>
      </c>
      <c r="I25" s="30">
        <v>5563</v>
      </c>
      <c r="J25" s="30">
        <v>447</v>
      </c>
      <c r="K25" s="30">
        <v>4432</v>
      </c>
    </row>
    <row r="26" spans="1:11" ht="13.8" x14ac:dyDescent="0.25">
      <c r="A26" s="29" t="s">
        <v>22</v>
      </c>
      <c r="B26" s="30">
        <v>1434258</v>
      </c>
      <c r="C26" s="30">
        <v>922511</v>
      </c>
      <c r="D26" s="30">
        <v>1135</v>
      </c>
      <c r="E26" s="30">
        <v>566</v>
      </c>
      <c r="F26" s="30">
        <v>40</v>
      </c>
      <c r="G26" s="30">
        <v>529</v>
      </c>
      <c r="H26" s="30">
        <v>6965</v>
      </c>
      <c r="I26" s="30">
        <v>6348</v>
      </c>
      <c r="J26" s="30">
        <v>617</v>
      </c>
      <c r="K26" s="30">
        <v>4347</v>
      </c>
    </row>
    <row r="27" spans="1:11" ht="13.8" x14ac:dyDescent="0.25">
      <c r="A27" s="29" t="s">
        <v>23</v>
      </c>
      <c r="B27" s="30">
        <v>828371</v>
      </c>
      <c r="C27" s="30">
        <v>491331</v>
      </c>
      <c r="D27" s="30">
        <v>642</v>
      </c>
      <c r="E27" s="30">
        <v>289</v>
      </c>
      <c r="F27" s="30">
        <v>20</v>
      </c>
      <c r="G27" s="30">
        <v>333</v>
      </c>
      <c r="H27" s="30">
        <v>3501</v>
      </c>
      <c r="I27" s="30">
        <v>2918</v>
      </c>
      <c r="J27" s="30">
        <v>583</v>
      </c>
      <c r="K27" s="30">
        <v>1938</v>
      </c>
    </row>
    <row r="28" spans="1:11" ht="13.8" x14ac:dyDescent="0.25">
      <c r="A28" s="29" t="s">
        <v>24</v>
      </c>
      <c r="B28" s="30">
        <v>1131200</v>
      </c>
      <c r="C28" s="30">
        <v>738581</v>
      </c>
      <c r="D28" s="30">
        <v>854</v>
      </c>
      <c r="E28" s="30">
        <v>457</v>
      </c>
      <c r="F28" s="30">
        <v>21</v>
      </c>
      <c r="G28" s="30">
        <v>376</v>
      </c>
      <c r="H28" s="30">
        <v>5382</v>
      </c>
      <c r="I28" s="30">
        <v>4794</v>
      </c>
      <c r="J28" s="30">
        <v>588</v>
      </c>
      <c r="K28" s="30">
        <v>3834</v>
      </c>
    </row>
    <row r="29" spans="1:11" ht="13.8" x14ac:dyDescent="0.25">
      <c r="A29" s="29" t="s">
        <v>37</v>
      </c>
      <c r="B29" s="30">
        <v>10564552</v>
      </c>
      <c r="C29" s="30">
        <v>5227076</v>
      </c>
      <c r="D29" s="30">
        <v>5609</v>
      </c>
      <c r="E29" s="30">
        <v>2707</v>
      </c>
      <c r="F29" s="30">
        <v>324</v>
      </c>
      <c r="G29" s="30">
        <v>2578</v>
      </c>
      <c r="H29" s="30">
        <v>46501</v>
      </c>
      <c r="I29" s="30">
        <v>43932</v>
      </c>
      <c r="J29" s="30">
        <v>2569</v>
      </c>
      <c r="K29" s="30">
        <v>33685</v>
      </c>
    </row>
    <row r="30" spans="1:11" ht="13.8" x14ac:dyDescent="0.25">
      <c r="A30" s="27" t="s">
        <v>48</v>
      </c>
      <c r="B30" s="31">
        <v>59867204</v>
      </c>
      <c r="C30" s="31">
        <v>34858369</v>
      </c>
      <c r="D30" s="31">
        <v>37003</v>
      </c>
      <c r="E30" s="31">
        <v>18586</v>
      </c>
      <c r="F30" s="31">
        <v>1363</v>
      </c>
      <c r="G30" s="31">
        <v>17054</v>
      </c>
      <c r="H30" s="31">
        <v>251681</v>
      </c>
      <c r="I30" s="31">
        <v>232063</v>
      </c>
      <c r="J30" s="31">
        <v>19618</v>
      </c>
      <c r="K30" s="31">
        <v>173756</v>
      </c>
    </row>
    <row r="31" spans="1:11" x14ac:dyDescent="0.25">
      <c r="A31" s="34"/>
      <c r="B31" s="35"/>
      <c r="C31" s="35"/>
      <c r="D31" s="35"/>
      <c r="E31" s="35"/>
      <c r="F31" s="35"/>
      <c r="G31" s="35"/>
      <c r="H31" s="35"/>
      <c r="I31" s="35"/>
      <c r="J31" s="35"/>
      <c r="K31" s="35"/>
    </row>
    <row r="33" spans="1:1" x14ac:dyDescent="0.25">
      <c r="A33" s="86" t="s">
        <v>92</v>
      </c>
    </row>
  </sheetData>
  <mergeCells count="8">
    <mergeCell ref="A1:K1"/>
    <mergeCell ref="A2:A4"/>
    <mergeCell ref="B2:K2"/>
    <mergeCell ref="B3:B4"/>
    <mergeCell ref="C3:C4"/>
    <mergeCell ref="D3:G3"/>
    <mergeCell ref="H3:J3"/>
    <mergeCell ref="K3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44</vt:i4>
      </vt:variant>
      <vt:variant>
        <vt:lpstr>Именованные диапазоны</vt:lpstr>
      </vt:variant>
      <vt:variant>
        <vt:i4>5</vt:i4>
      </vt:variant>
    </vt:vector>
  </HeadingPairs>
  <TitlesOfParts>
    <vt:vector size="49" baseType="lpstr">
      <vt:lpstr>01-01-2020</vt:lpstr>
      <vt:lpstr>01-10-2019</vt:lpstr>
      <vt:lpstr>01-07-2019</vt:lpstr>
      <vt:lpstr>01-04-2019</vt:lpstr>
      <vt:lpstr>2019-01-01</vt:lpstr>
      <vt:lpstr>01.10.2018</vt:lpstr>
      <vt:lpstr>01.07.2018</vt:lpstr>
      <vt:lpstr>01.04.2018</vt:lpstr>
      <vt:lpstr>01.01.2018</vt:lpstr>
      <vt:lpstr>01.10.2017</vt:lpstr>
      <vt:lpstr>01.07.2017</vt:lpstr>
      <vt:lpstr>01.04.2017</vt:lpstr>
      <vt:lpstr>01.01.2017</vt:lpstr>
      <vt:lpstr>01.10.2016</vt:lpstr>
      <vt:lpstr>01.07.2016</vt:lpstr>
      <vt:lpstr>01.04.2016</vt:lpstr>
      <vt:lpstr>01.01.2016</vt:lpstr>
      <vt:lpstr>01.07.2015</vt:lpstr>
      <vt:lpstr>01.04.2015</vt:lpstr>
      <vt:lpstr>01.01.2015</vt:lpstr>
      <vt:lpstr>01.10.2014</vt:lpstr>
      <vt:lpstr>01.07.2014</vt:lpstr>
      <vt:lpstr>01.04.2014</vt:lpstr>
      <vt:lpstr>01.01.2014</vt:lpstr>
      <vt:lpstr>01.10.2013</vt:lpstr>
      <vt:lpstr>01.07.2013</vt:lpstr>
      <vt:lpstr>01.04.2013</vt:lpstr>
      <vt:lpstr>01.01.2013</vt:lpstr>
      <vt:lpstr>01.10.2012</vt:lpstr>
      <vt:lpstr>01.07.2012</vt:lpstr>
      <vt:lpstr>01.04.2012</vt:lpstr>
      <vt:lpstr>01.01.2012</vt:lpstr>
      <vt:lpstr>01.10.2011</vt:lpstr>
      <vt:lpstr>01.07.2011</vt:lpstr>
      <vt:lpstr>01.04.2011</vt:lpstr>
      <vt:lpstr>01.01.2011</vt:lpstr>
      <vt:lpstr>01.10.2010 </vt:lpstr>
      <vt:lpstr>01.07.2010</vt:lpstr>
      <vt:lpstr>01.04.2010</vt:lpstr>
      <vt:lpstr>01.01.2010</vt:lpstr>
      <vt:lpstr>01.01.2009</vt:lpstr>
      <vt:lpstr>01.04.2009</vt:lpstr>
      <vt:lpstr>01.10.2009</vt:lpstr>
      <vt:lpstr>01.10.2008</vt:lpstr>
      <vt:lpstr>'01.01.2015'!Область_печати</vt:lpstr>
      <vt:lpstr>'01.01.2016'!Область_печати</vt:lpstr>
      <vt:lpstr>'01.04.2015'!Область_печати</vt:lpstr>
      <vt:lpstr>'01.07.2014'!Область_печати</vt:lpstr>
      <vt:lpstr>'01.07.2015'!Область_печати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Мартиненко Олександр Олександрович</dc:creator>
  <cp:lastModifiedBy>Артюх Андрій В'ячеславович</cp:lastModifiedBy>
  <cp:lastPrinted>2016-02-03T12:46:22Z</cp:lastPrinted>
  <dcterms:created xsi:type="dcterms:W3CDTF">2008-12-23T13:21:22Z</dcterms:created>
  <dcterms:modified xsi:type="dcterms:W3CDTF">2020-05-20T09:47:05Z</dcterms:modified>
</cp:coreProperties>
</file>