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bookViews>
    <workbookView xWindow="0" yWindow="0" windowWidth="28800" windowHeight="12300" tabRatio="693"/>
  </bookViews>
  <sheets>
    <sheet name="0" sheetId="54" r:id="rId1"/>
    <sheet name="1" sheetId="83" r:id="rId2"/>
    <sheet name="2" sheetId="84" r:id="rId3"/>
    <sheet name="3" sheetId="85" r:id="rId4"/>
    <sheet name="4" sheetId="86" r:id="rId5"/>
    <sheet name="5" sheetId="87" r:id="rId6"/>
    <sheet name="6" sheetId="88" r:id="rId7"/>
    <sheet name="7" sheetId="89" r:id="rId8"/>
    <sheet name="8" sheetId="90" r:id="rId9"/>
    <sheet name="9" sheetId="91" r:id="rId10"/>
    <sheet name="10" sheetId="92" r:id="rId11"/>
    <sheet name="11" sheetId="100" r:id="rId12"/>
    <sheet name="12" sheetId="101" r:id="rId13"/>
    <sheet name="13" sheetId="103" r:id="rId14"/>
    <sheet name="14" sheetId="105" r:id="rId15"/>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0" i="91" l="1"/>
  <c r="A29" i="100" s="1"/>
  <c r="A36" i="103" s="1"/>
  <c r="A29" i="91"/>
  <c r="A28" i="100" s="1"/>
  <c r="A35" i="103" s="1"/>
  <c r="A29" i="85"/>
  <c r="A28" i="87" s="1"/>
  <c r="A28" i="85"/>
  <c r="A27" i="87" s="1"/>
  <c r="B30" i="105" l="1"/>
  <c r="A33" i="105"/>
  <c r="B15" i="105"/>
  <c r="B8" i="105"/>
  <c r="B9" i="83" l="1"/>
  <c r="I12" i="54" l="1"/>
  <c r="F8" i="54" l="1"/>
  <c r="A26" i="91" l="1"/>
  <c r="A3" i="103" l="1"/>
  <c r="A3" i="105" l="1"/>
  <c r="B14" i="87" l="1"/>
  <c r="M28" i="54" l="1"/>
  <c r="M27" i="54" l="1"/>
  <c r="A33" i="103"/>
  <c r="A32" i="103"/>
  <c r="B29" i="105" l="1"/>
  <c r="B28" i="105"/>
  <c r="B27" i="105"/>
  <c r="B26" i="105"/>
  <c r="B25" i="105"/>
  <c r="B24" i="105"/>
  <c r="B23" i="105"/>
  <c r="B22" i="105"/>
  <c r="B21" i="105"/>
  <c r="B20" i="105"/>
  <c r="B19" i="105"/>
  <c r="B18" i="105"/>
  <c r="B17" i="105"/>
  <c r="B16" i="105"/>
  <c r="B14" i="105"/>
  <c r="B13" i="105"/>
  <c r="B12" i="105"/>
  <c r="B11" i="105"/>
  <c r="B10" i="105"/>
  <c r="B9" i="105"/>
  <c r="B7" i="105"/>
  <c r="B6" i="105"/>
  <c r="B5" i="105"/>
  <c r="B4" i="105"/>
  <c r="A4" i="105"/>
  <c r="A1" i="105"/>
  <c r="B30" i="103" l="1"/>
  <c r="B29" i="103"/>
  <c r="B28" i="103"/>
  <c r="B27" i="103"/>
  <c r="B26" i="103"/>
  <c r="B25" i="103"/>
  <c r="B24" i="103"/>
  <c r="B23" i="103"/>
  <c r="B22" i="103"/>
  <c r="B21" i="103"/>
  <c r="B20" i="103"/>
  <c r="B19" i="103"/>
  <c r="B18" i="103"/>
  <c r="B17" i="103"/>
  <c r="B16" i="103"/>
  <c r="B15" i="103"/>
  <c r="B14" i="103"/>
  <c r="B13" i="103"/>
  <c r="B12" i="103"/>
  <c r="B11" i="103"/>
  <c r="B10" i="103"/>
  <c r="B9" i="103"/>
  <c r="B8" i="103"/>
  <c r="B7" i="103"/>
  <c r="B6" i="103"/>
  <c r="A4" i="103"/>
  <c r="A1" i="103"/>
  <c r="B5" i="103"/>
  <c r="B4" i="103"/>
  <c r="B4" i="101" l="1"/>
  <c r="A3" i="101" l="1"/>
  <c r="A3" i="100"/>
  <c r="M26" i="54" l="1"/>
  <c r="M25" i="54"/>
  <c r="M20" i="54" l="1"/>
  <c r="M19" i="54"/>
  <c r="M24" i="54" l="1"/>
  <c r="M23" i="54"/>
  <c r="M22" i="54"/>
  <c r="M21" i="54"/>
  <c r="A29" i="101"/>
  <c r="A28" i="101"/>
  <c r="B25" i="101"/>
  <c r="B24" i="101"/>
  <c r="B23" i="101"/>
  <c r="B22" i="101"/>
  <c r="B21" i="101"/>
  <c r="B20" i="101"/>
  <c r="B19" i="101"/>
  <c r="B18" i="101"/>
  <c r="B17" i="101"/>
  <c r="B16" i="101"/>
  <c r="B15" i="101"/>
  <c r="B14" i="101"/>
  <c r="B13" i="101"/>
  <c r="B12" i="101"/>
  <c r="B11" i="101"/>
  <c r="B10" i="101"/>
  <c r="B9" i="101"/>
  <c r="B8" i="101"/>
  <c r="B7" i="101"/>
  <c r="B6" i="101"/>
  <c r="B5" i="101"/>
  <c r="A4" i="101"/>
  <c r="A1" i="101"/>
  <c r="A25" i="100"/>
  <c r="A24" i="100"/>
  <c r="A23" i="100"/>
  <c r="B21" i="100"/>
  <c r="B20" i="100"/>
  <c r="B19" i="100"/>
  <c r="B18" i="100"/>
  <c r="B17" i="100"/>
  <c r="B16" i="100"/>
  <c r="B15" i="100"/>
  <c r="B14" i="100"/>
  <c r="B13" i="100"/>
  <c r="B12" i="100"/>
  <c r="B11" i="100"/>
  <c r="B10" i="100"/>
  <c r="B9" i="100"/>
  <c r="B8" i="100"/>
  <c r="B7" i="100"/>
  <c r="B6" i="100"/>
  <c r="B5" i="100"/>
  <c r="B4" i="100"/>
  <c r="A4" i="100"/>
  <c r="A1" i="100"/>
  <c r="A3" i="91"/>
  <c r="A3" i="87" l="1"/>
  <c r="A3" i="92" l="1"/>
  <c r="A29" i="92" l="1"/>
  <c r="A28" i="92"/>
  <c r="B25" i="92"/>
  <c r="B24" i="92"/>
  <c r="B23" i="92"/>
  <c r="B22" i="92"/>
  <c r="B21" i="92"/>
  <c r="B20" i="92"/>
  <c r="B19" i="92"/>
  <c r="B18" i="92"/>
  <c r="B17" i="92"/>
  <c r="B16" i="92"/>
  <c r="B15" i="92"/>
  <c r="B14" i="92"/>
  <c r="B13" i="92"/>
  <c r="B12" i="92"/>
  <c r="B11" i="92"/>
  <c r="B10" i="92"/>
  <c r="B9" i="92"/>
  <c r="B8" i="92"/>
  <c r="B7" i="92"/>
  <c r="B6" i="92"/>
  <c r="B5" i="92"/>
  <c r="B4" i="92"/>
  <c r="A4" i="92"/>
  <c r="A1" i="92"/>
  <c r="A3" i="90"/>
  <c r="A25" i="91"/>
  <c r="A24" i="91"/>
  <c r="A23" i="91"/>
  <c r="B21" i="91"/>
  <c r="B20" i="91"/>
  <c r="B19" i="91"/>
  <c r="B18" i="91"/>
  <c r="B17" i="91"/>
  <c r="B16" i="91"/>
  <c r="B15" i="91"/>
  <c r="B14" i="91"/>
  <c r="B13" i="91"/>
  <c r="B12" i="91"/>
  <c r="B11" i="91"/>
  <c r="B10" i="91"/>
  <c r="B9" i="91"/>
  <c r="B8" i="91"/>
  <c r="B7" i="91"/>
  <c r="B6" i="91"/>
  <c r="B5" i="91"/>
  <c r="B4" i="91"/>
  <c r="A4" i="91"/>
  <c r="A1" i="91"/>
  <c r="A29" i="90"/>
  <c r="A28" i="90"/>
  <c r="B25" i="90"/>
  <c r="B24" i="90"/>
  <c r="B23" i="90"/>
  <c r="B22" i="90"/>
  <c r="B21" i="90"/>
  <c r="B20" i="90"/>
  <c r="B19" i="90"/>
  <c r="B18" i="90"/>
  <c r="B17" i="90"/>
  <c r="B16" i="90"/>
  <c r="B15" i="90"/>
  <c r="B14" i="90"/>
  <c r="B13" i="90"/>
  <c r="B12" i="90"/>
  <c r="B11" i="90"/>
  <c r="B10" i="90"/>
  <c r="B9" i="90"/>
  <c r="B8" i="90"/>
  <c r="B7" i="90"/>
  <c r="B6" i="90"/>
  <c r="B5" i="90"/>
  <c r="B4" i="90"/>
  <c r="A4" i="90"/>
  <c r="A1" i="90"/>
  <c r="A3" i="89" l="1"/>
  <c r="A3" i="83"/>
  <c r="A25" i="89"/>
  <c r="A24" i="89"/>
  <c r="A23" i="89"/>
  <c r="B21" i="89"/>
  <c r="B20" i="89"/>
  <c r="B19" i="89"/>
  <c r="B18" i="89"/>
  <c r="B17" i="89"/>
  <c r="B16" i="89"/>
  <c r="B15" i="89"/>
  <c r="B14" i="89"/>
  <c r="B13" i="89"/>
  <c r="B12" i="89"/>
  <c r="B11" i="89"/>
  <c r="B10" i="89"/>
  <c r="B9" i="89"/>
  <c r="B8" i="89"/>
  <c r="B7" i="89"/>
  <c r="B6" i="89"/>
  <c r="B5" i="89"/>
  <c r="B4" i="89"/>
  <c r="A4" i="89"/>
  <c r="A1" i="89"/>
  <c r="A3" i="88"/>
  <c r="A29" i="88"/>
  <c r="A28" i="88"/>
  <c r="B25" i="88"/>
  <c r="B24" i="88"/>
  <c r="B23" i="88"/>
  <c r="B22" i="88"/>
  <c r="B21" i="88"/>
  <c r="B20" i="88"/>
  <c r="B19" i="88"/>
  <c r="B18" i="88"/>
  <c r="B17" i="88"/>
  <c r="B16" i="88"/>
  <c r="B15" i="88"/>
  <c r="B14" i="88"/>
  <c r="B13" i="88"/>
  <c r="B12" i="88"/>
  <c r="B11" i="88"/>
  <c r="B10" i="88"/>
  <c r="B9" i="88"/>
  <c r="B8" i="88"/>
  <c r="B7" i="88"/>
  <c r="B6" i="88"/>
  <c r="B5" i="88"/>
  <c r="B4" i="88"/>
  <c r="A4" i="88"/>
  <c r="A1" i="88"/>
  <c r="A25" i="87"/>
  <c r="A24" i="87"/>
  <c r="A23" i="87"/>
  <c r="B21" i="87"/>
  <c r="B20" i="87"/>
  <c r="B19" i="87"/>
  <c r="B18" i="87"/>
  <c r="B17" i="87"/>
  <c r="B16" i="87"/>
  <c r="B15" i="87"/>
  <c r="B13" i="87"/>
  <c r="B12" i="87"/>
  <c r="B11" i="87"/>
  <c r="B10" i="87"/>
  <c r="B9" i="87"/>
  <c r="B8" i="87"/>
  <c r="B7" i="87"/>
  <c r="B6" i="87"/>
  <c r="B5" i="87"/>
  <c r="B4" i="87"/>
  <c r="A4" i="87"/>
  <c r="A1" i="87"/>
  <c r="A3" i="86" l="1"/>
  <c r="A3" i="85"/>
  <c r="D10" i="54"/>
  <c r="A28" i="86"/>
  <c r="A23" i="85"/>
  <c r="A28" i="84"/>
  <c r="A23" i="83"/>
  <c r="F2" i="54"/>
  <c r="F18" i="54"/>
  <c r="F14" i="54"/>
  <c r="A3" i="84"/>
  <c r="A29" i="86"/>
  <c r="B25" i="86"/>
  <c r="B24" i="86"/>
  <c r="B23" i="86"/>
  <c r="B22" i="86"/>
  <c r="B21" i="86"/>
  <c r="B20" i="86"/>
  <c r="B19" i="86"/>
  <c r="B18" i="86"/>
  <c r="B17" i="86"/>
  <c r="B16" i="86"/>
  <c r="B15" i="86"/>
  <c r="B14" i="86"/>
  <c r="B13" i="86"/>
  <c r="B12" i="86"/>
  <c r="B11" i="86"/>
  <c r="B10" i="86"/>
  <c r="B9" i="86"/>
  <c r="B8" i="86"/>
  <c r="B7" i="86"/>
  <c r="B6" i="86"/>
  <c r="B5" i="86"/>
  <c r="B4" i="86"/>
  <c r="A4" i="86"/>
  <c r="A1" i="86"/>
  <c r="A25" i="85"/>
  <c r="A24" i="85"/>
  <c r="B21" i="85"/>
  <c r="B20" i="85"/>
  <c r="B19" i="85"/>
  <c r="B18" i="85"/>
  <c r="B17" i="85"/>
  <c r="B16" i="85"/>
  <c r="B15" i="85"/>
  <c r="B14" i="85"/>
  <c r="B13" i="85"/>
  <c r="B12" i="85"/>
  <c r="B11" i="85"/>
  <c r="B10" i="85"/>
  <c r="B9" i="85"/>
  <c r="B8" i="85"/>
  <c r="B7" i="85"/>
  <c r="B6" i="85"/>
  <c r="B5" i="85"/>
  <c r="B4" i="85"/>
  <c r="A4" i="85"/>
  <c r="A1" i="85"/>
  <c r="A29" i="84"/>
  <c r="A25" i="83"/>
  <c r="A24" i="83"/>
  <c r="A4" i="83"/>
  <c r="M18" i="54" l="1"/>
  <c r="M17" i="54"/>
  <c r="I6" i="54" l="1"/>
  <c r="A4" i="84"/>
  <c r="M16" i="54"/>
  <c r="M15" i="54"/>
  <c r="B4" i="84" l="1"/>
  <c r="B12" i="83"/>
  <c r="B25" i="84" l="1"/>
  <c r="B10" i="84"/>
  <c r="B8" i="84"/>
  <c r="B7" i="84"/>
  <c r="B24" i="84"/>
  <c r="B22" i="84"/>
  <c r="B23" i="84"/>
  <c r="B21" i="84"/>
  <c r="B20" i="84"/>
  <c r="B19" i="84"/>
  <c r="B18" i="84"/>
  <c r="B17" i="84"/>
  <c r="B16" i="84"/>
  <c r="B15" i="84"/>
  <c r="B14" i="84"/>
  <c r="B13" i="84"/>
  <c r="B12" i="84"/>
  <c r="B11" i="84"/>
  <c r="B9" i="84"/>
  <c r="B6" i="84"/>
  <c r="B5" i="84"/>
  <c r="B3" i="54"/>
  <c r="B21" i="83" l="1"/>
  <c r="B20" i="83"/>
  <c r="B19" i="83"/>
  <c r="B18" i="83"/>
  <c r="B17" i="83"/>
  <c r="B16" i="83"/>
  <c r="B15" i="83"/>
  <c r="B14" i="83"/>
  <c r="B13" i="83"/>
  <c r="B11" i="83"/>
  <c r="B10" i="83" l="1"/>
  <c r="B8" i="83"/>
  <c r="B7" i="83"/>
  <c r="B6" i="83"/>
  <c r="B5" i="83"/>
  <c r="B4" i="83"/>
  <c r="A1" i="84"/>
  <c r="A1" i="83" l="1"/>
  <c r="F22" i="54" l="1"/>
  <c r="I24" i="54"/>
  <c r="I22" i="54"/>
  <c r="I20" i="54"/>
  <c r="I18" i="54"/>
  <c r="I16" i="54"/>
  <c r="I14" i="54"/>
  <c r="I10" i="54"/>
  <c r="I8" i="54"/>
  <c r="I4" i="54"/>
  <c r="I2" i="54"/>
</calcChain>
</file>

<file path=xl/sharedStrings.xml><?xml version="1.0" encoding="utf-8"?>
<sst xmlns="http://schemas.openxmlformats.org/spreadsheetml/2006/main" count="5253" uniqueCount="27">
  <si>
    <t>…</t>
  </si>
  <si>
    <t>УКР</t>
  </si>
  <si>
    <t>ENG</t>
  </si>
  <si>
    <t>*</t>
  </si>
  <si>
    <t>х</t>
  </si>
  <si>
    <t>–</t>
  </si>
  <si>
    <t xml:space="preserve"> </t>
  </si>
  <si>
    <t>...</t>
  </si>
  <si>
    <t xml:space="preserve"> –</t>
  </si>
  <si>
    <t>944, 0</t>
  </si>
  <si>
    <t> 62,1</t>
  </si>
  <si>
    <t> 62,6</t>
  </si>
  <si>
    <t>57,7 </t>
  </si>
  <si>
    <t> 58,9</t>
  </si>
  <si>
    <t> 58,2</t>
  </si>
  <si>
    <t> 59,9</t>
  </si>
  <si>
    <t> 79,0</t>
  </si>
  <si>
    <t> 53,5</t>
  </si>
  <si>
    <t>51,5 </t>
  </si>
  <si>
    <t> 57,1</t>
  </si>
  <si>
    <t> 51,7</t>
  </si>
  <si>
    <t>77,8 ***</t>
  </si>
  <si>
    <t>71,5 ***</t>
  </si>
  <si>
    <t>17, 188</t>
  </si>
  <si>
    <r>
      <rPr>
        <sz val="11"/>
        <color theme="1"/>
        <rFont val="Calibri"/>
        <family val="2"/>
        <charset val="204"/>
        <scheme val="minor"/>
      </rPr>
      <t>30 грудня 2020 року наказом Держстату було затверджено методологічні положення державного статистичного спостереження "Стан виплати заробітної плати", з якими можна ознайомитися за посиланням</t>
    </r>
    <r>
      <rPr>
        <u/>
        <sz val="11"/>
        <color theme="1"/>
        <rFont val="Calibri"/>
        <family val="2"/>
        <charset val="204"/>
        <scheme val="minor"/>
      </rPr>
      <t>:</t>
    </r>
    <r>
      <rPr>
        <u/>
        <sz val="11"/>
        <color theme="10"/>
        <rFont val="Calibri"/>
        <family val="2"/>
        <charset val="204"/>
        <scheme val="minor"/>
      </rPr>
      <t> http://www.ukrstat.gov.ua/norm_doc/2020/374/374.pdf.</t>
    </r>
  </si>
  <si>
    <t>Однією з основних відмінностей не передбачено узагальнення та оприлюднення інформації, із виділенням категорії, по підприємствах, щодо яких порушена процедура відновлення платоспроможності боржника або визнання його банкрутом.</t>
  </si>
  <si>
    <t>Однією з основних відмінностей не передбачено узагальнення та оприлюднення інформації, із виділенням категорії по підприємствах, щодо яких порушена процедура відновлення платоспроможності боржника або визнання його банкрутом.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</si>
</sst>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8">
    <numFmt numFmtId="164" formatCode="_-* #,##0.00_₴_-;\-* #,##0.00_₴_-;_-* &quot;-&quot;??_₴_-;_-@_-"/>
    <numFmt numFmtId="165" formatCode="#,##0&quot;р.&quot;;[Red]\-#,##0&quot;р.&quot;"/>
    <numFmt numFmtId="166" formatCode="#,##0.00&quot;р.&quot;;\-#,##0.00&quot;р.&quot;"/>
    <numFmt numFmtId="167" formatCode="_-* #,##0_р_._-;\-* #,##0_р_._-;_-* &quot;-&quot;_р_._-;_-@_-"/>
    <numFmt numFmtId="168" formatCode="_-* #,##0.00_р_._-;\-* #,##0.00_р_._-;_-* &quot;-&quot;??_р_._-;_-@_-"/>
    <numFmt numFmtId="169" formatCode="_-* #,##0\ _г_р_н_._-;\-* #,##0\ _г_р_н_._-;_-* &quot;-&quot;\ _г_р_н_._-;_-@_-"/>
    <numFmt numFmtId="170" formatCode="_-* #,##0.00\ _г_р_н_._-;\-* #,##0.00\ _г_р_н_._-;_-* &quot;-&quot;??\ _г_р_н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mm/yyyy"/>
    <numFmt numFmtId="230" formatCode="#,##0.0;\–#,##0.0;&quot; &quot;"/>
    <numFmt numFmtId="231" formatCode="0.000"/>
  </numFmts>
  <fonts count="234">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2"/>
      <color indexed="9"/>
      <name val="Times New Roman"/>
      <family val="1"/>
      <charset val="204"/>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i/>
      <sz val="12"/>
      <name val="Times New Roman"/>
      <family val="1"/>
      <charset val="204"/>
    </font>
    <font>
      <b/>
      <sz val="10"/>
      <name val="Arial"/>
      <family val="2"/>
      <charset val="204"/>
    </font>
    <font>
      <i/>
      <sz val="12"/>
      <color indexed="10"/>
      <name val="Times New Roman"/>
      <family val="1"/>
      <charset val="204"/>
    </font>
    <font>
      <b/>
      <sz val="12"/>
      <color theme="1"/>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b/>
      <sz val="12"/>
      <color rgb="FF000000"/>
      <name val="Times New Roman"/>
      <family val="1"/>
      <charset val="204"/>
    </font>
    <font>
      <u/>
      <sz val="11"/>
      <color theme="10"/>
      <name val="Calibri"/>
      <family val="2"/>
      <charset val="204"/>
      <scheme val="minor"/>
    </font>
    <font>
      <u/>
      <sz val="11"/>
      <color theme="10"/>
      <name val="Times New Roman"/>
      <family val="1"/>
      <charset val="204"/>
    </font>
    <font>
      <sz val="11"/>
      <color theme="1"/>
      <name val="Times New Roman"/>
      <family val="1"/>
      <charset val="204"/>
    </font>
    <font>
      <b/>
      <i/>
      <u/>
      <sz val="10"/>
      <color rgb="FFFF0000"/>
      <name val="Arial"/>
      <family val="2"/>
      <charset val="204"/>
    </font>
    <font>
      <b/>
      <i/>
      <u/>
      <sz val="11"/>
      <color rgb="FFFF0000"/>
      <name val="Times New Roman"/>
      <family val="1"/>
      <charset val="204"/>
    </font>
    <font>
      <sz val="11"/>
      <name val="Times New Roman"/>
      <family val="1"/>
      <charset val="204"/>
    </font>
    <font>
      <b/>
      <sz val="18"/>
      <name val="Times New Roman"/>
      <family val="1"/>
      <charset val="204"/>
    </font>
    <font>
      <b/>
      <sz val="11"/>
      <name val="Times New Roman"/>
      <family val="1"/>
      <charset val="204"/>
    </font>
    <font>
      <sz val="10"/>
      <color theme="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sz val="16"/>
      <name val="Times New Roman"/>
      <family val="1"/>
      <charset val="204"/>
    </font>
    <font>
      <u/>
      <sz val="12"/>
      <name val="Times New Roman"/>
      <family val="1"/>
      <charset val="204"/>
    </font>
    <font>
      <sz val="10"/>
      <color rgb="FF000000"/>
      <name val="Times New Roman"/>
      <family val="1"/>
      <charset val="204"/>
    </font>
    <font>
      <b/>
      <i/>
      <u/>
      <sz val="12"/>
      <color rgb="FFFF0000"/>
      <name val="Times New Roman"/>
      <family val="1"/>
      <charset val="204"/>
    </font>
    <font>
      <b/>
      <sz val="14"/>
      <color theme="1"/>
      <name val="Times New Roman"/>
      <family val="1"/>
      <charset val="204"/>
    </font>
    <font>
      <sz val="11"/>
      <name val="Arial Narrow"/>
      <family val="2"/>
      <charset val="204"/>
    </font>
    <font>
      <b/>
      <i/>
      <sz val="14"/>
      <name val="Times New Roman"/>
      <family val="1"/>
      <charset val="204"/>
    </font>
    <font>
      <b/>
      <sz val="14"/>
      <color indexed="55"/>
      <name val="Times New Roman"/>
      <family val="1"/>
      <charset val="204"/>
    </font>
    <font>
      <sz val="11"/>
      <name val="Times New Roman Cyr"/>
      <charset val="204"/>
    </font>
    <font>
      <b/>
      <sz val="11"/>
      <name val="Times New Roman Cyr"/>
      <charset val="204"/>
    </font>
    <font>
      <sz val="11"/>
      <name val="Times New Roman Cyr"/>
      <family val="1"/>
      <charset val="204"/>
    </font>
    <font>
      <b/>
      <sz val="11"/>
      <color theme="1"/>
      <name val="Calibri"/>
      <family val="2"/>
      <charset val="204"/>
      <scheme val="minor"/>
    </font>
    <font>
      <b/>
      <i/>
      <u/>
      <sz val="11"/>
      <color rgb="FFFF0000"/>
      <name val="Calibri"/>
      <family val="2"/>
      <charset val="204"/>
      <scheme val="minor"/>
    </font>
    <font>
      <b/>
      <sz val="11"/>
      <color rgb="FFFF0000"/>
      <name val="Times New Roman Cyr"/>
      <family val="1"/>
      <charset val="204"/>
    </font>
    <font>
      <b/>
      <sz val="11"/>
      <color rgb="FFFF0000"/>
      <name val="Times New Roman"/>
      <family val="1"/>
      <charset val="204"/>
    </font>
    <font>
      <b/>
      <sz val="11"/>
      <name val="Times New Roman Cyr"/>
    </font>
    <font>
      <u/>
      <sz val="9.35"/>
      <color indexed="12"/>
      <name val="Times New Roman Cyr"/>
      <charset val="204"/>
    </font>
    <font>
      <b/>
      <sz val="10.5"/>
      <name val="Calibri"/>
      <family val="2"/>
      <charset val="204"/>
    </font>
    <font>
      <sz val="10.5"/>
      <name val="Calibri"/>
      <family val="2"/>
      <charset val="204"/>
    </font>
    <font>
      <sz val="10.5"/>
      <color theme="1"/>
      <name val="Calibri"/>
      <family val="2"/>
      <charset val="204"/>
    </font>
    <font>
      <sz val="9"/>
      <color theme="1"/>
      <name val="Calibri"/>
      <family val="2"/>
      <charset val="204"/>
      <scheme val="minor"/>
    </font>
    <font>
      <sz val="11"/>
      <name val="Times New Roman"/>
      <family val="1"/>
    </font>
    <font>
      <u/>
      <sz val="11"/>
      <color theme="1"/>
      <name val="Calibri"/>
      <family val="2"/>
      <charset val="204"/>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
      <patternFill patternType="solid">
        <fgColor theme="6" tint="0.39997558519241921"/>
        <bgColor indexed="64"/>
      </patternFill>
    </fill>
    <fill>
      <patternFill patternType="solid">
        <fgColor theme="6" tint="0.59999389629810485"/>
        <bgColor indexed="64"/>
      </patternFill>
    </fill>
  </fills>
  <borders count="57">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medium">
        <color theme="6" tint="-0.499984740745262"/>
      </left>
      <right/>
      <top/>
      <bottom/>
      <diagonal/>
    </border>
    <border>
      <left style="thin">
        <color theme="6" tint="-0.499984740745262"/>
      </left>
      <right style="thin">
        <color indexed="64"/>
      </right>
      <top style="thin">
        <color indexed="64"/>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indexed="64"/>
      </bottom>
      <diagonal/>
    </border>
    <border>
      <left style="thick">
        <color rgb="FF005B2B"/>
      </left>
      <right style="thick">
        <color rgb="FF005B2B"/>
      </right>
      <top style="thick">
        <color rgb="FF005B2B"/>
      </top>
      <bottom style="thick">
        <color rgb="FF005B2B"/>
      </bottom>
      <diagonal/>
    </border>
    <border>
      <left style="thick">
        <color rgb="FF005B2B"/>
      </left>
      <right/>
      <top style="thick">
        <color rgb="FF005B2B"/>
      </top>
      <bottom/>
      <diagonal/>
    </border>
    <border>
      <left/>
      <right style="thick">
        <color rgb="FF005B2B"/>
      </right>
      <top/>
      <bottom style="thick">
        <color rgb="FF005B2B"/>
      </bottom>
      <diagonal/>
    </border>
    <border>
      <left/>
      <right/>
      <top/>
      <bottom style="thick">
        <color rgb="FF005B2B"/>
      </bottom>
      <diagonal/>
    </border>
    <border>
      <left/>
      <right style="thick">
        <color rgb="FF005B2B"/>
      </right>
      <top/>
      <bottom/>
      <diagonal/>
    </border>
    <border>
      <left style="thick">
        <color rgb="FF005B2B"/>
      </left>
      <right/>
      <top/>
      <bottom style="thick">
        <color rgb="FF005B2B"/>
      </bottom>
      <diagonal/>
    </border>
    <border>
      <left/>
      <right style="thick">
        <color rgb="FF005B2B"/>
      </right>
      <top style="thick">
        <color rgb="FF005B2B"/>
      </top>
      <bottom/>
      <diagonal/>
    </border>
    <border>
      <left style="thin">
        <color theme="6" tint="-0.499984740745262"/>
      </left>
      <right style="thin">
        <color theme="6" tint="-0.499984740745262"/>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ck">
        <color rgb="FF005B2B"/>
      </bottom>
      <diagonal/>
    </border>
    <border>
      <left/>
      <right/>
      <top style="thin">
        <color indexed="64"/>
      </top>
      <bottom/>
      <diagonal/>
    </border>
    <border>
      <left style="thin">
        <color theme="6" tint="-0.499984740745262"/>
      </left>
      <right/>
      <top/>
      <bottom/>
      <diagonal/>
    </border>
    <border>
      <left/>
      <right style="thin">
        <color theme="6" tint="-0.499984740745262"/>
      </right>
      <top/>
      <bottom/>
      <diagonal/>
    </border>
  </borders>
  <cellStyleXfs count="1870">
    <xf numFmtId="0" fontId="0" fillId="0" borderId="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49" fontId="25" fillId="0" borderId="0">
      <alignment horizontal="centerContinuous" vertical="top" wrapText="1"/>
    </xf>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0" fontId="37"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7"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7"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7"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7"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7"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81" fontId="56" fillId="0" borderId="0" applyFont="0" applyFill="0" applyBorder="0" applyAlignment="0" applyProtection="0"/>
    <xf numFmtId="182" fontId="56" fillId="0" borderId="0" applyFont="0" applyFill="0" applyBorder="0" applyAlignment="0" applyProtection="0"/>
    <xf numFmtId="0" fontId="37"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7"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7"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7"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7"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7"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183" fontId="55" fillId="0" borderId="0" applyFont="0" applyFill="0" applyBorder="0" applyAlignment="0" applyProtection="0"/>
    <xf numFmtId="0" fontId="38"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38"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38"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38"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38"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38"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38"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38"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38"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38"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38"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8" fillId="0" borderId="1">
      <protection hidden="1"/>
    </xf>
    <xf numFmtId="0" fontId="59" fillId="22" borderId="1" applyNumberFormat="0" applyFont="0" applyBorder="0" applyAlignment="0" applyProtection="0">
      <protection hidden="1"/>
    </xf>
    <xf numFmtId="0" fontId="60" fillId="0" borderId="1">
      <protection hidden="1"/>
    </xf>
    <xf numFmtId="0" fontId="49"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41"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3" fillId="0" borderId="3" applyNumberFormat="0" applyFont="0" applyFill="0" applyAlignment="0" applyProtection="0"/>
    <xf numFmtId="0" fontId="46"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1" fontId="65" fillId="24" borderId="5">
      <alignment horizontal="right" vertical="center"/>
    </xf>
    <xf numFmtId="0" fontId="66" fillId="24" borderId="5">
      <alignment horizontal="right" vertical="center"/>
    </xf>
    <xf numFmtId="0" fontId="56" fillId="24" borderId="6"/>
    <xf numFmtId="0" fontId="65" fillId="25" borderId="5">
      <alignment horizontal="center" vertical="center"/>
    </xf>
    <xf numFmtId="1" fontId="65" fillId="24" borderId="5">
      <alignment horizontal="right" vertical="center"/>
    </xf>
    <xf numFmtId="0" fontId="56" fillId="24" borderId="0"/>
    <xf numFmtId="0" fontId="56" fillId="24" borderId="0"/>
    <xf numFmtId="0" fontId="67" fillId="24" borderId="5">
      <alignment horizontal="left" vertical="center"/>
    </xf>
    <xf numFmtId="0" fontId="67" fillId="24" borderId="7">
      <alignment vertical="center"/>
    </xf>
    <xf numFmtId="0" fontId="68" fillId="24" borderId="8">
      <alignment vertical="center"/>
    </xf>
    <xf numFmtId="0" fontId="67" fillId="24" borderId="5"/>
    <xf numFmtId="0" fontId="66" fillId="24" borderId="5">
      <alignment horizontal="right" vertical="center"/>
    </xf>
    <xf numFmtId="0" fontId="69" fillId="26" borderId="5">
      <alignment horizontal="left" vertical="center"/>
    </xf>
    <xf numFmtId="0" fontId="69" fillId="26" borderId="5">
      <alignment horizontal="left" vertical="center"/>
    </xf>
    <xf numFmtId="0" fontId="12" fillId="24" borderId="5">
      <alignment horizontal="left" vertical="center"/>
    </xf>
    <xf numFmtId="0" fontId="70" fillId="24" borderId="6"/>
    <xf numFmtId="0" fontId="65" fillId="25" borderId="5">
      <alignment horizontal="left" vertical="center"/>
    </xf>
    <xf numFmtId="184" fontId="71" fillId="0" borderId="0"/>
    <xf numFmtId="184" fontId="71" fillId="0" borderId="0"/>
    <xf numFmtId="184" fontId="71" fillId="0" borderId="0"/>
    <xf numFmtId="184" fontId="71" fillId="0" borderId="0"/>
    <xf numFmtId="184" fontId="71" fillId="0" borderId="0"/>
    <xf numFmtId="184" fontId="71" fillId="0" borderId="0"/>
    <xf numFmtId="184" fontId="71" fillId="0" borderId="0"/>
    <xf numFmtId="184" fontId="71" fillId="0" borderId="0"/>
    <xf numFmtId="38" fontId="6" fillId="0" borderId="0" applyFont="0" applyFill="0" applyBorder="0" applyAlignment="0" applyProtection="0"/>
    <xf numFmtId="185" fontId="72" fillId="0" borderId="0" applyFont="0" applyFill="0" applyBorder="0" applyAlignment="0" applyProtection="0"/>
    <xf numFmtId="169" fontId="12" fillId="0" borderId="0" applyFont="0" applyFill="0" applyBorder="0" applyAlignment="0" applyProtection="0"/>
    <xf numFmtId="203" fontId="117" fillId="0" borderId="0" applyFont="0" applyFill="0" applyBorder="0" applyAlignment="0" applyProtection="0"/>
    <xf numFmtId="167" fontId="12" fillId="0" borderId="0" applyFont="0" applyFill="0" applyBorder="0" applyAlignment="0" applyProtection="0"/>
    <xf numFmtId="173" fontId="56"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68" fontId="72" fillId="0" borderId="0" applyFont="0" applyFill="0" applyBorder="0" applyAlignment="0" applyProtection="0"/>
    <xf numFmtId="178" fontId="73" fillId="0" borderId="0">
      <alignment horizontal="right" vertical="top"/>
    </xf>
    <xf numFmtId="205" fontId="117" fillId="0" borderId="0" applyFont="0" applyFill="0" applyBorder="0" applyAlignment="0" applyProtection="0"/>
    <xf numFmtId="3" fontId="74" fillId="0" borderId="0" applyFont="0" applyFill="0" applyBorder="0" applyAlignment="0" applyProtection="0"/>
    <xf numFmtId="0" fontId="75" fillId="0" borderId="0"/>
    <xf numFmtId="3" fontId="56" fillId="0" borderId="0" applyFill="0" applyBorder="0" applyAlignment="0" applyProtection="0"/>
    <xf numFmtId="0" fontId="76" fillId="0" borderId="0"/>
    <xf numFmtId="0" fontId="76" fillId="0" borderId="0"/>
    <xf numFmtId="172" fontId="6" fillId="0" borderId="0" applyFont="0" applyFill="0" applyBorder="0" applyAlignment="0" applyProtection="0"/>
    <xf numFmtId="204" fontId="117" fillId="0" borderId="0" applyFont="0" applyFill="0" applyBorder="0" applyAlignment="0" applyProtection="0"/>
    <xf numFmtId="186" fontId="74" fillId="0" borderId="0" applyFont="0" applyFill="0" applyBorder="0" applyAlignment="0" applyProtection="0"/>
    <xf numFmtId="175" fontId="7" fillId="0" borderId="0">
      <protection locked="0"/>
    </xf>
    <xf numFmtId="0" fontId="63" fillId="0" borderId="0" applyFont="0" applyFill="0" applyBorder="0" applyAlignment="0" applyProtection="0"/>
    <xf numFmtId="187" fontId="77" fillId="0" borderId="0" applyFont="0" applyFill="0" applyBorder="0" applyAlignment="0" applyProtection="0"/>
    <xf numFmtId="0" fontId="50"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88" fontId="79" fillId="0" borderId="0" applyFont="0" applyFill="0" applyBorder="0" applyAlignment="0" applyProtection="0"/>
    <xf numFmtId="189" fontId="79" fillId="0" borderId="0" applyFont="0" applyFill="0" applyBorder="0" applyAlignment="0" applyProtection="0"/>
    <xf numFmtId="0" fontId="80" fillId="0" borderId="0">
      <protection locked="0"/>
    </xf>
    <xf numFmtId="0" fontId="80" fillId="0" borderId="0">
      <protection locked="0"/>
    </xf>
    <xf numFmtId="0" fontId="81" fillId="0" borderId="0">
      <protection locked="0"/>
    </xf>
    <xf numFmtId="0" fontId="80" fillId="0" borderId="0">
      <protection locked="0"/>
    </xf>
    <xf numFmtId="0" fontId="82" fillId="0" borderId="0"/>
    <xf numFmtId="0" fontId="80" fillId="0" borderId="0">
      <protection locked="0"/>
    </xf>
    <xf numFmtId="0" fontId="83" fillId="0" borderId="0"/>
    <xf numFmtId="0" fontId="80" fillId="0" borderId="0">
      <protection locked="0"/>
    </xf>
    <xf numFmtId="0" fontId="83" fillId="0" borderId="0"/>
    <xf numFmtId="0" fontId="81" fillId="0" borderId="0">
      <protection locked="0"/>
    </xf>
    <xf numFmtId="0" fontId="83" fillId="0" borderId="0"/>
    <xf numFmtId="3" fontId="63" fillId="0" borderId="0" applyFont="0" applyFill="0" applyBorder="0" applyAlignment="0" applyProtection="0"/>
    <xf numFmtId="3" fontId="63" fillId="0" borderId="0" applyFont="0" applyFill="0" applyBorder="0" applyAlignment="0" applyProtection="0"/>
    <xf numFmtId="175" fontId="7" fillId="0" borderId="0">
      <protection locked="0"/>
    </xf>
    <xf numFmtId="0" fontId="83" fillId="0" borderId="0"/>
    <xf numFmtId="0" fontId="84" fillId="0" borderId="0"/>
    <xf numFmtId="0" fontId="83" fillId="0" borderId="0"/>
    <xf numFmtId="0" fontId="75" fillId="0" borderId="0"/>
    <xf numFmtId="0" fontId="53"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38" fontId="86" fillId="25" borderId="0" applyNumberFormat="0" applyBorder="0" applyAlignment="0" applyProtection="0"/>
    <xf numFmtId="0" fontId="42"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43"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44"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4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175" fontId="8" fillId="0" borderId="0">
      <protection locked="0"/>
    </xf>
    <xf numFmtId="175" fontId="8" fillId="0" borderId="0">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9" fillId="0" borderId="0"/>
    <xf numFmtId="0" fontId="12" fillId="0" borderId="0"/>
    <xf numFmtId="190" fontId="56" fillId="0" borderId="0" applyFont="0" applyFill="0" applyBorder="0" applyAlignment="0" applyProtection="0"/>
    <xf numFmtId="191" fontId="56" fillId="0" borderId="0" applyFont="0" applyFill="0" applyBorder="0" applyAlignment="0" applyProtection="0"/>
    <xf numFmtId="0" fontId="39" fillId="7" borderId="2" applyNumberFormat="0" applyAlignment="0" applyProtection="0"/>
    <xf numFmtId="10" fontId="86" fillId="24" borderId="5" applyNumberFormat="0" applyBorder="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4" fontId="94" fillId="0" borderId="0"/>
    <xf numFmtId="0" fontId="83" fillId="0" borderId="12"/>
    <xf numFmtId="0" fontId="51"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6" fillId="0" borderId="1">
      <alignment horizontal="left"/>
      <protection locked="0"/>
    </xf>
    <xf numFmtId="0" fontId="97" fillId="0" borderId="0" applyNumberFormat="0" applyFill="0" applyBorder="0" applyAlignment="0" applyProtection="0">
      <alignment vertical="top"/>
      <protection locked="0"/>
    </xf>
    <xf numFmtId="192" fontId="63" fillId="0" borderId="0" applyFont="0" applyFill="0" applyBorder="0" applyAlignment="0" applyProtection="0"/>
    <xf numFmtId="185" fontId="72" fillId="0" borderId="0" applyFont="0" applyFill="0" applyBorder="0" applyAlignment="0" applyProtection="0"/>
    <xf numFmtId="173" fontId="72" fillId="0" borderId="0" applyFont="0" applyFill="0" applyBorder="0" applyAlignment="0" applyProtection="0"/>
    <xf numFmtId="193" fontId="63" fillId="0" borderId="0" applyFont="0" applyFill="0" applyBorder="0" applyAlignment="0" applyProtection="0"/>
    <xf numFmtId="194" fontId="72" fillId="0" borderId="0" applyFont="0" applyFill="0" applyBorder="0" applyAlignment="0" applyProtection="0"/>
    <xf numFmtId="195" fontId="72" fillId="0" borderId="0" applyFont="0" applyFill="0" applyBorder="0" applyAlignment="0" applyProtection="0"/>
    <xf numFmtId="0" fontId="98" fillId="0" borderId="0"/>
    <xf numFmtId="0" fontId="48"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26" fillId="0" borderId="0" applyNumberFormat="0" applyFill="0" applyBorder="0" applyAlignment="0" applyProtection="0"/>
    <xf numFmtId="0" fontId="100" fillId="0" borderId="0"/>
    <xf numFmtId="0" fontId="20" fillId="0" borderId="0"/>
    <xf numFmtId="0" fontId="20" fillId="0" borderId="0"/>
    <xf numFmtId="0" fontId="76" fillId="0" borderId="0"/>
    <xf numFmtId="0" fontId="76" fillId="0" borderId="0"/>
    <xf numFmtId="0" fontId="76" fillId="0" borderId="0"/>
    <xf numFmtId="0" fontId="76" fillId="0" borderId="0"/>
    <xf numFmtId="0" fontId="31" fillId="0" borderId="0"/>
    <xf numFmtId="0" fontId="31" fillId="0" borderId="0"/>
    <xf numFmtId="0" fontId="31" fillId="0" borderId="0"/>
    <xf numFmtId="0" fontId="31" fillId="0" borderId="0"/>
    <xf numFmtId="0" fontId="31" fillId="0" borderId="0"/>
    <xf numFmtId="0" fontId="31" fillId="0" borderId="0"/>
    <xf numFmtId="0" fontId="56" fillId="0" borderId="0"/>
    <xf numFmtId="0" fontId="56" fillId="0" borderId="0"/>
    <xf numFmtId="0" fontId="31" fillId="0" borderId="0"/>
    <xf numFmtId="0" fontId="31" fillId="0" borderId="0"/>
    <xf numFmtId="0" fontId="31" fillId="0" borderId="0"/>
    <xf numFmtId="0" fontId="31" fillId="0" borderId="0"/>
    <xf numFmtId="0" fontId="31" fillId="0" borderId="0"/>
    <xf numFmtId="0" fontId="31" fillId="0" borderId="0"/>
    <xf numFmtId="0" fontId="12" fillId="0" borderId="0"/>
    <xf numFmtId="0" fontId="56" fillId="0" borderId="0"/>
    <xf numFmtId="0" fontId="55"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6" fillId="0" borderId="0"/>
    <xf numFmtId="196" fontId="72" fillId="0" borderId="0" applyFill="0" applyBorder="0" applyAlignment="0" applyProtection="0">
      <alignment horizontal="right"/>
    </xf>
    <xf numFmtId="0" fontId="79" fillId="0" borderId="0"/>
    <xf numFmtId="177" fontId="33" fillId="0" borderId="0"/>
    <xf numFmtId="177" fontId="20" fillId="0" borderId="0"/>
    <xf numFmtId="0" fontId="101" fillId="0" borderId="0"/>
    <xf numFmtId="0" fontId="12" fillId="10" borderId="14" applyNumberFormat="0" applyFont="0" applyAlignment="0" applyProtection="0"/>
    <xf numFmtId="0" fontId="20" fillId="10" borderId="14" applyNumberFormat="0" applyFont="0" applyAlignment="0" applyProtection="0"/>
    <xf numFmtId="0" fontId="31"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9" fontId="102" fillId="0" borderId="0"/>
    <xf numFmtId="173" fontId="10" fillId="0" borderId="0" applyFont="0" applyFill="0" applyBorder="0" applyAlignment="0" applyProtection="0"/>
    <xf numFmtId="0" fontId="40"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197" fontId="79" fillId="0" borderId="0" applyFont="0" applyFill="0" applyBorder="0" applyAlignment="0" applyProtection="0"/>
    <xf numFmtId="198" fontId="79" fillId="0" borderId="0" applyFont="0" applyFill="0" applyBorder="0" applyAlignment="0" applyProtection="0"/>
    <xf numFmtId="0" fontId="75" fillId="0" borderId="0"/>
    <xf numFmtId="10" fontId="56" fillId="0" borderId="0" applyFont="0" applyFill="0" applyBorder="0" applyAlignment="0" applyProtection="0"/>
    <xf numFmtId="9" fontId="56"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99" fontId="56"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 fontId="63" fillId="0" borderId="0" applyFont="0" applyFill="0" applyBorder="0" applyAlignment="0" applyProtection="0"/>
    <xf numFmtId="202" fontId="72" fillId="0" borderId="0" applyFill="0" applyBorder="0" applyAlignment="0">
      <alignment horizontal="centerContinuous"/>
    </xf>
    <xf numFmtId="0" fontId="55" fillId="0" borderId="0"/>
    <xf numFmtId="0" fontId="104" fillId="0" borderId="1" applyNumberFormat="0" applyFill="0" applyBorder="0" applyAlignment="0" applyProtection="0">
      <protection hidden="1"/>
    </xf>
    <xf numFmtId="171" fontId="105" fillId="0" borderId="0"/>
    <xf numFmtId="0" fontId="106" fillId="0" borderId="0"/>
    <xf numFmtId="0" fontId="56" fillId="0" borderId="0" applyNumberFormat="0"/>
    <xf numFmtId="0" fontId="4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5" fillId="22" borderId="1"/>
    <xf numFmtId="175" fontId="7" fillId="0" borderId="16">
      <protection locked="0"/>
    </xf>
    <xf numFmtId="0" fontId="108" fillId="0" borderId="17" applyNumberFormat="0" applyFill="0" applyAlignment="0" applyProtection="0"/>
    <xf numFmtId="0" fontId="80" fillId="0" borderId="16">
      <protection locked="0"/>
    </xf>
    <xf numFmtId="0" fontId="98" fillId="0" borderId="0"/>
    <xf numFmtId="0" fontId="52"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171" fontId="112" fillId="0" borderId="0">
      <alignment horizontal="right"/>
    </xf>
    <xf numFmtId="0" fontId="38" fillId="27" borderId="0" applyNumberFormat="0" applyBorder="0" applyAlignment="0" applyProtection="0"/>
    <xf numFmtId="0" fontId="38" fillId="18" borderId="0" applyNumberFormat="0" applyBorder="0" applyAlignment="0" applyProtection="0"/>
    <xf numFmtId="0" fontId="38" fillId="12" borderId="0" applyNumberFormat="0" applyBorder="0" applyAlignment="0" applyProtection="0"/>
    <xf numFmtId="0" fontId="38" fillId="28"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9" fillId="7" borderId="2" applyNumberFormat="0" applyAlignment="0" applyProtection="0"/>
    <xf numFmtId="0" fontId="39" fillId="13" borderId="2" applyNumberFormat="0" applyAlignment="0" applyProtection="0"/>
    <xf numFmtId="0" fontId="40" fillId="29" borderId="15" applyNumberFormat="0" applyAlignment="0" applyProtection="0"/>
    <xf numFmtId="0" fontId="118" fillId="29" borderId="2" applyNumberFormat="0" applyAlignment="0" applyProtection="0"/>
    <xf numFmtId="0" fontId="113" fillId="0" borderId="0" applyProtection="0"/>
    <xf numFmtId="176" fontId="27" fillId="0" borderId="0" applyFont="0" applyFill="0" applyBorder="0" applyAlignment="0" applyProtection="0"/>
    <xf numFmtId="0" fontId="53" fillId="4" borderId="0" applyNumberFormat="0" applyBorder="0" applyAlignment="0" applyProtection="0"/>
    <xf numFmtId="0" fontId="25" fillId="0" borderId="18">
      <alignment horizontal="centerContinuous" vertical="top" wrapText="1"/>
    </xf>
    <xf numFmtId="0" fontId="119" fillId="0" borderId="19" applyNumberFormat="0" applyFill="0" applyAlignment="0" applyProtection="0"/>
    <xf numFmtId="0" fontId="120" fillId="0" borderId="20" applyNumberFormat="0" applyFill="0" applyAlignment="0" applyProtection="0"/>
    <xf numFmtId="0" fontId="121" fillId="0" borderId="21" applyNumberFormat="0" applyFill="0" applyAlignment="0" applyProtection="0"/>
    <xf numFmtId="0" fontId="121" fillId="0" borderId="0" applyNumberFormat="0" applyFill="0" applyBorder="0" applyAlignment="0" applyProtection="0"/>
    <xf numFmtId="0" fontId="114" fillId="0" borderId="0" applyProtection="0"/>
    <xf numFmtId="0" fontId="115" fillId="0" borderId="0" applyProtection="0"/>
    <xf numFmtId="0" fontId="26" fillId="0" borderId="0">
      <alignment wrapText="1"/>
    </xf>
    <xf numFmtId="0" fontId="51" fillId="0" borderId="13" applyNumberFormat="0" applyFill="0" applyAlignment="0" applyProtection="0"/>
    <xf numFmtId="0" fontId="45" fillId="0" borderId="22" applyNumberFormat="0" applyFill="0" applyAlignment="0" applyProtection="0"/>
    <xf numFmtId="0" fontId="113" fillId="0" borderId="16" applyProtection="0"/>
    <xf numFmtId="0" fontId="46" fillId="23" borderId="4" applyNumberFormat="0" applyAlignment="0" applyProtection="0"/>
    <xf numFmtId="0" fontId="46" fillId="23" borderId="4" applyNumberFormat="0" applyAlignment="0" applyProtection="0"/>
    <xf numFmtId="0" fontId="47" fillId="0" borderId="0" applyNumberFormat="0" applyFill="0" applyBorder="0" applyAlignment="0" applyProtection="0"/>
    <xf numFmtId="0" fontId="122" fillId="0" borderId="0" applyNumberFormat="0" applyFill="0" applyBorder="0" applyAlignment="0" applyProtection="0"/>
    <xf numFmtId="0" fontId="123" fillId="13" borderId="0" applyNumberFormat="0" applyBorder="0" applyAlignment="0" applyProtection="0"/>
    <xf numFmtId="0" fontId="41" fillId="22" borderId="2" applyNumberFormat="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7" fillId="0" borderId="0"/>
    <xf numFmtId="0" fontId="37" fillId="0" borderId="0"/>
    <xf numFmtId="0" fontId="37" fillId="0" borderId="0"/>
    <xf numFmtId="0" fontId="37" fillId="0" borderId="0"/>
    <xf numFmtId="0" fontId="37"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8" fillId="0" borderId="0"/>
    <xf numFmtId="0" fontId="37" fillId="0" borderId="0"/>
    <xf numFmtId="0" fontId="26" fillId="0" borderId="0"/>
    <xf numFmtId="0" fontId="37"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2"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54" fillId="0" borderId="0"/>
    <xf numFmtId="0" fontId="18" fillId="0" borderId="0"/>
    <xf numFmtId="0" fontId="26" fillId="0" borderId="0"/>
    <xf numFmtId="0" fontId="12" fillId="0" borderId="0"/>
    <xf numFmtId="0" fontId="12" fillId="0" borderId="0"/>
    <xf numFmtId="0" fontId="37" fillId="0" borderId="0"/>
    <xf numFmtId="0" fontId="54" fillId="0" borderId="0"/>
    <xf numFmtId="0" fontId="54" fillId="0" borderId="0"/>
    <xf numFmtId="0" fontId="12"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xf numFmtId="0" fontId="12"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7" fillId="0" borderId="0"/>
    <xf numFmtId="0" fontId="26" fillId="0" borderId="0"/>
    <xf numFmtId="0" fontId="37" fillId="0" borderId="0"/>
    <xf numFmtId="0" fontId="37" fillId="0" borderId="0"/>
    <xf numFmtId="0" fontId="37" fillId="0" borderId="0"/>
    <xf numFmtId="0" fontId="12" fillId="0" borderId="0"/>
    <xf numFmtId="0" fontId="12" fillId="0" borderId="0"/>
    <xf numFmtId="0" fontId="45" fillId="0" borderId="17" applyNumberFormat="0" applyFill="0" applyAlignment="0" applyProtection="0"/>
    <xf numFmtId="0" fontId="49" fillId="5"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117" fillId="10" borderId="14" applyNumberFormat="0" applyFont="0" applyAlignment="0" applyProtection="0"/>
    <xf numFmtId="0" fontId="37"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7" fillId="0" borderId="0" applyFont="0" applyFill="0" applyBorder="0" applyAlignment="0" applyProtection="0"/>
    <xf numFmtId="0" fontId="40" fillId="22" borderId="15" applyNumberFormat="0" applyAlignment="0" applyProtection="0"/>
    <xf numFmtId="0" fontId="52" fillId="0" borderId="23" applyNumberFormat="0" applyFill="0" applyAlignment="0" applyProtection="0"/>
    <xf numFmtId="0" fontId="48" fillId="13" borderId="0" applyNumberFormat="0" applyBorder="0" applyAlignment="0" applyProtection="0"/>
    <xf numFmtId="0" fontId="33" fillId="0" borderId="0"/>
    <xf numFmtId="0" fontId="113" fillId="0" borderId="0"/>
    <xf numFmtId="0" fontId="52"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2" fontId="113" fillId="0" borderId="0" applyProtection="0"/>
    <xf numFmtId="170" fontId="37" fillId="0" borderId="0" applyFont="0" applyFill="0" applyBorder="0" applyAlignment="0" applyProtection="0"/>
    <xf numFmtId="40" fontId="6" fillId="0" borderId="0" applyFont="0" applyFill="0" applyBorder="0" applyAlignment="0" applyProtection="0"/>
    <xf numFmtId="0" fontId="53" fillId="6" borderId="0" applyNumberFormat="0" applyBorder="0" applyAlignment="0" applyProtection="0"/>
    <xf numFmtId="49" fontId="25" fillId="0" borderId="5">
      <alignment horizontal="center" vertical="center" wrapText="1"/>
    </xf>
    <xf numFmtId="168" fontId="12" fillId="0" borderId="0" applyFont="0" applyFill="0" applyBorder="0" applyAlignment="0" applyProtection="0"/>
    <xf numFmtId="0" fontId="12" fillId="0" borderId="0"/>
    <xf numFmtId="0" fontId="3" fillId="0" borderId="0"/>
    <xf numFmtId="9" fontId="12" fillId="0" borderId="0" applyFon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6" fillId="0" borderId="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81" fontId="55" fillId="0" borderId="0" applyFont="0" applyFill="0" applyBorder="0" applyAlignment="0" applyProtection="0"/>
    <xf numFmtId="181" fontId="72" fillId="0" borderId="0" applyFont="0" applyFill="0" applyBorder="0" applyAlignment="0" applyProtection="0"/>
    <xf numFmtId="182" fontId="55" fillId="0" borderId="0" applyFont="0" applyFill="0" applyBorder="0" applyAlignment="0" applyProtection="0"/>
    <xf numFmtId="182" fontId="72" fillId="0" borderId="0" applyFont="0" applyFill="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2" fontId="80" fillId="0" borderId="0">
      <protection locked="0"/>
    </xf>
    <xf numFmtId="2" fontId="81" fillId="0" borderId="0">
      <protection locked="0"/>
    </xf>
    <xf numFmtId="0" fontId="80" fillId="0" borderId="0">
      <protection locked="0"/>
    </xf>
    <xf numFmtId="0" fontId="80" fillId="0" borderId="0">
      <protection locked="0"/>
    </xf>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207" fontId="56" fillId="0" borderId="0"/>
    <xf numFmtId="0" fontId="129" fillId="24" borderId="5">
      <alignment horizontal="right" vertical="center"/>
    </xf>
    <xf numFmtId="0" fontId="66" fillId="24" borderId="5">
      <alignment horizontal="right" vertical="center"/>
    </xf>
    <xf numFmtId="0" fontId="56" fillId="24" borderId="6"/>
    <xf numFmtId="0" fontId="65" fillId="32" borderId="5">
      <alignment horizontal="center" vertical="center"/>
    </xf>
    <xf numFmtId="0" fontId="129" fillId="24" borderId="5">
      <alignment horizontal="right" vertical="center"/>
    </xf>
    <xf numFmtId="0" fontId="67" fillId="24" borderId="5">
      <alignment horizontal="left" vertical="center"/>
    </xf>
    <xf numFmtId="0" fontId="67" fillId="24" borderId="7">
      <alignment vertical="center"/>
    </xf>
    <xf numFmtId="0" fontId="68" fillId="24" borderId="8">
      <alignment vertical="center"/>
    </xf>
    <xf numFmtId="0" fontId="67" fillId="24" borderId="5"/>
    <xf numFmtId="0" fontId="66" fillId="24" borderId="5">
      <alignment horizontal="right" vertical="center"/>
    </xf>
    <xf numFmtId="0" fontId="69" fillId="26" borderId="5">
      <alignment horizontal="left" vertical="center"/>
    </xf>
    <xf numFmtId="0" fontId="69" fillId="26" borderId="5">
      <alignment horizontal="left" vertical="center"/>
    </xf>
    <xf numFmtId="0" fontId="130" fillId="24" borderId="5">
      <alignment horizontal="left" vertical="center"/>
    </xf>
    <xf numFmtId="0" fontId="70" fillId="24" borderId="6"/>
    <xf numFmtId="0" fontId="65" fillId="25" borderId="5">
      <alignment horizontal="left" vertical="center"/>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173" fontId="31" fillId="0" borderId="0" applyFont="0" applyFill="0" applyBorder="0" applyAlignment="0" applyProtection="0"/>
    <xf numFmtId="170" fontId="1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193" fontId="56" fillId="0" borderId="0" applyFont="0" applyFill="0" applyBorder="0" applyAlignment="0" applyProtection="0"/>
    <xf numFmtId="2" fontId="80" fillId="0" borderId="0">
      <protection locked="0"/>
    </xf>
    <xf numFmtId="0" fontId="56" fillId="0" borderId="0" applyFont="0" applyFill="0" applyBorder="0" applyAlignment="0" applyProtection="0"/>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171" fontId="132" fillId="0" borderId="0"/>
    <xf numFmtId="208" fontId="56" fillId="0" borderId="0" applyFont="0" applyFill="0" applyBorder="0" applyAlignment="0" applyProtection="0"/>
    <xf numFmtId="177" fontId="84" fillId="0" borderId="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0" fontId="82"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79" fillId="0" borderId="0"/>
    <xf numFmtId="0" fontId="80" fillId="0" borderId="0">
      <protection locked="0"/>
    </xf>
    <xf numFmtId="209" fontId="80" fillId="0" borderId="0">
      <protection locked="0"/>
    </xf>
    <xf numFmtId="2" fontId="56" fillId="0" borderId="0" applyFont="0" applyFill="0" applyBorder="0" applyAlignment="0" applyProtection="0"/>
    <xf numFmtId="0" fontId="83" fillId="0" borderId="0"/>
    <xf numFmtId="0" fontId="84" fillId="0" borderId="0"/>
    <xf numFmtId="0" fontId="83" fillId="0" borderId="0"/>
    <xf numFmtId="209" fontId="80" fillId="0" borderId="0">
      <protection locked="0"/>
    </xf>
    <xf numFmtId="210" fontId="133" fillId="0" borderId="0" applyAlignment="0">
      <alignment wrapText="1"/>
    </xf>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11" fontId="134" fillId="0" borderId="0">
      <protection locked="0"/>
    </xf>
    <xf numFmtId="211" fontId="134" fillId="0" borderId="0">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174" fontId="55" fillId="0" borderId="0" applyFont="0" applyFill="0" applyBorder="0" applyAlignment="0" applyProtection="0"/>
    <xf numFmtId="174" fontId="72" fillId="0" borderId="0" applyFont="0" applyFill="0" applyBorder="0" applyAlignment="0" applyProtection="0"/>
    <xf numFmtId="3" fontId="55" fillId="0" borderId="0" applyFont="0" applyFill="0" applyBorder="0" applyAlignment="0" applyProtection="0"/>
    <xf numFmtId="3" fontId="72" fillId="0" borderId="0" applyFont="0" applyFill="0" applyBorder="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5" fontId="56" fillId="0" borderId="0"/>
    <xf numFmtId="0" fontId="83" fillId="0" borderId="12"/>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141" fillId="24" borderId="31">
      <alignment horizontal="left" vertical="center"/>
      <protection locked="0"/>
    </xf>
    <xf numFmtId="49" fontId="141" fillId="24" borderId="31">
      <alignment horizontal="left" vertical="center"/>
    </xf>
    <xf numFmtId="4" fontId="141" fillId="24" borderId="31">
      <alignment horizontal="right" vertical="center"/>
      <protection locked="0"/>
    </xf>
    <xf numFmtId="4" fontId="141" fillId="24" borderId="31">
      <alignment horizontal="right" vertical="center"/>
    </xf>
    <xf numFmtId="4" fontId="142" fillId="24" borderId="31">
      <alignment horizontal="right" vertical="center"/>
      <protection locked="0"/>
    </xf>
    <xf numFmtId="49" fontId="143" fillId="24" borderId="5">
      <alignment horizontal="left" vertical="center"/>
      <protection locked="0"/>
    </xf>
    <xf numFmtId="49" fontId="143" fillId="24" borderId="5">
      <alignment horizontal="left" vertical="center"/>
    </xf>
    <xf numFmtId="49" fontId="144" fillId="24" borderId="5">
      <alignment horizontal="left" vertical="center"/>
      <protection locked="0"/>
    </xf>
    <xf numFmtId="49" fontId="144" fillId="24" borderId="5">
      <alignment horizontal="left" vertical="center"/>
    </xf>
    <xf numFmtId="4" fontId="143" fillId="24" borderId="5">
      <alignment horizontal="right" vertical="center"/>
      <protection locked="0"/>
    </xf>
    <xf numFmtId="4" fontId="143" fillId="24" borderId="5">
      <alignment horizontal="right" vertical="center"/>
    </xf>
    <xf numFmtId="4" fontId="145" fillId="24" borderId="5">
      <alignment horizontal="right" vertical="center"/>
      <protection locked="0"/>
    </xf>
    <xf numFmtId="49" fontId="131" fillId="24" borderId="5">
      <alignment horizontal="left" vertical="center"/>
      <protection locked="0"/>
    </xf>
    <xf numFmtId="49" fontId="131" fillId="24" borderId="5">
      <alignment horizontal="left" vertical="center"/>
      <protection locked="0"/>
    </xf>
    <xf numFmtId="49" fontId="131" fillId="24" borderId="5">
      <alignment horizontal="left" vertical="center"/>
    </xf>
    <xf numFmtId="49" fontId="131" fillId="24" borderId="5">
      <alignment horizontal="left" vertical="center"/>
    </xf>
    <xf numFmtId="49" fontId="142" fillId="24" borderId="5">
      <alignment horizontal="left" vertical="center"/>
      <protection locked="0"/>
    </xf>
    <xf numFmtId="49" fontId="142" fillId="24" borderId="5">
      <alignment horizontal="left" vertical="center"/>
    </xf>
    <xf numFmtId="4" fontId="131" fillId="24" borderId="5">
      <alignment horizontal="right" vertical="center"/>
      <protection locked="0"/>
    </xf>
    <xf numFmtId="4" fontId="131" fillId="24" borderId="5">
      <alignment horizontal="right" vertical="center"/>
      <protection locked="0"/>
    </xf>
    <xf numFmtId="4" fontId="131" fillId="24" borderId="5">
      <alignment horizontal="right" vertical="center"/>
    </xf>
    <xf numFmtId="4" fontId="131" fillId="24" borderId="5">
      <alignment horizontal="right" vertical="center"/>
    </xf>
    <xf numFmtId="4" fontId="142" fillId="24" borderId="5">
      <alignment horizontal="right" vertical="center"/>
      <protection locked="0"/>
    </xf>
    <xf numFmtId="49" fontId="146" fillId="24" borderId="5">
      <alignment horizontal="left" vertical="center"/>
      <protection locked="0"/>
    </xf>
    <xf numFmtId="49" fontId="146" fillId="24" borderId="5">
      <alignment horizontal="left" vertical="center"/>
    </xf>
    <xf numFmtId="49" fontId="147" fillId="24" borderId="5">
      <alignment horizontal="left" vertical="center"/>
      <protection locked="0"/>
    </xf>
    <xf numFmtId="49" fontId="147" fillId="24" borderId="5">
      <alignment horizontal="left" vertical="center"/>
    </xf>
    <xf numFmtId="4" fontId="146" fillId="24" borderId="5">
      <alignment horizontal="right" vertical="center"/>
      <protection locked="0"/>
    </xf>
    <xf numFmtId="4" fontId="146" fillId="24" borderId="5">
      <alignment horizontal="right" vertical="center"/>
    </xf>
    <xf numFmtId="4" fontId="148" fillId="24" borderId="5">
      <alignment horizontal="right" vertical="center"/>
      <protection locked="0"/>
    </xf>
    <xf numFmtId="49" fontId="149" fillId="0" borderId="5">
      <alignment horizontal="left" vertical="center"/>
      <protection locked="0"/>
    </xf>
    <xf numFmtId="49" fontId="149" fillId="0" borderId="5">
      <alignment horizontal="left" vertical="center"/>
    </xf>
    <xf numFmtId="49" fontId="150" fillId="0" borderId="5">
      <alignment horizontal="left" vertical="center"/>
      <protection locked="0"/>
    </xf>
    <xf numFmtId="49" fontId="150" fillId="0" borderId="5">
      <alignment horizontal="left" vertical="center"/>
    </xf>
    <xf numFmtId="4" fontId="149" fillId="0" borderId="5">
      <alignment horizontal="right" vertical="center"/>
      <protection locked="0"/>
    </xf>
    <xf numFmtId="4" fontId="149" fillId="0" borderId="5">
      <alignment horizontal="right" vertical="center"/>
    </xf>
    <xf numFmtId="4" fontId="150" fillId="0" borderId="5">
      <alignment horizontal="right" vertical="center"/>
      <protection locked="0"/>
    </xf>
    <xf numFmtId="49" fontId="151" fillId="0" borderId="5">
      <alignment horizontal="left" vertical="center"/>
      <protection locked="0"/>
    </xf>
    <xf numFmtId="49" fontId="151" fillId="0" borderId="5">
      <alignment horizontal="left" vertical="center"/>
    </xf>
    <xf numFmtId="49" fontId="152" fillId="0" borderId="5">
      <alignment horizontal="left" vertical="center"/>
      <protection locked="0"/>
    </xf>
    <xf numFmtId="49" fontId="152" fillId="0" borderId="5">
      <alignment horizontal="left" vertical="center"/>
    </xf>
    <xf numFmtId="4" fontId="151" fillId="0" borderId="5">
      <alignment horizontal="right" vertical="center"/>
      <protection locked="0"/>
    </xf>
    <xf numFmtId="4" fontId="151" fillId="0" borderId="5">
      <alignment horizontal="right" vertical="center"/>
    </xf>
    <xf numFmtId="49" fontId="149" fillId="0" borderId="5">
      <alignment horizontal="left" vertical="center"/>
      <protection locked="0"/>
    </xf>
    <xf numFmtId="49" fontId="150" fillId="0" borderId="5">
      <alignment horizontal="left" vertical="center"/>
      <protection locked="0"/>
    </xf>
    <xf numFmtId="4" fontId="149" fillId="0" borderId="5">
      <alignment horizontal="right" vertical="center"/>
      <protection locked="0"/>
    </xf>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1" fontId="72" fillId="0" borderId="0" applyNumberFormat="0" applyAlignment="0">
      <alignment horizontal="center"/>
    </xf>
    <xf numFmtId="212" fontId="153" fillId="0" borderId="0" applyNumberFormat="0">
      <alignment horizontal="centerContinuous"/>
    </xf>
    <xf numFmtId="185" fontId="72" fillId="0" borderId="0" applyFont="0" applyFill="0" applyBorder="0" applyAlignment="0" applyProtection="0"/>
    <xf numFmtId="173" fontId="72" fillId="0" borderId="0" applyFont="0" applyFill="0" applyBorder="0" applyAlignment="0" applyProtection="0"/>
    <xf numFmtId="213" fontId="79" fillId="0" borderId="0" applyFont="0" applyFill="0" applyBorder="0" applyAlignment="0" applyProtection="0"/>
    <xf numFmtId="214" fontId="79" fillId="0" borderId="0" applyFont="0" applyFill="0" applyBorder="0" applyAlignment="0" applyProtection="0"/>
    <xf numFmtId="215" fontId="80" fillId="0" borderId="0">
      <protection locked="0"/>
    </xf>
    <xf numFmtId="194" fontId="72" fillId="0" borderId="0" applyFont="0" applyFill="0" applyBorder="0" applyAlignment="0" applyProtection="0"/>
    <xf numFmtId="195" fontId="72" fillId="0" borderId="0" applyFont="0" applyFill="0" applyBorder="0" applyAlignment="0" applyProtection="0"/>
    <xf numFmtId="216" fontId="80" fillId="0" borderId="0">
      <protection locked="0"/>
    </xf>
    <xf numFmtId="217" fontId="80" fillId="0" borderId="0">
      <protection locked="0"/>
    </xf>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154" fillId="0" borderId="0"/>
    <xf numFmtId="0" fontId="20" fillId="0" borderId="0"/>
    <xf numFmtId="0" fontId="155" fillId="0" borderId="0"/>
    <xf numFmtId="0" fontId="20" fillId="0" borderId="0"/>
    <xf numFmtId="0" fontId="84" fillId="0" borderId="0"/>
    <xf numFmtId="0" fontId="84" fillId="0" borderId="0"/>
    <xf numFmtId="0" fontId="31" fillId="0" borderId="0"/>
    <xf numFmtId="0" fontId="31" fillId="0" borderId="0"/>
    <xf numFmtId="0" fontId="72" fillId="0" borderId="0"/>
    <xf numFmtId="0" fontId="112" fillId="0" borderId="0"/>
    <xf numFmtId="0" fontId="56" fillId="0" borderId="0"/>
    <xf numFmtId="0" fontId="31" fillId="0" borderId="0"/>
    <xf numFmtId="0" fontId="4" fillId="0" borderId="0"/>
    <xf numFmtId="0" fontId="72" fillId="0" borderId="0"/>
    <xf numFmtId="0" fontId="72" fillId="0" borderId="0"/>
    <xf numFmtId="0" fontId="56" fillId="0" borderId="0"/>
    <xf numFmtId="0" fontId="156"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applyBorder="0"/>
    <xf numFmtId="0" fontId="56" fillId="0" borderId="0"/>
    <xf numFmtId="0" fontId="56" fillId="0" borderId="0"/>
    <xf numFmtId="0" fontId="72" fillId="0" borderId="0"/>
    <xf numFmtId="0" fontId="72" fillId="0" borderId="0"/>
    <xf numFmtId="0" fontId="12" fillId="0" borderId="0"/>
    <xf numFmtId="0" fontId="72" fillId="0" borderId="0"/>
    <xf numFmtId="0" fontId="157" fillId="0" borderId="0"/>
    <xf numFmtId="0" fontId="56" fillId="0" borderId="0"/>
    <xf numFmtId="0" fontId="72" fillId="0" borderId="0" applyBorder="0"/>
    <xf numFmtId="0" fontId="12" fillId="0" borderId="0"/>
    <xf numFmtId="0" fontId="31" fillId="0" borderId="0"/>
    <xf numFmtId="0" fontId="31" fillId="0" borderId="0"/>
    <xf numFmtId="218" fontId="158" fillId="0" borderId="0"/>
    <xf numFmtId="0" fontId="72" fillId="0" borderId="0"/>
    <xf numFmtId="0" fontId="37" fillId="0" borderId="0"/>
    <xf numFmtId="0" fontId="159" fillId="0" borderId="0"/>
    <xf numFmtId="0" fontId="159" fillId="0" borderId="0"/>
    <xf numFmtId="0" fontId="159" fillId="0" borderId="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 fontId="125" fillId="32" borderId="5">
      <alignment horizontal="right" vertical="center"/>
      <protection locked="0"/>
    </xf>
    <xf numFmtId="4" fontId="125" fillId="30" borderId="5">
      <alignment horizontal="right" vertical="center"/>
      <protection locked="0"/>
    </xf>
    <xf numFmtId="4" fontId="125" fillId="25" borderId="5">
      <alignment horizontal="right" vertical="center"/>
      <protection locked="0"/>
    </xf>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9" fontId="7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31" fillId="0" borderId="0" applyFont="0" applyFill="0" applyBorder="0" applyAlignment="0" applyProtection="0"/>
    <xf numFmtId="199" fontId="72" fillId="0" borderId="0" applyFont="0" applyFill="0" applyBorder="0" applyAlignment="0" applyProtection="0"/>
    <xf numFmtId="219" fontId="80" fillId="0" borderId="0">
      <protection locked="0"/>
    </xf>
    <xf numFmtId="220" fontId="80" fillId="0" borderId="0">
      <protection locked="0"/>
    </xf>
    <xf numFmtId="221" fontId="56" fillId="0" borderId="0" applyFont="0" applyFill="0" applyBorder="0" applyAlignment="0" applyProtection="0"/>
    <xf numFmtId="219" fontId="80" fillId="0" borderId="0">
      <protection locked="0"/>
    </xf>
    <xf numFmtId="202" fontId="72" fillId="0" borderId="0" applyFill="0" applyBorder="0" applyAlignment="0">
      <alignment horizontal="centerContinuous"/>
    </xf>
    <xf numFmtId="220" fontId="80" fillId="0" borderId="0">
      <protection locked="0"/>
    </xf>
    <xf numFmtId="222" fontId="80" fillId="0" borderId="0">
      <protection locked="0"/>
    </xf>
    <xf numFmtId="49" fontId="131" fillId="0" borderId="5">
      <alignment horizontal="left" vertical="center" wrapText="1"/>
      <protection locked="0"/>
    </xf>
    <xf numFmtId="49" fontId="131" fillId="0" borderId="5">
      <alignment horizontal="left" vertical="center" wrapText="1"/>
      <protection locked="0"/>
    </xf>
    <xf numFmtId="4" fontId="160" fillId="33" borderId="32" applyNumberFormat="0" applyProtection="0">
      <alignment vertical="center"/>
    </xf>
    <xf numFmtId="4" fontId="161" fillId="33" borderId="32" applyNumberFormat="0" applyProtection="0">
      <alignment vertical="center"/>
    </xf>
    <xf numFmtId="4" fontId="162" fillId="0" borderId="0" applyNumberFormat="0" applyProtection="0">
      <alignment horizontal="left" vertical="center" indent="1"/>
    </xf>
    <xf numFmtId="4" fontId="163" fillId="34" borderId="32" applyNumberFormat="0" applyProtection="0">
      <alignment horizontal="left" vertical="center" indent="1"/>
    </xf>
    <xf numFmtId="4" fontId="164" fillId="35" borderId="32" applyNumberFormat="0" applyProtection="0">
      <alignment vertical="center"/>
    </xf>
    <xf numFmtId="4" fontId="165" fillId="32" borderId="32" applyNumberFormat="0" applyProtection="0">
      <alignment vertical="center"/>
    </xf>
    <xf numFmtId="4" fontId="164" fillId="36" borderId="32" applyNumberFormat="0" applyProtection="0">
      <alignment vertical="center"/>
    </xf>
    <xf numFmtId="4" fontId="166" fillId="35" borderId="32" applyNumberFormat="0" applyProtection="0">
      <alignment vertical="center"/>
    </xf>
    <xf numFmtId="4" fontId="167" fillId="37" borderId="32" applyNumberFormat="0" applyProtection="0">
      <alignment horizontal="left" vertical="center" indent="1"/>
    </xf>
    <xf numFmtId="4" fontId="167" fillId="30" borderId="32" applyNumberFormat="0" applyProtection="0">
      <alignment horizontal="left" vertical="center" indent="1"/>
    </xf>
    <xf numFmtId="4" fontId="168" fillId="34" borderId="32" applyNumberFormat="0" applyProtection="0">
      <alignment horizontal="left" vertical="center" indent="1"/>
    </xf>
    <xf numFmtId="4" fontId="169" fillId="31" borderId="32" applyNumberFormat="0" applyProtection="0">
      <alignment vertical="center"/>
    </xf>
    <xf numFmtId="4" fontId="170" fillId="24" borderId="32" applyNumberFormat="0" applyProtection="0">
      <alignment horizontal="left" vertical="center" indent="1"/>
    </xf>
    <xf numFmtId="4" fontId="171" fillId="30" borderId="32" applyNumberFormat="0" applyProtection="0">
      <alignment horizontal="left" vertical="center" indent="1"/>
    </xf>
    <xf numFmtId="4" fontId="172" fillId="34" borderId="32" applyNumberFormat="0" applyProtection="0">
      <alignment horizontal="left" vertical="center" indent="1"/>
    </xf>
    <xf numFmtId="4" fontId="173" fillId="24" borderId="32" applyNumberFormat="0" applyProtection="0">
      <alignment vertical="center"/>
    </xf>
    <xf numFmtId="4" fontId="174" fillId="24" borderId="32" applyNumberFormat="0" applyProtection="0">
      <alignment vertical="center"/>
    </xf>
    <xf numFmtId="4" fontId="167" fillId="30" borderId="32" applyNumberFormat="0" applyProtection="0">
      <alignment horizontal="left" vertical="center" indent="1"/>
    </xf>
    <xf numFmtId="4" fontId="175" fillId="24" borderId="32" applyNumberFormat="0" applyProtection="0">
      <alignment vertical="center"/>
    </xf>
    <xf numFmtId="4" fontId="176" fillId="24" borderId="32" applyNumberFormat="0" applyProtection="0">
      <alignment vertical="center"/>
    </xf>
    <xf numFmtId="4" fontId="86" fillId="0" borderId="0" applyNumberFormat="0" applyProtection="0">
      <alignment horizontal="left" vertical="center" indent="1"/>
    </xf>
    <xf numFmtId="4" fontId="177" fillId="24" borderId="32" applyNumberFormat="0" applyProtection="0">
      <alignment vertical="center"/>
    </xf>
    <xf numFmtId="4" fontId="178" fillId="24" borderId="32" applyNumberFormat="0" applyProtection="0">
      <alignment vertical="center"/>
    </xf>
    <xf numFmtId="4" fontId="167" fillId="38" borderId="32" applyNumberFormat="0" applyProtection="0">
      <alignment horizontal="left" vertical="center" indent="1"/>
    </xf>
    <xf numFmtId="4" fontId="179" fillId="31" borderId="32" applyNumberFormat="0" applyProtection="0">
      <alignment horizontal="left" indent="1"/>
    </xf>
    <xf numFmtId="4" fontId="180" fillId="24" borderId="32" applyNumberFormat="0" applyProtection="0">
      <alignment vertical="center"/>
    </xf>
    <xf numFmtId="38" fontId="79" fillId="0" borderId="28"/>
    <xf numFmtId="223" fontId="56" fillId="0" borderId="0">
      <protection locked="0"/>
    </xf>
    <xf numFmtId="38" fontId="79" fillId="0" borderId="0" applyFont="0" applyFill="0" applyBorder="0" applyAlignment="0" applyProtection="0"/>
    <xf numFmtId="40" fontId="79" fillId="0" borderId="0" applyFont="0" applyFill="0" applyBorder="0" applyAlignment="0" applyProtection="0"/>
    <xf numFmtId="0" fontId="181" fillId="0" borderId="0" applyNumberFormat="0" applyFill="0" applyBorder="0" applyAlignment="0" applyProtection="0"/>
    <xf numFmtId="0" fontId="56" fillId="0" borderId="0" applyNumberFormat="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2" fontId="134" fillId="0" borderId="0">
      <protection locked="0"/>
    </xf>
    <xf numFmtId="2" fontId="134" fillId="0" borderId="0">
      <protection locked="0"/>
    </xf>
    <xf numFmtId="220" fontId="80" fillId="0" borderId="0">
      <protection locked="0"/>
    </xf>
    <xf numFmtId="222" fontId="80" fillId="0" borderId="0">
      <protection locked="0"/>
    </xf>
    <xf numFmtId="0" fontId="79" fillId="0" borderId="0"/>
    <xf numFmtId="4" fontId="56" fillId="0" borderId="0" applyFon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82"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2" fillId="0" borderId="0" applyNumberFormat="0" applyFont="0" applyFill="0" applyBorder="0" applyAlignment="0" applyProtection="0"/>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72" fillId="0" borderId="0"/>
    <xf numFmtId="0" fontId="184" fillId="0" borderId="0">
      <alignment horizontal="left" wrapText="1"/>
    </xf>
    <xf numFmtId="0" fontId="185" fillId="0" borderId="18" applyNumberFormat="0" applyFont="0" applyFill="0" applyBorder="0" applyAlignment="0" applyProtection="0">
      <alignment horizontal="center" wrapText="1"/>
    </xf>
    <xf numFmtId="224" fontId="55" fillId="0" borderId="0" applyNumberFormat="0" applyFont="0" applyFill="0" applyBorder="0" applyAlignment="0" applyProtection="0">
      <alignment horizontal="right"/>
    </xf>
    <xf numFmtId="0" fontId="185" fillId="0" borderId="0" applyNumberFormat="0" applyFont="0" applyFill="0" applyBorder="0" applyAlignment="0" applyProtection="0">
      <alignment horizontal="left" indent="1"/>
    </xf>
    <xf numFmtId="225" fontId="185" fillId="0" borderId="0" applyNumberFormat="0" applyFont="0" applyFill="0" applyBorder="0" applyAlignment="0" applyProtection="0"/>
    <xf numFmtId="0" fontId="72" fillId="0" borderId="18" applyNumberFormat="0" applyFont="0" applyFill="0" applyAlignment="0" applyProtection="0">
      <alignment horizontal="center"/>
    </xf>
    <xf numFmtId="0" fontId="72" fillId="0" borderId="0" applyNumberFormat="0" applyFont="0" applyFill="0" applyBorder="0" applyAlignment="0" applyProtection="0">
      <alignment horizontal="left" wrapText="1" indent="1"/>
    </xf>
    <xf numFmtId="0" fontId="185" fillId="0" borderId="0" applyNumberFormat="0" applyFont="0" applyFill="0" applyBorder="0" applyAlignment="0" applyProtection="0">
      <alignment horizontal="left" indent="1"/>
    </xf>
    <xf numFmtId="0" fontId="72" fillId="0" borderId="0" applyNumberFormat="0" applyFont="0" applyFill="0" applyBorder="0" applyAlignment="0" applyProtection="0">
      <alignment horizontal="left" wrapText="1" indent="2"/>
    </xf>
    <xf numFmtId="226" fontId="72" fillId="0" borderId="0">
      <alignment horizontal="right"/>
    </xf>
    <xf numFmtId="0" fontId="38" fillId="19"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9" fillId="7" borderId="2" applyNumberFormat="0" applyAlignment="0" applyProtection="0"/>
    <xf numFmtId="0" fontId="39" fillId="7" borderId="2" applyNumberFormat="0" applyAlignment="0" applyProtection="0"/>
    <xf numFmtId="218" fontId="39" fillId="7" borderId="2" applyNumberFormat="0" applyAlignment="0" applyProtection="0"/>
    <xf numFmtId="0" fontId="40" fillId="22" borderId="15" applyNumberFormat="0" applyAlignment="0" applyProtection="0"/>
    <xf numFmtId="0" fontId="40" fillId="22" borderId="15" applyNumberFormat="0" applyAlignment="0" applyProtection="0"/>
    <xf numFmtId="0" fontId="41" fillId="22" borderId="2" applyNumberFormat="0" applyAlignment="0" applyProtection="0"/>
    <xf numFmtId="0" fontId="41" fillId="22" borderId="2" applyNumberFormat="0" applyAlignment="0" applyProtection="0"/>
    <xf numFmtId="0" fontId="113" fillId="0" borderId="0" applyProtection="0"/>
    <xf numFmtId="195" fontId="26" fillId="0" borderId="0" applyFont="0" applyFill="0" applyBorder="0" applyAlignment="0" applyProtection="0"/>
    <xf numFmtId="0" fontId="53" fillId="4" borderId="0" applyNumberFormat="0" applyBorder="0" applyAlignment="0" applyProtection="0"/>
    <xf numFmtId="0" fontId="42" fillId="0" borderId="9" applyNumberFormat="0" applyFill="0" applyAlignment="0" applyProtection="0"/>
    <xf numFmtId="0" fontId="42" fillId="0" borderId="9"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14" fillId="0" borderId="0" applyProtection="0"/>
    <xf numFmtId="0" fontId="115" fillId="0" borderId="0" applyProtection="0"/>
    <xf numFmtId="0" fontId="51" fillId="0" borderId="13"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113" fillId="0" borderId="16" applyProtection="0"/>
    <xf numFmtId="0" fontId="46" fillId="23" borderId="4" applyNumberFormat="0" applyAlignment="0" applyProtection="0"/>
    <xf numFmtId="0" fontId="46" fillId="23" borderId="4" applyNumberFormat="0" applyAlignment="0" applyProtection="0"/>
    <xf numFmtId="0" fontId="46" fillId="23" borderId="4"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1" fillId="22" borderId="2" applyNumberFormat="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7" fillId="0" borderId="0"/>
    <xf numFmtId="0" fontId="37" fillId="0" borderId="0"/>
    <xf numFmtId="0" fontId="37" fillId="0" borderId="0"/>
    <xf numFmtId="0" fontId="37" fillId="0" borderId="0"/>
    <xf numFmtId="0" fontId="37" fillId="0" borderId="0"/>
    <xf numFmtId="0" fontId="37" fillId="0" borderId="0"/>
    <xf numFmtId="0" fontId="12" fillId="0" borderId="0"/>
    <xf numFmtId="0" fontId="12" fillId="0" borderId="0"/>
    <xf numFmtId="0" fontId="12"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2"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54" fillId="0" borderId="0"/>
    <xf numFmtId="0" fontId="26" fillId="0" borderId="0"/>
    <xf numFmtId="0" fontId="54" fillId="0" borderId="0"/>
    <xf numFmtId="0" fontId="54" fillId="0" borderId="0"/>
    <xf numFmtId="0" fontId="12"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218" fontId="157" fillId="0" borderId="0"/>
    <xf numFmtId="218" fontId="157" fillId="0" borderId="0"/>
    <xf numFmtId="218" fontId="157" fillId="0" borderId="0"/>
    <xf numFmtId="0" fontId="2" fillId="0" borderId="0"/>
    <xf numFmtId="0" fontId="2" fillId="0" borderId="0"/>
    <xf numFmtId="0" fontId="26" fillId="0" borderId="0"/>
    <xf numFmtId="0" fontId="26" fillId="0" borderId="0" applyNumberFormat="0" applyFont="0" applyFill="0" applyBorder="0" applyAlignment="0" applyProtection="0">
      <alignment vertical="top"/>
    </xf>
    <xf numFmtId="0" fontId="12" fillId="0" borderId="0"/>
    <xf numFmtId="0" fontId="26" fillId="0" borderId="0" applyNumberFormat="0" applyFont="0" applyFill="0" applyBorder="0" applyAlignment="0" applyProtection="0">
      <alignment vertical="top"/>
    </xf>
    <xf numFmtId="0" fontId="2" fillId="0" borderId="0"/>
    <xf numFmtId="0" fontId="12" fillId="0" borderId="0"/>
    <xf numFmtId="0" fontId="37" fillId="0" borderId="0"/>
    <xf numFmtId="0" fontId="26" fillId="0" borderId="0"/>
    <xf numFmtId="0" fontId="45" fillId="0" borderId="17" applyNumberFormat="0" applyFill="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6"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0" fontId="40" fillId="22" borderId="15" applyNumberFormat="0" applyAlignment="0" applyProtection="0"/>
    <xf numFmtId="0" fontId="51" fillId="0" borderId="13" applyNumberFormat="0" applyFill="0" applyAlignment="0" applyProtection="0"/>
    <xf numFmtId="0" fontId="51" fillId="0" borderId="13" applyNumberFormat="0" applyFill="0" applyAlignment="0" applyProtection="0"/>
    <xf numFmtId="0" fontId="48" fillId="13" borderId="0" applyNumberFormat="0" applyBorder="0" applyAlignment="0" applyProtection="0"/>
    <xf numFmtId="0" fontId="75" fillId="0" borderId="0"/>
    <xf numFmtId="0" fontId="75" fillId="0" borderId="0"/>
    <xf numFmtId="0" fontId="75" fillId="0" borderId="0"/>
    <xf numFmtId="0" fontId="75" fillId="0" borderId="0"/>
    <xf numFmtId="0" fontId="75" fillId="0" borderId="0"/>
    <xf numFmtId="0" fontId="75" fillId="0" borderId="0"/>
    <xf numFmtId="0" fontId="113" fillId="0" borderId="0"/>
    <xf numFmtId="0" fontId="52"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85" fontId="186" fillId="0" borderId="0" applyFont="0" applyFill="0" applyBorder="0" applyAlignment="0" applyProtection="0"/>
    <xf numFmtId="173" fontId="186" fillId="0" borderId="0" applyFont="0" applyFill="0" applyBorder="0" applyAlignment="0" applyProtection="0"/>
    <xf numFmtId="227" fontId="13" fillId="0" borderId="0" applyNumberFormat="0" applyFill="0" applyBorder="0" applyAlignment="0" applyProtection="0"/>
    <xf numFmtId="227" fontId="13" fillId="0" borderId="0" applyNumberForma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73" fontId="72"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206" fontId="12" fillId="0" borderId="0" applyFont="0" applyFill="0" applyBorder="0" applyAlignment="0" applyProtection="0"/>
    <xf numFmtId="168" fontId="12"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65" fontId="12" fillId="0" borderId="0" applyFont="0" applyFill="0" applyBorder="0" applyAlignment="0" applyProtection="0"/>
    <xf numFmtId="170" fontId="12" fillId="0" borderId="0" applyFont="0" applyFill="0" applyBorder="0" applyAlignment="0" applyProtection="0"/>
    <xf numFmtId="170" fontId="37" fillId="0" borderId="0" applyFont="0" applyFill="0" applyBorder="0" applyAlignment="0" applyProtection="0"/>
    <xf numFmtId="165" fontId="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228" fontId="187" fillId="24" borderId="29" applyFill="0" applyBorder="0">
      <alignment horizontal="center" vertical="center" wrapText="1"/>
      <protection locked="0"/>
    </xf>
    <xf numFmtId="210" fontId="188" fillId="0" borderId="0">
      <alignment wrapText="1"/>
    </xf>
    <xf numFmtId="210" fontId="133" fillId="0" borderId="0">
      <alignment wrapText="1"/>
    </xf>
    <xf numFmtId="167" fontId="189" fillId="0" borderId="0" applyFont="0" applyFill="0" applyBorder="0" applyAlignment="0" applyProtection="0"/>
    <xf numFmtId="0" fontId="191" fillId="0" borderId="0" applyNumberFormat="0" applyFill="0" applyBorder="0" applyAlignment="0" applyProtection="0"/>
    <xf numFmtId="0" fontId="4" fillId="0" borderId="0"/>
    <xf numFmtId="0" fontId="12"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27" fillId="0" borderId="0" applyNumberFormat="0" applyFill="0" applyBorder="0" applyAlignment="0" applyProtection="0">
      <alignment vertical="top"/>
      <protection locked="0"/>
    </xf>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19" fillId="0" borderId="0"/>
    <xf numFmtId="0" fontId="231" fillId="0" borderId="0"/>
  </cellStyleXfs>
  <cellXfs count="401">
    <xf numFmtId="0" fontId="0" fillId="0" borderId="0" xfId="0"/>
    <xf numFmtId="171" fontId="196" fillId="0" borderId="0" xfId="0" applyNumberFormat="1" applyFont="1" applyBorder="1" applyAlignment="1">
      <alignment horizontal="right"/>
    </xf>
    <xf numFmtId="229" fontId="16" fillId="0" borderId="5" xfId="1824" applyNumberFormat="1" applyFont="1" applyFill="1" applyBorder="1" applyAlignment="1">
      <alignment horizontal="center" vertical="center"/>
    </xf>
    <xf numFmtId="0" fontId="16" fillId="0" borderId="0" xfId="0" applyFont="1" applyFill="1"/>
    <xf numFmtId="171" fontId="198" fillId="41" borderId="0" xfId="0" applyNumberFormat="1" applyFont="1" applyFill="1" applyBorder="1" applyAlignment="1">
      <alignment horizontal="right"/>
    </xf>
    <xf numFmtId="171" fontId="219" fillId="0" borderId="0" xfId="0" applyNumberFormat="1" applyFont="1" applyBorder="1" applyAlignment="1">
      <alignment horizontal="right"/>
    </xf>
    <xf numFmtId="171" fontId="196" fillId="0" borderId="0" xfId="0" applyNumberFormat="1" applyFont="1" applyBorder="1" applyAlignment="1">
      <alignment horizontal="right" wrapText="1"/>
    </xf>
    <xf numFmtId="2" fontId="196" fillId="0" borderId="0" xfId="0" applyNumberFormat="1" applyFont="1" applyBorder="1" applyAlignment="1">
      <alignment horizontal="right"/>
    </xf>
    <xf numFmtId="2" fontId="196" fillId="0" borderId="0" xfId="0" applyNumberFormat="1" applyFont="1" applyBorder="1" applyAlignment="1">
      <alignment horizontal="right" wrapText="1"/>
    </xf>
    <xf numFmtId="231" fontId="196" fillId="0" borderId="0" xfId="0" applyNumberFormat="1" applyFont="1" applyBorder="1" applyAlignment="1">
      <alignment horizontal="right"/>
    </xf>
    <xf numFmtId="0" fontId="216" fillId="0" borderId="0" xfId="0" applyFont="1" applyBorder="1" applyAlignment="1">
      <alignment horizontal="right"/>
    </xf>
    <xf numFmtId="171" fontId="198" fillId="41" borderId="0" xfId="0" applyNumberFormat="1" applyFont="1" applyFill="1" applyBorder="1" applyAlignment="1">
      <alignment horizontal="right" wrapText="1"/>
    </xf>
    <xf numFmtId="171" fontId="198" fillId="39" borderId="54" xfId="0" applyNumberFormat="1" applyFont="1" applyFill="1" applyBorder="1" applyAlignment="1" applyProtection="1">
      <alignment horizontal="right"/>
    </xf>
    <xf numFmtId="171" fontId="196" fillId="0" borderId="0" xfId="0" applyNumberFormat="1" applyFont="1" applyFill="1" applyProtection="1"/>
    <xf numFmtId="1" fontId="198" fillId="41" borderId="0" xfId="0" applyNumberFormat="1" applyFont="1" applyFill="1" applyBorder="1" applyAlignment="1" applyProtection="1">
      <alignment horizontal="right"/>
    </xf>
    <xf numFmtId="171" fontId="196" fillId="0" borderId="0" xfId="0" applyNumberFormat="1" applyFont="1" applyBorder="1" applyAlignment="1" applyProtection="1">
      <alignment horizontal="right"/>
    </xf>
    <xf numFmtId="171" fontId="196" fillId="0" borderId="0" xfId="0" applyNumberFormat="1" applyFont="1" applyBorder="1" applyProtection="1"/>
    <xf numFmtId="0" fontId="196" fillId="0" borderId="0" xfId="0" applyFont="1" applyBorder="1" applyProtection="1"/>
    <xf numFmtId="171" fontId="198" fillId="41" borderId="0" xfId="0" applyNumberFormat="1" applyFont="1" applyFill="1" applyBorder="1" applyAlignment="1" applyProtection="1">
      <alignment horizontal="right"/>
    </xf>
    <xf numFmtId="0" fontId="198" fillId="41" borderId="0" xfId="0" applyFont="1" applyFill="1" applyBorder="1" applyAlignment="1" applyProtection="1">
      <alignment horizontal="right"/>
    </xf>
    <xf numFmtId="171" fontId="196" fillId="0" borderId="0" xfId="0" applyNumberFormat="1" applyFont="1" applyFill="1" applyAlignment="1" applyProtection="1">
      <alignment horizontal="right"/>
    </xf>
    <xf numFmtId="171" fontId="221" fillId="0" borderId="0" xfId="0" applyNumberFormat="1" applyFont="1" applyFill="1" applyAlignment="1" applyProtection="1">
      <alignment horizontal="right"/>
    </xf>
    <xf numFmtId="174" fontId="196" fillId="0" borderId="0" xfId="0" applyNumberFormat="1" applyFont="1" applyBorder="1" applyAlignment="1" applyProtection="1">
      <alignment horizontal="right"/>
    </xf>
    <xf numFmtId="171" fontId="198" fillId="41" borderId="0" xfId="0" applyNumberFormat="1" applyFont="1" applyFill="1" applyBorder="1" applyAlignment="1" applyProtection="1"/>
    <xf numFmtId="171" fontId="196" fillId="0" borderId="0" xfId="0" applyNumberFormat="1" applyFont="1" applyBorder="1" applyAlignment="1" applyProtection="1"/>
    <xf numFmtId="171" fontId="198" fillId="41" borderId="0" xfId="0" applyNumberFormat="1" applyFont="1" applyFill="1" applyBorder="1" applyProtection="1"/>
    <xf numFmtId="171" fontId="221" fillId="0" borderId="0" xfId="0" applyNumberFormat="1" applyFont="1" applyAlignment="1" applyProtection="1">
      <alignment horizontal="right"/>
    </xf>
    <xf numFmtId="174" fontId="198" fillId="41" borderId="0" xfId="0" applyNumberFormat="1" applyFont="1" applyFill="1" applyBorder="1" applyProtection="1"/>
    <xf numFmtId="174" fontId="196" fillId="0" borderId="0" xfId="0" applyNumberFormat="1" applyFont="1" applyBorder="1" applyProtection="1"/>
    <xf numFmtId="171" fontId="196" fillId="0" borderId="0" xfId="0" applyNumberFormat="1" applyFont="1" applyFill="1" applyBorder="1" applyAlignment="1" applyProtection="1">
      <alignment horizontal="right"/>
    </xf>
    <xf numFmtId="171" fontId="219" fillId="0" borderId="0" xfId="0" applyNumberFormat="1" applyFont="1" applyFill="1" applyBorder="1" applyAlignment="1" applyProtection="1">
      <alignment horizontal="right"/>
    </xf>
    <xf numFmtId="171" fontId="196" fillId="0" borderId="0" xfId="0" applyNumberFormat="1" applyFont="1" applyFill="1" applyBorder="1" applyAlignment="1" applyProtection="1"/>
    <xf numFmtId="0" fontId="195" fillId="0" borderId="0" xfId="1825" applyFont="1" applyBorder="1" applyAlignment="1" applyProtection="1">
      <protection locked="0"/>
    </xf>
    <xf numFmtId="0" fontId="0" fillId="0" borderId="0" xfId="0" applyProtection="1">
      <protection locked="0"/>
    </xf>
    <xf numFmtId="229" fontId="16" fillId="0" borderId="5" xfId="1824" applyNumberFormat="1" applyFont="1" applyFill="1" applyBorder="1" applyAlignment="1" applyProtection="1">
      <alignment horizontal="center" vertical="center"/>
      <protection locked="0"/>
    </xf>
    <xf numFmtId="0" fontId="16" fillId="0" borderId="0" xfId="0" applyFont="1" applyFill="1" applyProtection="1">
      <protection locked="0"/>
    </xf>
    <xf numFmtId="0" fontId="0" fillId="0" borderId="0" xfId="0" applyFill="1" applyProtection="1">
      <protection locked="0"/>
    </xf>
    <xf numFmtId="0" fontId="193" fillId="0" borderId="0" xfId="0" applyFont="1" applyBorder="1" applyProtection="1">
      <protection locked="0"/>
    </xf>
    <xf numFmtId="0" fontId="199" fillId="0" borderId="0" xfId="0" applyFont="1" applyBorder="1" applyProtection="1">
      <protection locked="0"/>
    </xf>
    <xf numFmtId="171" fontId="0" fillId="0" borderId="0" xfId="0" applyNumberFormat="1" applyFill="1" applyProtection="1">
      <protection locked="0"/>
    </xf>
    <xf numFmtId="0" fontId="229" fillId="0" borderId="0" xfId="0" applyFont="1" applyBorder="1" applyAlignment="1" applyProtection="1">
      <alignment vertical="center"/>
      <protection locked="0"/>
    </xf>
    <xf numFmtId="0" fontId="229" fillId="0" borderId="0" xfId="0" applyFont="1" applyBorder="1" applyAlignment="1" applyProtection="1">
      <alignment horizontal="right" vertical="center"/>
      <protection locked="0"/>
    </xf>
    <xf numFmtId="0" fontId="229" fillId="0" borderId="0" xfId="0" applyFont="1" applyBorder="1" applyAlignment="1" applyProtection="1">
      <alignment horizontal="right" vertical="center" wrapText="1"/>
      <protection locked="0"/>
    </xf>
    <xf numFmtId="0" fontId="0" fillId="0" borderId="0" xfId="0" applyFill="1" applyBorder="1" applyProtection="1">
      <protection locked="0"/>
    </xf>
    <xf numFmtId="0" fontId="4" fillId="0" borderId="0" xfId="0" applyFont="1" applyFill="1" applyBorder="1" applyProtection="1">
      <protection locked="0"/>
    </xf>
    <xf numFmtId="0" fontId="199" fillId="0" borderId="0" xfId="0" applyFont="1" applyFill="1" applyBorder="1" applyProtection="1">
      <protection locked="0"/>
    </xf>
    <xf numFmtId="171" fontId="4" fillId="0" borderId="0" xfId="0" applyNumberFormat="1" applyFont="1" applyFill="1" applyBorder="1" applyProtection="1">
      <protection locked="0"/>
    </xf>
    <xf numFmtId="0" fontId="229" fillId="0" borderId="0" xfId="0" applyFont="1" applyBorder="1" applyAlignment="1" applyProtection="1">
      <alignment horizontal="center" vertical="center" wrapText="1"/>
      <protection locked="0"/>
    </xf>
    <xf numFmtId="0" fontId="4" fillId="0" borderId="0" xfId="0" applyFont="1" applyProtection="1">
      <protection locked="0"/>
    </xf>
    <xf numFmtId="171" fontId="199" fillId="0" borderId="0" xfId="0" applyNumberFormat="1" applyFont="1" applyBorder="1" applyProtection="1">
      <protection locked="0"/>
    </xf>
    <xf numFmtId="0" fontId="229" fillId="0" borderId="0" xfId="0" applyFont="1" applyBorder="1" applyAlignment="1" applyProtection="1">
      <alignment horizontal="left" vertical="center" indent="1"/>
      <protection locked="0"/>
    </xf>
    <xf numFmtId="0" fontId="0" fillId="0" borderId="0" xfId="0" applyBorder="1" applyProtection="1">
      <protection locked="0"/>
    </xf>
    <xf numFmtId="0" fontId="195" fillId="0" borderId="0" xfId="1825" applyFont="1" applyBorder="1" applyAlignment="1" applyProtection="1">
      <alignment vertical="center"/>
      <protection hidden="1"/>
    </xf>
    <xf numFmtId="0" fontId="194" fillId="0" borderId="0" xfId="1825" applyFont="1" applyBorder="1" applyAlignment="1" applyProtection="1">
      <protection hidden="1"/>
    </xf>
    <xf numFmtId="0" fontId="214" fillId="0" borderId="26" xfId="1825" applyFont="1" applyFill="1" applyBorder="1" applyAlignment="1" applyProtection="1">
      <protection hidden="1"/>
    </xf>
    <xf numFmtId="0" fontId="127" fillId="0" borderId="27" xfId="0" applyFont="1" applyFill="1" applyBorder="1" applyAlignment="1" applyProtection="1">
      <alignment wrapText="1"/>
      <protection hidden="1"/>
    </xf>
    <xf numFmtId="0" fontId="202" fillId="40" borderId="26" xfId="0" applyFont="1" applyFill="1" applyBorder="1" applyAlignment="1" applyProtection="1">
      <alignment vertical="center" wrapText="1"/>
      <protection hidden="1"/>
    </xf>
    <xf numFmtId="0" fontId="202" fillId="40" borderId="1" xfId="0" applyFont="1" applyFill="1" applyBorder="1" applyAlignment="1" applyProtection="1">
      <alignment vertical="center" wrapText="1"/>
      <protection hidden="1"/>
    </xf>
    <xf numFmtId="0" fontId="202" fillId="40" borderId="25" xfId="0" applyFont="1" applyFill="1" applyBorder="1" applyAlignment="1" applyProtection="1">
      <alignment vertical="center" wrapText="1"/>
      <protection hidden="1"/>
    </xf>
    <xf numFmtId="0" fontId="0" fillId="0" borderId="0" xfId="0" applyProtection="1">
      <protection hidden="1"/>
    </xf>
    <xf numFmtId="0" fontId="213" fillId="0" borderId="0" xfId="0" applyFont="1" applyFill="1" applyBorder="1" applyAlignment="1" applyProtection="1">
      <alignment horizontal="left" vertical="center"/>
      <protection hidden="1"/>
    </xf>
    <xf numFmtId="0" fontId="4" fillId="0" borderId="0" xfId="0" applyFont="1" applyFill="1" applyBorder="1" applyProtection="1">
      <protection hidden="1"/>
    </xf>
    <xf numFmtId="0" fontId="4" fillId="0" borderId="49" xfId="0" applyFont="1" applyFill="1" applyBorder="1" applyAlignment="1" applyProtection="1">
      <protection hidden="1"/>
    </xf>
    <xf numFmtId="0" fontId="4" fillId="0" borderId="0" xfId="0" applyFont="1" applyProtection="1">
      <protection hidden="1"/>
    </xf>
    <xf numFmtId="171" fontId="198" fillId="39" borderId="0" xfId="0" applyNumberFormat="1" applyFont="1" applyFill="1" applyBorder="1" applyAlignment="1" applyProtection="1">
      <alignment horizontal="right"/>
    </xf>
    <xf numFmtId="230" fontId="198" fillId="39" borderId="0" xfId="0" applyNumberFormat="1" applyFont="1" applyFill="1" applyBorder="1" applyAlignment="1" applyProtection="1">
      <alignment horizontal="right"/>
    </xf>
    <xf numFmtId="171" fontId="198" fillId="39" borderId="0" xfId="0" applyNumberFormat="1" applyFont="1" applyFill="1" applyAlignment="1" applyProtection="1">
      <alignment horizontal="right"/>
    </xf>
    <xf numFmtId="174" fontId="196" fillId="0" borderId="0" xfId="0" applyNumberFormat="1" applyFont="1" applyFill="1" applyBorder="1" applyAlignment="1" applyProtection="1">
      <alignment horizontal="right"/>
    </xf>
    <xf numFmtId="171" fontId="196" fillId="0" borderId="0" xfId="0" applyNumberFormat="1" applyFont="1" applyProtection="1"/>
    <xf numFmtId="229" fontId="16" fillId="0" borderId="26" xfId="1824" applyNumberFormat="1" applyFont="1" applyFill="1" applyBorder="1" applyAlignment="1" applyProtection="1">
      <alignment horizontal="center" vertical="center"/>
      <protection locked="0"/>
    </xf>
    <xf numFmtId="171" fontId="198" fillId="0" borderId="0" xfId="0" applyNumberFormat="1" applyFont="1" applyFill="1" applyBorder="1" applyProtection="1">
      <protection locked="0"/>
    </xf>
    <xf numFmtId="171" fontId="198" fillId="0" borderId="0" xfId="0" applyNumberFormat="1" applyFont="1" applyFill="1" applyBorder="1" applyAlignment="1" applyProtection="1">
      <protection locked="0"/>
    </xf>
    <xf numFmtId="171" fontId="196" fillId="0" borderId="0" xfId="0" applyNumberFormat="1" applyFont="1" applyFill="1" applyBorder="1" applyAlignment="1" applyProtection="1">
      <protection locked="0"/>
    </xf>
    <xf numFmtId="171" fontId="196" fillId="0" borderId="0" xfId="0" applyNumberFormat="1" applyFont="1" applyFill="1" applyBorder="1" applyProtection="1">
      <protection locked="0"/>
    </xf>
    <xf numFmtId="171" fontId="196" fillId="0" borderId="0" xfId="0" applyNumberFormat="1" applyFont="1" applyFill="1" applyBorder="1" applyAlignment="1" applyProtection="1">
      <alignment horizontal="right"/>
      <protection locked="0"/>
    </xf>
    <xf numFmtId="0" fontId="196" fillId="0" borderId="0" xfId="0" applyFont="1" applyFill="1" applyBorder="1" applyAlignment="1" applyProtection="1">
      <alignment horizontal="right"/>
      <protection locked="0"/>
    </xf>
    <xf numFmtId="0" fontId="196" fillId="0" borderId="0" xfId="0" applyFont="1" applyFill="1" applyBorder="1" applyProtection="1">
      <protection locked="0"/>
    </xf>
    <xf numFmtId="0" fontId="215" fillId="0" borderId="0" xfId="0" applyFont="1" applyProtection="1">
      <protection locked="0"/>
    </xf>
    <xf numFmtId="0" fontId="202" fillId="40" borderId="39" xfId="0" applyFont="1" applyFill="1" applyBorder="1" applyAlignment="1" applyProtection="1">
      <alignment vertical="center" wrapText="1"/>
      <protection hidden="1"/>
    </xf>
    <xf numFmtId="0" fontId="202" fillId="40" borderId="40" xfId="0" applyFont="1" applyFill="1" applyBorder="1" applyAlignment="1" applyProtection="1">
      <alignment vertical="center" wrapText="1"/>
      <protection hidden="1"/>
    </xf>
    <xf numFmtId="0" fontId="202" fillId="40" borderId="41" xfId="0" applyFont="1" applyFill="1" applyBorder="1" applyAlignment="1" applyProtection="1">
      <alignment vertical="center" wrapText="1"/>
      <protection hidden="1"/>
    </xf>
    <xf numFmtId="0" fontId="197" fillId="0" borderId="0" xfId="1826" applyFont="1" applyFill="1" applyBorder="1" applyAlignment="1" applyProtection="1">
      <alignment vertical="center" textRotation="90" wrapText="1"/>
      <protection hidden="1"/>
    </xf>
    <xf numFmtId="0" fontId="198" fillId="41" borderId="0" xfId="0" applyFont="1" applyFill="1" applyBorder="1" applyProtection="1"/>
    <xf numFmtId="171" fontId="196" fillId="0" borderId="0" xfId="0" applyNumberFormat="1" applyFont="1" applyFill="1" applyBorder="1" applyProtection="1"/>
    <xf numFmtId="171" fontId="196" fillId="0" borderId="0" xfId="0" applyNumberFormat="1" applyFont="1" applyBorder="1" applyAlignment="1" applyProtection="1">
      <alignment horizontal="center"/>
    </xf>
    <xf numFmtId="171" fontId="196" fillId="0" borderId="0" xfId="0" applyNumberFormat="1" applyFont="1" applyBorder="1" applyAlignment="1" applyProtection="1">
      <alignment horizontal="right"/>
      <protection locked="0"/>
    </xf>
    <xf numFmtId="0" fontId="213" fillId="0" borderId="0" xfId="0" applyFont="1" applyFill="1" applyBorder="1" applyAlignment="1" applyProtection="1">
      <alignment horizontal="left" vertical="center"/>
      <protection locked="0"/>
    </xf>
    <xf numFmtId="0" fontId="4" fillId="0" borderId="49" xfId="0" applyFont="1" applyFill="1" applyBorder="1" applyAlignment="1" applyProtection="1">
      <protection locked="0"/>
    </xf>
    <xf numFmtId="171" fontId="219" fillId="0" borderId="0" xfId="0" applyNumberFormat="1" applyFont="1" applyFill="1" applyBorder="1" applyAlignment="1" applyProtection="1">
      <alignment horizontal="right"/>
      <protection locked="0"/>
    </xf>
    <xf numFmtId="0" fontId="216" fillId="0" borderId="0" xfId="0" applyFont="1" applyBorder="1" applyProtection="1"/>
    <xf numFmtId="0" fontId="196" fillId="0" borderId="0" xfId="0" applyFont="1" applyBorder="1" applyAlignment="1" applyProtection="1">
      <alignment horizontal="right"/>
    </xf>
    <xf numFmtId="171" fontId="196" fillId="0" borderId="0" xfId="0" applyNumberFormat="1" applyFont="1" applyBorder="1" applyProtection="1">
      <protection locked="0"/>
    </xf>
    <xf numFmtId="0" fontId="196" fillId="0" borderId="0" xfId="0" applyFont="1" applyBorder="1" applyProtection="1">
      <protection locked="0"/>
    </xf>
    <xf numFmtId="171" fontId="220" fillId="41" borderId="0" xfId="1827" applyNumberFormat="1" applyFont="1" applyFill="1" applyBorder="1" applyAlignment="1" applyProtection="1">
      <alignment horizontal="right"/>
    </xf>
    <xf numFmtId="171" fontId="219" fillId="0" borderId="0" xfId="1827" applyNumberFormat="1" applyFont="1" applyFill="1" applyBorder="1" applyAlignment="1" applyProtection="1">
      <alignment horizontal="right"/>
    </xf>
    <xf numFmtId="171" fontId="221" fillId="0" borderId="0" xfId="0" applyNumberFormat="1" applyFont="1" applyFill="1" applyAlignment="1" applyProtection="1">
      <alignment horizontal="right"/>
      <protection locked="0"/>
    </xf>
    <xf numFmtId="171" fontId="220" fillId="41" borderId="0" xfId="0" applyNumberFormat="1" applyFont="1" applyFill="1" applyBorder="1" applyAlignment="1" applyProtection="1">
      <alignment horizontal="right"/>
    </xf>
    <xf numFmtId="171" fontId="221" fillId="0" borderId="0" xfId="0" applyNumberFormat="1" applyFont="1" applyFill="1" applyBorder="1" applyAlignment="1" applyProtection="1">
      <alignment horizontal="right"/>
    </xf>
    <xf numFmtId="171" fontId="221" fillId="0" borderId="0" xfId="0" applyNumberFormat="1" applyFont="1" applyBorder="1" applyAlignment="1" applyProtection="1">
      <alignment horizontal="right"/>
    </xf>
    <xf numFmtId="2" fontId="198" fillId="41" borderId="0" xfId="0" applyNumberFormat="1" applyFont="1" applyFill="1" applyProtection="1"/>
    <xf numFmtId="171" fontId="198" fillId="41" borderId="0" xfId="0" applyNumberFormat="1" applyFont="1" applyFill="1" applyProtection="1"/>
    <xf numFmtId="0" fontId="0" fillId="0" borderId="0" xfId="0" applyProtection="1"/>
    <xf numFmtId="2" fontId="196" fillId="0" borderId="0" xfId="0" applyNumberFormat="1" applyFont="1" applyProtection="1"/>
    <xf numFmtId="0" fontId="196" fillId="0" borderId="0" xfId="0" applyFont="1" applyBorder="1" applyAlignment="1" applyProtection="1"/>
    <xf numFmtId="171" fontId="196" fillId="0" borderId="0" xfId="1828" applyNumberFormat="1" applyFont="1" applyFill="1" applyBorder="1" applyAlignment="1" applyProtection="1">
      <alignment horizontal="right"/>
      <protection locked="0"/>
    </xf>
    <xf numFmtId="0" fontId="193" fillId="0" borderId="0" xfId="0" applyFont="1" applyBorder="1" applyAlignment="1" applyProtection="1">
      <protection locked="0"/>
    </xf>
    <xf numFmtId="1" fontId="225" fillId="0" borderId="0" xfId="0" applyNumberFormat="1" applyFont="1" applyBorder="1" applyAlignment="1" applyProtection="1">
      <alignment horizontal="right"/>
      <protection locked="0"/>
    </xf>
    <xf numFmtId="0" fontId="4" fillId="0" borderId="0" xfId="0" applyFont="1" applyFill="1" applyProtection="1">
      <protection locked="0"/>
    </xf>
    <xf numFmtId="171" fontId="196" fillId="0" borderId="0" xfId="1830" applyNumberFormat="1" applyFont="1" applyFill="1" applyBorder="1" applyAlignment="1" applyProtection="1">
      <alignment horizontal="right"/>
      <protection locked="0"/>
    </xf>
    <xf numFmtId="171" fontId="196" fillId="0" borderId="0" xfId="1829" applyNumberFormat="1" applyFont="1" applyFill="1" applyBorder="1" applyAlignment="1" applyProtection="1">
      <alignment horizontal="right"/>
      <protection locked="0"/>
    </xf>
    <xf numFmtId="171" fontId="196" fillId="0" borderId="0" xfId="1831" applyNumberFormat="1" applyFont="1" applyFill="1" applyBorder="1" applyAlignment="1" applyProtection="1">
      <alignment horizontal="right"/>
      <protection locked="0"/>
    </xf>
    <xf numFmtId="0" fontId="223" fillId="0" borderId="0" xfId="1825" applyFont="1" applyBorder="1" applyAlignment="1" applyProtection="1">
      <protection hidden="1"/>
    </xf>
    <xf numFmtId="0" fontId="0" fillId="0" borderId="51" xfId="0" applyBorder="1" applyProtection="1">
      <protection hidden="1"/>
    </xf>
    <xf numFmtId="0" fontId="222" fillId="0" borderId="0" xfId="0" applyFont="1" applyFill="1" applyBorder="1" applyAlignment="1" applyProtection="1">
      <alignment wrapText="1"/>
      <protection hidden="1"/>
    </xf>
    <xf numFmtId="0" fontId="202" fillId="42" borderId="52" xfId="0" applyFont="1" applyFill="1" applyBorder="1" applyAlignment="1" applyProtection="1">
      <alignment vertical="center" wrapText="1"/>
      <protection hidden="1"/>
    </xf>
    <xf numFmtId="0" fontId="0" fillId="0" borderId="50" xfId="0" applyBorder="1" applyProtection="1">
      <protection hidden="1"/>
    </xf>
    <xf numFmtId="0" fontId="222" fillId="0" borderId="39" xfId="0" applyFont="1" applyFill="1" applyBorder="1" applyAlignment="1" applyProtection="1">
      <alignment wrapText="1"/>
      <protection hidden="1"/>
    </xf>
    <xf numFmtId="171" fontId="196" fillId="0" borderId="0" xfId="1828" applyNumberFormat="1" applyFont="1" applyFill="1" applyBorder="1" applyAlignment="1" applyProtection="1">
      <alignment horizontal="right"/>
    </xf>
    <xf numFmtId="1" fontId="219" fillId="0" borderId="0" xfId="1857" applyNumberFormat="1" applyFill="1" applyAlignment="1" applyProtection="1">
      <alignment horizontal="right"/>
    </xf>
    <xf numFmtId="1" fontId="196" fillId="0" borderId="0" xfId="0" applyNumberFormat="1" applyFont="1" applyBorder="1" applyAlignment="1" applyProtection="1">
      <alignment horizontal="right"/>
    </xf>
    <xf numFmtId="0" fontId="226" fillId="0" borderId="0" xfId="1857" applyFont="1" applyFill="1" applyAlignment="1" applyProtection="1">
      <alignment horizontal="right"/>
    </xf>
    <xf numFmtId="171" fontId="196" fillId="0" borderId="0" xfId="1830" applyNumberFormat="1" applyFont="1" applyFill="1" applyBorder="1" applyAlignment="1" applyProtection="1">
      <alignment horizontal="right"/>
    </xf>
    <xf numFmtId="171" fontId="196" fillId="0" borderId="0" xfId="1829" applyNumberFormat="1" applyFont="1" applyFill="1" applyBorder="1" applyAlignment="1" applyProtection="1">
      <alignment horizontal="right"/>
    </xf>
    <xf numFmtId="171" fontId="196" fillId="0" borderId="0" xfId="1831" applyNumberFormat="1" applyFont="1" applyFill="1" applyBorder="1" applyAlignment="1" applyProtection="1">
      <alignment horizontal="right"/>
    </xf>
    <xf numFmtId="2" fontId="196" fillId="0" borderId="0" xfId="0" applyNumberFormat="1" applyFont="1" applyBorder="1" applyProtection="1"/>
    <xf numFmtId="0" fontId="0" fillId="0" borderId="0" xfId="0" applyFill="1" applyProtection="1"/>
    <xf numFmtId="0" fontId="193" fillId="0" borderId="0" xfId="0" applyFont="1" applyBorder="1" applyProtection="1"/>
    <xf numFmtId="0" fontId="199" fillId="0" borderId="0" xfId="0" applyFont="1" applyFill="1" applyBorder="1" applyProtection="1"/>
    <xf numFmtId="0" fontId="4" fillId="0" borderId="0" xfId="0" applyFont="1" applyFill="1" applyBorder="1" applyProtection="1"/>
    <xf numFmtId="171" fontId="202" fillId="42" borderId="45" xfId="0" applyNumberFormat="1" applyFont="1" applyFill="1" applyBorder="1" applyAlignment="1" applyProtection="1">
      <alignment vertical="center" wrapText="1"/>
      <protection hidden="1"/>
    </xf>
    <xf numFmtId="171" fontId="196" fillId="0" borderId="45" xfId="0" applyNumberFormat="1" applyFont="1" applyFill="1" applyBorder="1" applyAlignment="1" applyProtection="1">
      <alignment horizontal="right"/>
    </xf>
    <xf numFmtId="1" fontId="196" fillId="0" borderId="0" xfId="0" applyNumberFormat="1" applyFont="1" applyBorder="1" applyProtection="1"/>
    <xf numFmtId="1" fontId="219" fillId="0" borderId="0" xfId="1834" applyNumberFormat="1" applyFill="1" applyAlignment="1" applyProtection="1">
      <alignment horizontal="right"/>
    </xf>
    <xf numFmtId="1" fontId="219" fillId="0" borderId="0" xfId="1847" applyNumberFormat="1" applyFill="1" applyAlignment="1" applyProtection="1">
      <alignment horizontal="right"/>
    </xf>
    <xf numFmtId="1" fontId="219" fillId="0" borderId="0" xfId="1835" applyNumberFormat="1" applyFill="1" applyAlignment="1" applyProtection="1">
      <alignment horizontal="right"/>
    </xf>
    <xf numFmtId="1" fontId="219" fillId="0" borderId="0" xfId="1853" applyNumberFormat="1" applyFont="1" applyFill="1" applyAlignment="1" applyProtection="1">
      <alignment horizontal="right"/>
    </xf>
    <xf numFmtId="1" fontId="219" fillId="0" borderId="0" xfId="1852" applyNumberFormat="1" applyFont="1" applyFill="1" applyAlignment="1" applyProtection="1">
      <alignment horizontal="right"/>
    </xf>
    <xf numFmtId="1" fontId="219" fillId="0" borderId="0" xfId="1850" applyNumberFormat="1" applyFont="1" applyFill="1" applyAlignment="1" applyProtection="1">
      <alignment horizontal="right"/>
    </xf>
    <xf numFmtId="1" fontId="219" fillId="0" borderId="0" xfId="1851" applyNumberFormat="1" applyFont="1" applyFill="1" applyAlignment="1" applyProtection="1">
      <alignment horizontal="right"/>
    </xf>
    <xf numFmtId="1" fontId="219" fillId="0" borderId="0" xfId="1849" applyNumberFormat="1" applyFont="1" applyFill="1" applyAlignment="1" applyProtection="1">
      <alignment horizontal="right"/>
    </xf>
    <xf numFmtId="0" fontId="0" fillId="0" borderId="0" xfId="0" applyAlignment="1" applyProtection="1">
      <alignment horizontal="right"/>
    </xf>
    <xf numFmtId="1" fontId="219" fillId="0" borderId="0" xfId="1836" applyNumberFormat="1" applyFill="1" applyAlignment="1" applyProtection="1">
      <alignment horizontal="right"/>
    </xf>
    <xf numFmtId="1" fontId="219" fillId="0" borderId="0" xfId="1845" applyNumberFormat="1" applyFont="1" applyFill="1" applyAlignment="1" applyProtection="1">
      <alignment horizontal="right"/>
    </xf>
    <xf numFmtId="1" fontId="219" fillId="0" borderId="0" xfId="1844" applyNumberFormat="1" applyFill="1" applyAlignment="1" applyProtection="1">
      <alignment horizontal="right"/>
    </xf>
    <xf numFmtId="1" fontId="219" fillId="0" borderId="0" xfId="1843" applyNumberFormat="1" applyFill="1" applyAlignment="1" applyProtection="1">
      <alignment horizontal="right"/>
    </xf>
    <xf numFmtId="1" fontId="219" fillId="0" borderId="0" xfId="1842" applyNumberFormat="1" applyFill="1" applyAlignment="1" applyProtection="1">
      <alignment horizontal="right"/>
    </xf>
    <xf numFmtId="1" fontId="219" fillId="0" borderId="0" xfId="1841" applyNumberFormat="1" applyFill="1" applyAlignment="1" applyProtection="1">
      <alignment horizontal="right"/>
    </xf>
    <xf numFmtId="1" fontId="219" fillId="0" borderId="0" xfId="1840" applyNumberFormat="1" applyFill="1" applyAlignment="1" applyProtection="1">
      <alignment horizontal="right"/>
    </xf>
    <xf numFmtId="1" fontId="219" fillId="0" borderId="0" xfId="1839" applyNumberFormat="1" applyFill="1" applyAlignment="1" applyProtection="1">
      <alignment horizontal="right"/>
    </xf>
    <xf numFmtId="1" fontId="219" fillId="0" borderId="0" xfId="1838" applyNumberFormat="1" applyFill="1" applyAlignment="1" applyProtection="1">
      <alignment horizontal="right"/>
    </xf>
    <xf numFmtId="1" fontId="219" fillId="0" borderId="0" xfId="1837" applyNumberFormat="1" applyFill="1" applyAlignment="1" applyProtection="1">
      <alignment horizontal="right"/>
    </xf>
    <xf numFmtId="1" fontId="0" fillId="0" borderId="0" xfId="0" applyNumberFormat="1" applyFill="1" applyAlignment="1" applyProtection="1">
      <alignment horizontal="right"/>
    </xf>
    <xf numFmtId="0" fontId="196" fillId="0" borderId="0" xfId="0" applyNumberFormat="1" applyFont="1" applyBorder="1" applyProtection="1"/>
    <xf numFmtId="0" fontId="196" fillId="0" borderId="0" xfId="0" applyFont="1" applyAlignment="1" applyProtection="1">
      <alignment horizontal="right" vertical="center"/>
    </xf>
    <xf numFmtId="0" fontId="196" fillId="0" borderId="0" xfId="1850" applyFont="1" applyAlignment="1" applyProtection="1">
      <alignment horizontal="right"/>
    </xf>
    <xf numFmtId="0" fontId="196" fillId="0" borderId="0" xfId="1841" applyFont="1" applyAlignment="1" applyProtection="1">
      <alignment horizontal="right"/>
    </xf>
    <xf numFmtId="0" fontId="196" fillId="0" borderId="0" xfId="1840" applyFont="1" applyAlignment="1" applyProtection="1">
      <alignment horizontal="right"/>
    </xf>
    <xf numFmtId="0" fontId="196" fillId="0" borderId="0" xfId="1839" applyFont="1" applyAlignment="1" applyProtection="1">
      <alignment horizontal="right"/>
    </xf>
    <xf numFmtId="0" fontId="196" fillId="0" borderId="0" xfId="1838" applyFont="1" applyAlignment="1" applyProtection="1">
      <alignment horizontal="right"/>
    </xf>
    <xf numFmtId="0" fontId="196" fillId="0" borderId="0" xfId="1837" applyFont="1" applyAlignment="1" applyProtection="1">
      <alignment horizontal="right"/>
    </xf>
    <xf numFmtId="0" fontId="196" fillId="0" borderId="0" xfId="0" applyFont="1" applyAlignment="1" applyProtection="1">
      <alignment horizontal="right"/>
    </xf>
    <xf numFmtId="0" fontId="196" fillId="0" borderId="0" xfId="1845" applyFont="1" applyAlignment="1" applyProtection="1">
      <alignment horizontal="right"/>
    </xf>
    <xf numFmtId="0" fontId="196" fillId="0" borderId="0" xfId="1844" applyFont="1" applyAlignment="1" applyProtection="1">
      <alignment horizontal="right"/>
    </xf>
    <xf numFmtId="0" fontId="196" fillId="0" borderId="0" xfId="1842" applyFont="1" applyAlignment="1" applyProtection="1">
      <alignment horizontal="right"/>
    </xf>
    <xf numFmtId="0" fontId="196" fillId="0" borderId="0" xfId="1832" applyFont="1" applyAlignment="1" applyProtection="1">
      <alignment horizontal="right"/>
    </xf>
    <xf numFmtId="0" fontId="196" fillId="0" borderId="0" xfId="1833" applyFont="1" applyAlignment="1" applyProtection="1">
      <alignment horizontal="right"/>
    </xf>
    <xf numFmtId="1" fontId="219" fillId="0" borderId="0" xfId="1855" applyNumberFormat="1" applyFill="1" applyAlignment="1" applyProtection="1">
      <alignment horizontal="right"/>
    </xf>
    <xf numFmtId="0" fontId="196" fillId="0" borderId="0" xfId="1843" applyFont="1" applyAlignment="1" applyProtection="1">
      <alignment horizontal="right"/>
    </xf>
    <xf numFmtId="1" fontId="196" fillId="0" borderId="0" xfId="0" applyNumberFormat="1" applyFont="1" applyAlignment="1" applyProtection="1">
      <alignment horizontal="right"/>
    </xf>
    <xf numFmtId="0" fontId="196" fillId="0" borderId="0" xfId="1852" applyFont="1" applyAlignment="1" applyProtection="1">
      <alignment horizontal="right"/>
    </xf>
    <xf numFmtId="0" fontId="196" fillId="0" borderId="0" xfId="1851" applyFont="1" applyAlignment="1" applyProtection="1">
      <alignment horizontal="right"/>
    </xf>
    <xf numFmtId="0" fontId="196" fillId="0" borderId="0" xfId="1849" applyFont="1" applyAlignment="1" applyProtection="1">
      <alignment horizontal="right"/>
    </xf>
    <xf numFmtId="171" fontId="196" fillId="0" borderId="0" xfId="1856" applyNumberFormat="1" applyFont="1" applyAlignment="1" applyProtection="1">
      <alignment horizontal="right"/>
    </xf>
    <xf numFmtId="1" fontId="196" fillId="0" borderId="0" xfId="1855" applyNumberFormat="1" applyFont="1" applyAlignment="1" applyProtection="1">
      <alignment horizontal="right"/>
    </xf>
    <xf numFmtId="1" fontId="196" fillId="0" borderId="0" xfId="1847" applyNumberFormat="1" applyFont="1" applyAlignment="1" applyProtection="1">
      <alignment horizontal="right"/>
    </xf>
    <xf numFmtId="1" fontId="196" fillId="0" borderId="0" xfId="1835" applyNumberFormat="1" applyFont="1" applyAlignment="1" applyProtection="1">
      <alignment horizontal="right"/>
    </xf>
    <xf numFmtId="1" fontId="196" fillId="0" borderId="0" xfId="1853" applyNumberFormat="1" applyFont="1" applyAlignment="1" applyProtection="1">
      <alignment horizontal="right"/>
    </xf>
    <xf numFmtId="1" fontId="196" fillId="0" borderId="0" xfId="1852" applyNumberFormat="1" applyFont="1" applyAlignment="1" applyProtection="1">
      <alignment horizontal="right"/>
    </xf>
    <xf numFmtId="1" fontId="196" fillId="0" borderId="0" xfId="1850" applyNumberFormat="1" applyFont="1" applyAlignment="1" applyProtection="1">
      <alignment horizontal="right"/>
    </xf>
    <xf numFmtId="1" fontId="196" fillId="0" borderId="0" xfId="1851" applyNumberFormat="1" applyFont="1" applyAlignment="1" applyProtection="1">
      <alignment horizontal="right"/>
    </xf>
    <xf numFmtId="1" fontId="196" fillId="0" borderId="0" xfId="1849" applyNumberFormat="1" applyFont="1" applyAlignment="1" applyProtection="1">
      <alignment horizontal="right"/>
    </xf>
    <xf numFmtId="1" fontId="196" fillId="0" borderId="0" xfId="1836" applyNumberFormat="1" applyFont="1" applyFill="1" applyAlignment="1" applyProtection="1">
      <alignment horizontal="right"/>
    </xf>
    <xf numFmtId="1" fontId="196" fillId="0" borderId="0" xfId="1845" applyNumberFormat="1" applyFont="1" applyAlignment="1" applyProtection="1">
      <alignment horizontal="right"/>
    </xf>
    <xf numFmtId="1" fontId="196" fillId="0" borderId="0" xfId="1844" applyNumberFormat="1" applyFont="1" applyFill="1" applyAlignment="1" applyProtection="1">
      <alignment horizontal="right"/>
    </xf>
    <xf numFmtId="1" fontId="196" fillId="0" borderId="0" xfId="1843" applyNumberFormat="1" applyFont="1" applyFill="1" applyAlignment="1" applyProtection="1">
      <alignment horizontal="right"/>
    </xf>
    <xf numFmtId="171" fontId="196" fillId="0" borderId="53" xfId="0" applyNumberFormat="1" applyFont="1" applyFill="1" applyBorder="1" applyAlignment="1" applyProtection="1">
      <alignment horizontal="right"/>
    </xf>
    <xf numFmtId="1" fontId="196" fillId="0" borderId="45" xfId="0" applyNumberFormat="1" applyFont="1" applyFill="1" applyBorder="1" applyAlignment="1" applyProtection="1">
      <alignment horizontal="right"/>
    </xf>
    <xf numFmtId="0" fontId="12" fillId="0" borderId="0" xfId="792" applyFont="1" applyAlignment="1" applyProtection="1">
      <alignment horizontal="center"/>
      <protection locked="0"/>
    </xf>
    <xf numFmtId="0" fontId="12" fillId="0" borderId="0" xfId="792" applyFill="1" applyBorder="1" applyProtection="1">
      <protection locked="0"/>
    </xf>
    <xf numFmtId="0" fontId="12" fillId="0" borderId="0" xfId="792" applyProtection="1">
      <protection locked="0"/>
    </xf>
    <xf numFmtId="0" fontId="34" fillId="0" borderId="0" xfId="792" applyFont="1" applyFill="1" applyBorder="1" applyAlignment="1" applyProtection="1">
      <protection locked="0"/>
    </xf>
    <xf numFmtId="0" fontId="210" fillId="0" borderId="0" xfId="792" applyFont="1" applyProtection="1">
      <protection locked="0"/>
    </xf>
    <xf numFmtId="0" fontId="17" fillId="0" borderId="0" xfId="0" applyFont="1" applyFill="1" applyBorder="1" applyAlignment="1" applyProtection="1">
      <alignment horizontal="center"/>
      <protection locked="0"/>
    </xf>
    <xf numFmtId="0" fontId="32" fillId="0" borderId="0" xfId="793" applyFont="1" applyFill="1" applyBorder="1" applyAlignment="1" applyProtection="1">
      <alignment horizontal="center" vertical="center"/>
      <protection locked="0"/>
    </xf>
    <xf numFmtId="0" fontId="15" fillId="0" borderId="0" xfId="792" applyFont="1" applyFill="1" applyBorder="1" applyProtection="1">
      <protection locked="0"/>
    </xf>
    <xf numFmtId="0" fontId="16" fillId="0" borderId="0" xfId="792" applyFont="1" applyFill="1" applyBorder="1" applyProtection="1">
      <protection locked="0"/>
    </xf>
    <xf numFmtId="0" fontId="16" fillId="0" borderId="0" xfId="0" applyFont="1" applyFill="1" applyBorder="1" applyProtection="1">
      <protection locked="0"/>
    </xf>
    <xf numFmtId="0" fontId="12" fillId="0" borderId="0" xfId="792" applyFont="1" applyProtection="1">
      <protection locked="0"/>
    </xf>
    <xf numFmtId="171" fontId="16" fillId="0" borderId="0" xfId="0" applyNumberFormat="1" applyFont="1" applyFill="1" applyBorder="1" applyAlignment="1" applyProtection="1">
      <alignment vertical="center"/>
      <protection locked="0"/>
    </xf>
    <xf numFmtId="171" fontId="15" fillId="0" borderId="0" xfId="0" applyNumberFormat="1" applyFont="1" applyFill="1" applyBorder="1" applyAlignment="1" applyProtection="1">
      <alignment vertical="center"/>
      <protection locked="0"/>
    </xf>
    <xf numFmtId="0" fontId="12" fillId="0" borderId="0" xfId="792" applyFont="1" applyFill="1" applyBorder="1" applyProtection="1">
      <protection locked="0"/>
    </xf>
    <xf numFmtId="171" fontId="16" fillId="0" borderId="0" xfId="0" applyNumberFormat="1" applyFont="1" applyFill="1" applyBorder="1" applyAlignment="1" applyProtection="1">
      <alignment horizontal="right" vertical="center"/>
      <protection locked="0"/>
    </xf>
    <xf numFmtId="171" fontId="22" fillId="0" borderId="0" xfId="0" applyNumberFormat="1" applyFont="1" applyFill="1" applyBorder="1" applyAlignment="1" applyProtection="1">
      <alignment vertical="center"/>
      <protection locked="0"/>
    </xf>
    <xf numFmtId="0" fontId="30" fillId="0" borderId="0" xfId="792" applyFont="1" applyProtection="1">
      <protection locked="0"/>
    </xf>
    <xf numFmtId="171" fontId="126" fillId="0" borderId="0" xfId="0" applyNumberFormat="1" applyFont="1" applyFill="1" applyBorder="1" applyAlignment="1" applyProtection="1">
      <alignment horizontal="right" vertical="center"/>
      <protection locked="0"/>
    </xf>
    <xf numFmtId="171" fontId="124" fillId="0" borderId="0" xfId="0" applyNumberFormat="1" applyFont="1" applyFill="1" applyBorder="1" applyAlignment="1" applyProtection="1">
      <alignment vertical="center"/>
      <protection locked="0"/>
    </xf>
    <xf numFmtId="171" fontId="22" fillId="0" borderId="0" xfId="0" applyNumberFormat="1" applyFont="1" applyFill="1" applyBorder="1" applyAlignment="1" applyProtection="1">
      <alignment horizontal="right" vertical="center"/>
      <protection locked="0"/>
    </xf>
    <xf numFmtId="0" fontId="30" fillId="0" borderId="0" xfId="792" applyFont="1" applyFill="1" applyBorder="1" applyProtection="1">
      <protection locked="0"/>
    </xf>
    <xf numFmtId="171" fontId="23" fillId="0" borderId="0" xfId="792" applyNumberFormat="1" applyFont="1" applyFill="1" applyBorder="1" applyProtection="1">
      <protection locked="0"/>
    </xf>
    <xf numFmtId="171" fontId="24" fillId="0" borderId="0" xfId="792" applyNumberFormat="1" applyFont="1" applyFill="1" applyBorder="1" applyProtection="1">
      <protection locked="0"/>
    </xf>
    <xf numFmtId="171" fontId="12" fillId="0" borderId="0" xfId="792" applyNumberFormat="1" applyFill="1" applyBorder="1" applyAlignment="1" applyProtection="1">
      <alignment horizontal="center"/>
      <protection locked="0"/>
    </xf>
    <xf numFmtId="0" fontId="14" fillId="0" borderId="0" xfId="792" applyFont="1" applyFill="1" applyBorder="1" applyProtection="1">
      <protection locked="0"/>
    </xf>
    <xf numFmtId="1" fontId="12" fillId="0" borderId="0" xfId="792" applyNumberFormat="1" applyFill="1" applyBorder="1" applyProtection="1">
      <protection locked="0"/>
    </xf>
    <xf numFmtId="0" fontId="12" fillId="0" borderId="0" xfId="792" applyFill="1" applyBorder="1" applyProtection="1">
      <protection hidden="1"/>
    </xf>
    <xf numFmtId="0" fontId="201" fillId="0" borderId="0" xfId="792" applyFont="1" applyFill="1" applyBorder="1" applyProtection="1">
      <protection hidden="1"/>
    </xf>
    <xf numFmtId="0" fontId="16" fillId="0" borderId="0" xfId="792" applyFont="1" applyFill="1" applyBorder="1" applyAlignment="1" applyProtection="1">
      <alignment vertical="center"/>
      <protection hidden="1"/>
    </xf>
    <xf numFmtId="0" fontId="116" fillId="0" borderId="0" xfId="792" applyFont="1" applyFill="1" applyBorder="1" applyAlignment="1" applyProtection="1">
      <protection hidden="1"/>
    </xf>
    <xf numFmtId="0" fontId="34" fillId="0" borderId="0" xfId="792" applyFont="1" applyFill="1" applyBorder="1" applyAlignment="1" applyProtection="1">
      <protection hidden="1"/>
    </xf>
    <xf numFmtId="0" fontId="34" fillId="0" borderId="35" xfId="792" applyFont="1" applyFill="1" applyBorder="1" applyAlignment="1" applyProtection="1">
      <protection hidden="1"/>
    </xf>
    <xf numFmtId="0" fontId="201" fillId="0" borderId="42" xfId="792" applyFont="1" applyFill="1" applyBorder="1" applyAlignment="1" applyProtection="1">
      <protection hidden="1"/>
    </xf>
    <xf numFmtId="0" fontId="201" fillId="0" borderId="42" xfId="0" applyFont="1" applyFill="1" applyBorder="1" applyAlignment="1" applyProtection="1">
      <alignment horizontal="center" vertical="center" wrapText="1"/>
      <protection hidden="1"/>
    </xf>
    <xf numFmtId="0" fontId="21" fillId="0" borderId="0" xfId="792" applyFont="1" applyFill="1" applyBorder="1" applyAlignment="1" applyProtection="1">
      <alignment horizontal="center"/>
      <protection hidden="1"/>
    </xf>
    <xf numFmtId="0" fontId="21" fillId="0" borderId="37" xfId="792" applyFont="1" applyFill="1" applyBorder="1" applyAlignment="1" applyProtection="1">
      <alignment horizontal="center"/>
      <protection hidden="1"/>
    </xf>
    <xf numFmtId="0" fontId="201" fillId="0" borderId="0" xfId="792" applyFont="1" applyFill="1" applyBorder="1" applyAlignment="1" applyProtection="1">
      <alignment horizontal="center"/>
      <protection hidden="1"/>
    </xf>
    <xf numFmtId="0" fontId="201" fillId="0" borderId="0" xfId="0" applyFont="1" applyFill="1" applyBorder="1" applyAlignment="1" applyProtection="1">
      <alignment vertical="center" wrapText="1"/>
      <protection hidden="1"/>
    </xf>
    <xf numFmtId="0" fontId="200"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protection hidden="1"/>
    </xf>
    <xf numFmtId="0" fontId="205" fillId="0" borderId="42" xfId="0" applyFont="1" applyFill="1" applyBorder="1" applyAlignment="1" applyProtection="1">
      <protection hidden="1"/>
    </xf>
    <xf numFmtId="0" fontId="17" fillId="0" borderId="38" xfId="0" applyFont="1" applyFill="1" applyBorder="1" applyAlignment="1" applyProtection="1">
      <protection hidden="1"/>
    </xf>
    <xf numFmtId="0" fontId="205" fillId="0" borderId="0" xfId="0" applyFont="1" applyFill="1" applyBorder="1" applyAlignment="1" applyProtection="1">
      <protection hidden="1"/>
    </xf>
    <xf numFmtId="0" fontId="201" fillId="0" borderId="0" xfId="0" applyFont="1" applyFill="1" applyBorder="1" applyAlignment="1" applyProtection="1">
      <alignment horizontal="center" vertical="center" wrapText="1"/>
      <protection hidden="1"/>
    </xf>
    <xf numFmtId="0" fontId="212" fillId="39" borderId="43" xfId="1825" applyFont="1" applyFill="1" applyBorder="1" applyAlignment="1" applyProtection="1">
      <alignment horizontal="center" vertical="center" wrapText="1"/>
      <protection hidden="1"/>
    </xf>
    <xf numFmtId="0" fontId="16" fillId="39" borderId="33" xfId="1825" applyFont="1" applyFill="1" applyBorder="1" applyAlignment="1" applyProtection="1">
      <alignment vertical="center"/>
      <protection hidden="1"/>
    </xf>
    <xf numFmtId="0" fontId="16" fillId="39" borderId="48" xfId="1825" applyFont="1" applyFill="1" applyBorder="1" applyAlignment="1" applyProtection="1">
      <alignment vertical="center"/>
      <protection hidden="1"/>
    </xf>
    <xf numFmtId="0" fontId="212" fillId="39" borderId="37" xfId="1825" applyFont="1" applyFill="1" applyBorder="1" applyAlignment="1" applyProtection="1">
      <alignment horizontal="center" vertical="center" wrapText="1"/>
      <protection hidden="1"/>
    </xf>
    <xf numFmtId="0" fontId="16" fillId="39" borderId="0" xfId="1825" applyFont="1" applyFill="1" applyBorder="1" applyAlignment="1" applyProtection="1">
      <alignment horizontal="left" vertical="center"/>
      <protection hidden="1"/>
    </xf>
    <xf numFmtId="0" fontId="212" fillId="39" borderId="46" xfId="1825" applyFont="1" applyFill="1" applyBorder="1" applyAlignment="1" applyProtection="1">
      <alignment horizontal="left" vertical="center"/>
      <protection hidden="1"/>
    </xf>
    <xf numFmtId="0" fontId="17" fillId="0" borderId="0" xfId="0" applyFont="1" applyFill="1" applyBorder="1" applyAlignment="1" applyProtection="1">
      <alignment horizontal="center"/>
      <protection hidden="1"/>
    </xf>
    <xf numFmtId="0" fontId="205" fillId="0" borderId="0" xfId="0" applyFont="1" applyFill="1" applyBorder="1" applyAlignment="1" applyProtection="1">
      <alignment horizontal="center"/>
      <protection hidden="1"/>
    </xf>
    <xf numFmtId="0" fontId="205" fillId="0" borderId="0" xfId="793" applyFont="1" applyFill="1" applyBorder="1" applyAlignment="1" applyProtection="1">
      <alignment vertical="center"/>
      <protection hidden="1"/>
    </xf>
    <xf numFmtId="0" fontId="16" fillId="39" borderId="0" xfId="1825" applyFont="1" applyFill="1" applyBorder="1" applyAlignment="1" applyProtection="1">
      <alignment vertical="center"/>
      <protection hidden="1"/>
    </xf>
    <xf numFmtId="0" fontId="16" fillId="39" borderId="46" xfId="1825" applyFont="1" applyFill="1" applyBorder="1" applyAlignment="1" applyProtection="1">
      <alignment vertical="center"/>
      <protection hidden="1"/>
    </xf>
    <xf numFmtId="0" fontId="203" fillId="0" borderId="33" xfId="0" applyFont="1" applyFill="1" applyBorder="1" applyAlignment="1" applyProtection="1">
      <alignment vertical="center" wrapText="1"/>
      <protection hidden="1"/>
    </xf>
    <xf numFmtId="0" fontId="17" fillId="0" borderId="0" xfId="793" applyFont="1" applyFill="1" applyBorder="1" applyAlignment="1" applyProtection="1">
      <alignment horizontal="center"/>
      <protection hidden="1"/>
    </xf>
    <xf numFmtId="0" fontId="205" fillId="0" borderId="42" xfId="793" applyFont="1" applyFill="1" applyBorder="1" applyAlignment="1" applyProtection="1">
      <alignment horizontal="center"/>
      <protection hidden="1"/>
    </xf>
    <xf numFmtId="0" fontId="212" fillId="39" borderId="0" xfId="1825" applyFont="1" applyFill="1" applyBorder="1" applyAlignment="1" applyProtection="1">
      <alignment horizontal="center" vertical="center" wrapText="1"/>
      <protection hidden="1"/>
    </xf>
    <xf numFmtId="177" fontId="28" fillId="0" borderId="0" xfId="612" applyNumberFormat="1" applyFont="1" applyFill="1" applyBorder="1" applyAlignment="1" applyProtection="1">
      <alignment horizontal="left"/>
      <protection hidden="1"/>
    </xf>
    <xf numFmtId="0" fontId="12" fillId="0" borderId="45" xfId="792" applyFill="1" applyBorder="1" applyProtection="1">
      <protection hidden="1"/>
    </xf>
    <xf numFmtId="0" fontId="15" fillId="0" borderId="0" xfId="792" applyFont="1" applyFill="1" applyBorder="1" applyProtection="1">
      <protection hidden="1"/>
    </xf>
    <xf numFmtId="0" fontId="206" fillId="0" borderId="0" xfId="1825" applyFont="1" applyFill="1" applyBorder="1" applyAlignment="1" applyProtection="1">
      <alignment horizontal="left" vertical="center"/>
      <protection hidden="1"/>
    </xf>
    <xf numFmtId="0" fontId="192" fillId="0" borderId="0" xfId="1825" applyFont="1" applyFill="1" applyBorder="1" applyAlignment="1" applyProtection="1">
      <alignment horizontal="left" vertical="center"/>
      <protection hidden="1"/>
    </xf>
    <xf numFmtId="0" fontId="192" fillId="0" borderId="46" xfId="1825" applyFont="1" applyFill="1" applyBorder="1" applyAlignment="1" applyProtection="1">
      <alignment horizontal="left" vertical="center"/>
      <protection hidden="1"/>
    </xf>
    <xf numFmtId="0" fontId="212" fillId="41" borderId="0" xfId="1825" applyNumberFormat="1" applyFont="1" applyFill="1" applyBorder="1" applyAlignment="1" applyProtection="1">
      <alignment horizontal="center" vertical="center"/>
      <protection hidden="1"/>
    </xf>
    <xf numFmtId="0" fontId="15" fillId="41" borderId="46" xfId="792" applyFont="1" applyFill="1" applyBorder="1" applyProtection="1">
      <protection hidden="1"/>
    </xf>
    <xf numFmtId="177" fontId="15" fillId="0" borderId="0" xfId="612" applyNumberFormat="1" applyFont="1" applyFill="1" applyBorder="1" applyAlignment="1" applyProtection="1">
      <alignment horizontal="left" indent="1"/>
      <protection hidden="1"/>
    </xf>
    <xf numFmtId="177" fontId="15" fillId="0" borderId="46" xfId="612" applyNumberFormat="1" applyFont="1" applyFill="1" applyBorder="1" applyAlignment="1" applyProtection="1">
      <alignment horizontal="left" indent="1"/>
      <protection hidden="1"/>
    </xf>
    <xf numFmtId="0" fontId="12" fillId="0" borderId="33" xfId="792" applyFont="1" applyBorder="1" applyProtection="1">
      <protection hidden="1"/>
    </xf>
    <xf numFmtId="171" fontId="16" fillId="0" borderId="0" xfId="0" applyNumberFormat="1" applyFont="1" applyFill="1" applyBorder="1" applyAlignment="1" applyProtection="1">
      <protection hidden="1"/>
    </xf>
    <xf numFmtId="171" fontId="201" fillId="0" borderId="42" xfId="0" applyNumberFormat="1" applyFont="1" applyFill="1" applyBorder="1" applyAlignment="1" applyProtection="1">
      <protection hidden="1"/>
    </xf>
    <xf numFmtId="171" fontId="15" fillId="41" borderId="46" xfId="0" applyNumberFormat="1" applyFont="1" applyFill="1" applyBorder="1" applyAlignment="1" applyProtection="1">
      <alignment vertical="center"/>
      <protection hidden="1"/>
    </xf>
    <xf numFmtId="177" fontId="28" fillId="0" borderId="0" xfId="612" applyNumberFormat="1" applyFont="1" applyFill="1" applyBorder="1" applyAlignment="1" applyProtection="1">
      <alignment horizontal="left" indent="1"/>
      <protection hidden="1"/>
    </xf>
    <xf numFmtId="177" fontId="28" fillId="0" borderId="46" xfId="612" applyNumberFormat="1" applyFont="1" applyFill="1" applyBorder="1" applyAlignment="1" applyProtection="1">
      <alignment horizontal="left" indent="1"/>
      <protection hidden="1"/>
    </xf>
    <xf numFmtId="171" fontId="16" fillId="0" borderId="0" xfId="0" applyNumberFormat="1" applyFont="1" applyFill="1" applyBorder="1" applyAlignment="1" applyProtection="1">
      <alignment horizontal="right"/>
      <protection hidden="1"/>
    </xf>
    <xf numFmtId="171" fontId="201" fillId="0" borderId="0" xfId="0" applyNumberFormat="1" applyFont="1" applyFill="1" applyBorder="1" applyAlignment="1" applyProtection="1">
      <alignment horizontal="right"/>
      <protection hidden="1"/>
    </xf>
    <xf numFmtId="177" fontId="36" fillId="0" borderId="0" xfId="612" applyNumberFormat="1" applyFont="1" applyFill="1" applyBorder="1" applyAlignment="1" applyProtection="1">
      <alignment horizontal="left" indent="2"/>
      <protection hidden="1"/>
    </xf>
    <xf numFmtId="177" fontId="36" fillId="0" borderId="46" xfId="612" applyNumberFormat="1" applyFont="1" applyFill="1" applyBorder="1" applyAlignment="1" applyProtection="1">
      <alignment horizontal="left" indent="2"/>
      <protection hidden="1"/>
    </xf>
    <xf numFmtId="0" fontId="12" fillId="41" borderId="46" xfId="792" applyFill="1" applyBorder="1" applyProtection="1">
      <protection hidden="1"/>
    </xf>
    <xf numFmtId="171" fontId="201" fillId="0" borderId="0" xfId="0" applyNumberFormat="1" applyFont="1" applyFill="1" applyBorder="1" applyAlignment="1" applyProtection="1">
      <protection hidden="1"/>
    </xf>
    <xf numFmtId="0" fontId="192" fillId="41" borderId="46" xfId="1825" applyFont="1" applyFill="1" applyBorder="1" applyAlignment="1" applyProtection="1">
      <alignment horizontal="left" vertical="center"/>
      <protection hidden="1"/>
    </xf>
    <xf numFmtId="177" fontId="29" fillId="0" borderId="0" xfId="612" applyNumberFormat="1" applyFont="1" applyFill="1" applyBorder="1" applyAlignment="1" applyProtection="1">
      <alignment horizontal="left" indent="3"/>
      <protection hidden="1"/>
    </xf>
    <xf numFmtId="177" fontId="29" fillId="0" borderId="46" xfId="612" applyNumberFormat="1" applyFont="1" applyFill="1" applyBorder="1" applyAlignment="1" applyProtection="1">
      <alignment horizontal="left" indent="3"/>
      <protection hidden="1"/>
    </xf>
    <xf numFmtId="171" fontId="22" fillId="0" borderId="37" xfId="0" applyNumberFormat="1" applyFont="1" applyFill="1" applyBorder="1" applyAlignment="1" applyProtection="1">
      <protection hidden="1"/>
    </xf>
    <xf numFmtId="0" fontId="12" fillId="0" borderId="0" xfId="792" applyFont="1" applyProtection="1">
      <protection hidden="1"/>
    </xf>
    <xf numFmtId="171" fontId="22" fillId="0" borderId="0" xfId="0" applyNumberFormat="1" applyFont="1" applyFill="1" applyBorder="1" applyAlignment="1" applyProtection="1">
      <protection hidden="1"/>
    </xf>
    <xf numFmtId="171" fontId="217" fillId="0" borderId="0" xfId="0" applyNumberFormat="1" applyFont="1" applyFill="1" applyBorder="1" applyAlignment="1" applyProtection="1">
      <protection hidden="1"/>
    </xf>
    <xf numFmtId="0" fontId="207" fillId="0" borderId="0" xfId="0" applyFont="1" applyFill="1" applyBorder="1" applyAlignment="1" applyProtection="1">
      <alignment vertical="center"/>
      <protection hidden="1"/>
    </xf>
    <xf numFmtId="171" fontId="217" fillId="0" borderId="42" xfId="0" applyNumberFormat="1" applyFont="1" applyFill="1" applyBorder="1" applyAlignment="1" applyProtection="1">
      <protection hidden="1"/>
    </xf>
    <xf numFmtId="177" fontId="36" fillId="0" borderId="0" xfId="612" applyNumberFormat="1" applyFont="1" applyFill="1" applyBorder="1" applyAlignment="1" applyProtection="1">
      <alignment horizontal="left" indent="4"/>
      <protection hidden="1"/>
    </xf>
    <xf numFmtId="0" fontId="190" fillId="0" borderId="0" xfId="0" applyFont="1" applyFill="1" applyBorder="1" applyAlignment="1" applyProtection="1">
      <alignment vertical="center" wrapText="1"/>
      <protection hidden="1"/>
    </xf>
    <xf numFmtId="171" fontId="126" fillId="0" borderId="0" xfId="0" applyNumberFormat="1" applyFont="1" applyFill="1" applyBorder="1" applyAlignment="1" applyProtection="1">
      <protection hidden="1"/>
    </xf>
    <xf numFmtId="0" fontId="30" fillId="0" borderId="0" xfId="792" applyFont="1" applyProtection="1">
      <protection hidden="1"/>
    </xf>
    <xf numFmtId="171" fontId="208" fillId="0" borderId="42" xfId="0" applyNumberFormat="1" applyFont="1" applyFill="1" applyBorder="1" applyAlignment="1" applyProtection="1">
      <protection hidden="1"/>
    </xf>
    <xf numFmtId="177" fontId="128" fillId="0" borderId="0" xfId="612" applyNumberFormat="1" applyFont="1" applyFill="1" applyBorder="1" applyAlignment="1" applyProtection="1">
      <alignment horizontal="left" indent="5"/>
      <protection hidden="1"/>
    </xf>
    <xf numFmtId="171" fontId="208" fillId="0" borderId="0" xfId="0" applyNumberFormat="1" applyFont="1" applyFill="1" applyBorder="1" applyAlignment="1" applyProtection="1">
      <protection hidden="1"/>
    </xf>
    <xf numFmtId="171" fontId="126" fillId="0" borderId="0" xfId="0" applyNumberFormat="1" applyFont="1" applyFill="1" applyBorder="1" applyAlignment="1" applyProtection="1">
      <alignment horizontal="right"/>
      <protection hidden="1"/>
    </xf>
    <xf numFmtId="171" fontId="126" fillId="0" borderId="46" xfId="0" applyNumberFormat="1" applyFont="1" applyFill="1" applyBorder="1" applyAlignment="1" applyProtection="1">
      <alignment horizontal="right"/>
      <protection hidden="1"/>
    </xf>
    <xf numFmtId="0" fontId="23" fillId="0" borderId="0" xfId="792" applyFont="1" applyFill="1" applyBorder="1" applyProtection="1">
      <protection hidden="1"/>
    </xf>
    <xf numFmtId="0" fontId="218" fillId="0" borderId="42" xfId="792" applyFont="1" applyFill="1" applyBorder="1" applyProtection="1">
      <protection hidden="1"/>
    </xf>
    <xf numFmtId="0" fontId="201" fillId="39" borderId="42" xfId="0" applyFont="1" applyFill="1" applyBorder="1" applyAlignment="1" applyProtection="1">
      <alignment horizontal="center" vertical="center" wrapText="1"/>
      <protection hidden="1"/>
    </xf>
    <xf numFmtId="171" fontId="23" fillId="0" borderId="0" xfId="792" applyNumberFormat="1" applyFont="1" applyFill="1" applyBorder="1" applyProtection="1">
      <protection hidden="1"/>
    </xf>
    <xf numFmtId="171" fontId="23" fillId="0" borderId="46" xfId="792" applyNumberFormat="1" applyFont="1" applyFill="1" applyBorder="1" applyProtection="1">
      <protection hidden="1"/>
    </xf>
    <xf numFmtId="0" fontId="209" fillId="0" borderId="0" xfId="792" applyFont="1" applyFill="1" applyBorder="1" applyProtection="1">
      <protection hidden="1"/>
    </xf>
    <xf numFmtId="0" fontId="12" fillId="0" borderId="46" xfId="792" applyFill="1" applyBorder="1" applyProtection="1">
      <protection hidden="1"/>
    </xf>
    <xf numFmtId="1" fontId="29" fillId="0" borderId="0" xfId="612" applyNumberFormat="1" applyFont="1" applyFill="1" applyBorder="1" applyAlignment="1" applyProtection="1">
      <alignment horizontal="left" indent="1"/>
      <protection hidden="1"/>
    </xf>
    <xf numFmtId="0" fontId="201" fillId="0" borderId="42" xfId="792" applyFont="1" applyFill="1" applyBorder="1" applyAlignment="1" applyProtection="1">
      <alignment horizontal="center" vertical="center"/>
      <protection hidden="1"/>
    </xf>
    <xf numFmtId="1" fontId="28" fillId="0" borderId="0" xfId="612" applyNumberFormat="1" applyFont="1" applyFill="1" applyBorder="1" applyAlignment="1" applyProtection="1">
      <alignment horizontal="left" indent="1"/>
      <protection hidden="1"/>
    </xf>
    <xf numFmtId="0" fontId="16" fillId="39" borderId="45" xfId="1825" applyFont="1" applyFill="1" applyBorder="1" applyAlignment="1" applyProtection="1">
      <alignment vertical="center"/>
      <protection hidden="1"/>
    </xf>
    <xf numFmtId="0" fontId="12" fillId="41" borderId="44" xfId="792" applyFill="1" applyBorder="1" applyProtection="1">
      <protection hidden="1"/>
    </xf>
    <xf numFmtId="1" fontId="29" fillId="0" borderId="0" xfId="612" applyNumberFormat="1" applyFont="1" applyFill="1" applyBorder="1" applyAlignment="1" applyProtection="1">
      <alignment horizontal="left" indent="2"/>
      <protection hidden="1"/>
    </xf>
    <xf numFmtId="1" fontId="29" fillId="0" borderId="0" xfId="612" applyNumberFormat="1" applyFont="1" applyFill="1" applyBorder="1" applyAlignment="1" applyProtection="1">
      <alignment horizontal="left" indent="4"/>
      <protection hidden="1"/>
    </xf>
    <xf numFmtId="1" fontId="36" fillId="0" borderId="0" xfId="612" applyNumberFormat="1" applyFont="1" applyFill="1" applyBorder="1" applyAlignment="1" applyProtection="1">
      <alignment horizontal="left" indent="2"/>
      <protection hidden="1"/>
    </xf>
    <xf numFmtId="0" fontId="14" fillId="0" borderId="0" xfId="792" applyFont="1" applyFill="1" applyBorder="1" applyProtection="1">
      <protection hidden="1"/>
    </xf>
    <xf numFmtId="0" fontId="217" fillId="0" borderId="0" xfId="792" applyFont="1" applyFill="1" applyBorder="1" applyProtection="1">
      <protection hidden="1"/>
    </xf>
    <xf numFmtId="0" fontId="22" fillId="0" borderId="0" xfId="792" applyFont="1" applyFill="1" applyBorder="1" applyAlignment="1" applyProtection="1">
      <alignment vertical="center"/>
      <protection hidden="1"/>
    </xf>
    <xf numFmtId="177" fontId="29" fillId="0" borderId="0" xfId="612" applyNumberFormat="1" applyFont="1" applyFill="1" applyBorder="1" applyAlignment="1" applyProtection="1">
      <alignment horizontal="left" indent="1"/>
      <protection hidden="1"/>
    </xf>
    <xf numFmtId="0" fontId="35" fillId="0" borderId="0" xfId="792" applyFont="1" applyFill="1" applyBorder="1" applyProtection="1">
      <protection hidden="1"/>
    </xf>
    <xf numFmtId="229" fontId="16" fillId="0" borderId="5" xfId="1824" applyNumberFormat="1" applyFont="1" applyFill="1" applyBorder="1" applyAlignment="1" applyProtection="1">
      <alignment horizontal="center" vertical="center"/>
    </xf>
    <xf numFmtId="0" fontId="196" fillId="0" borderId="0" xfId="0" applyNumberFormat="1" applyFont="1" applyBorder="1" applyAlignment="1" applyProtection="1">
      <alignment horizontal="right"/>
    </xf>
    <xf numFmtId="1" fontId="219" fillId="0" borderId="0" xfId="1856" applyNumberFormat="1" applyFill="1" applyAlignment="1" applyProtection="1">
      <alignment horizontal="right"/>
    </xf>
    <xf numFmtId="1" fontId="224" fillId="0" borderId="0" xfId="1846" applyNumberFormat="1" applyFont="1" applyFill="1" applyAlignment="1" applyProtection="1">
      <alignment horizontal="right"/>
    </xf>
    <xf numFmtId="171" fontId="219" fillId="0" borderId="0" xfId="1834" applyNumberFormat="1" applyFill="1" applyAlignment="1" applyProtection="1">
      <alignment horizontal="right"/>
    </xf>
    <xf numFmtId="1" fontId="219" fillId="0" borderId="0" xfId="1832" applyNumberFormat="1" applyFont="1" applyFill="1" applyAlignment="1" applyProtection="1">
      <alignment horizontal="right"/>
    </xf>
    <xf numFmtId="1" fontId="219" fillId="0" borderId="0" xfId="1833" applyNumberFormat="1" applyFont="1" applyFill="1" applyAlignment="1" applyProtection="1">
      <alignment horizontal="right"/>
    </xf>
    <xf numFmtId="1" fontId="196" fillId="0" borderId="0" xfId="0" applyNumberFormat="1" applyFont="1" applyFill="1" applyAlignment="1" applyProtection="1">
      <alignment horizontal="right"/>
    </xf>
    <xf numFmtId="0" fontId="196" fillId="0" borderId="0" xfId="1853" applyFont="1" applyAlignment="1" applyProtection="1">
      <alignment horizontal="right"/>
    </xf>
    <xf numFmtId="0" fontId="228" fillId="0" borderId="0" xfId="0" applyFont="1" applyBorder="1" applyAlignment="1">
      <alignment horizontal="right" vertical="center"/>
    </xf>
    <xf numFmtId="0" fontId="228" fillId="0" borderId="0" xfId="0" applyFont="1" applyBorder="1" applyAlignment="1">
      <alignment horizontal="right" vertical="center" wrapText="1"/>
    </xf>
    <xf numFmtId="0" fontId="229" fillId="0" borderId="0" xfId="0" applyFont="1" applyBorder="1" applyAlignment="1">
      <alignment horizontal="right" vertical="center"/>
    </xf>
    <xf numFmtId="174" fontId="198" fillId="41" borderId="0" xfId="0" applyNumberFormat="1" applyFont="1" applyFill="1" applyBorder="1" applyProtection="1">
      <protection locked="0"/>
    </xf>
    <xf numFmtId="174" fontId="196" fillId="0" borderId="0" xfId="0" applyNumberFormat="1" applyFont="1" applyBorder="1" applyProtection="1">
      <protection locked="0"/>
    </xf>
    <xf numFmtId="0" fontId="12" fillId="0" borderId="0" xfId="792" applyFont="1" applyBorder="1" applyProtection="1">
      <protection hidden="1"/>
    </xf>
    <xf numFmtId="1" fontId="196" fillId="0" borderId="0" xfId="0" applyNumberFormat="1" applyFont="1" applyAlignment="1" applyProtection="1">
      <alignment horizontal="right"/>
      <protection locked="0"/>
    </xf>
    <xf numFmtId="1" fontId="196" fillId="0" borderId="0" xfId="0" applyNumberFormat="1" applyFont="1" applyBorder="1" applyAlignment="1" applyProtection="1">
      <alignment horizontal="right"/>
      <protection locked="0"/>
    </xf>
    <xf numFmtId="1" fontId="198" fillId="41" borderId="0" xfId="0" applyNumberFormat="1" applyFont="1" applyFill="1" applyBorder="1" applyAlignment="1" applyProtection="1">
      <alignment horizontal="right"/>
      <protection locked="0"/>
    </xf>
    <xf numFmtId="1" fontId="196" fillId="0" borderId="0" xfId="0" applyNumberFormat="1" applyFont="1" applyFill="1" applyAlignment="1" applyProtection="1">
      <alignment horizontal="right"/>
      <protection locked="0"/>
    </xf>
    <xf numFmtId="1" fontId="196" fillId="0" borderId="45" xfId="0" applyNumberFormat="1" applyFont="1" applyFill="1" applyBorder="1" applyAlignment="1" applyProtection="1">
      <alignment horizontal="right"/>
      <protection locked="0"/>
    </xf>
    <xf numFmtId="171" fontId="198" fillId="41" borderId="0" xfId="0" applyNumberFormat="1" applyFont="1" applyFill="1" applyBorder="1" applyAlignment="1" applyProtection="1">
      <alignment horizontal="right"/>
      <protection locked="0"/>
    </xf>
    <xf numFmtId="171" fontId="221" fillId="0" borderId="0" xfId="0" applyNumberFormat="1" applyFont="1" applyAlignment="1" applyProtection="1">
      <alignment horizontal="right"/>
      <protection locked="0"/>
    </xf>
    <xf numFmtId="174" fontId="196" fillId="0" borderId="0" xfId="0" applyNumberFormat="1" applyFont="1" applyBorder="1" applyAlignment="1" applyProtection="1">
      <alignment horizontal="right"/>
      <protection locked="0"/>
    </xf>
    <xf numFmtId="0" fontId="4" fillId="0" borderId="0" xfId="0" applyFont="1" applyBorder="1" applyProtection="1">
      <protection locked="0"/>
    </xf>
    <xf numFmtId="171" fontId="219" fillId="0" borderId="0" xfId="0" applyNumberFormat="1" applyFont="1" applyFill="1" applyBorder="1" applyAlignment="1">
      <alignment horizontal="right"/>
    </xf>
    <xf numFmtId="171" fontId="219" fillId="0" borderId="0" xfId="1868" applyNumberFormat="1" applyFont="1" applyFill="1" applyBorder="1" applyAlignment="1">
      <alignment horizontal="right"/>
    </xf>
    <xf numFmtId="171" fontId="219" fillId="0" borderId="0" xfId="1868" applyNumberFormat="1" applyFont="1" applyFill="1" applyBorder="1" applyAlignment="1">
      <alignment horizontal="right"/>
    </xf>
    <xf numFmtId="0" fontId="196" fillId="0" borderId="0" xfId="1868" applyFont="1" applyAlignment="1">
      <alignment horizontal="right"/>
    </xf>
    <xf numFmtId="171" fontId="221" fillId="0" borderId="0" xfId="1868" applyNumberFormat="1" applyFont="1" applyFill="1" applyAlignment="1">
      <alignment horizontal="right"/>
    </xf>
    <xf numFmtId="171" fontId="221" fillId="0" borderId="0" xfId="1868" applyNumberFormat="1" applyFont="1" applyAlignment="1">
      <alignment horizontal="right"/>
    </xf>
    <xf numFmtId="171" fontId="221" fillId="0" borderId="0" xfId="0" applyNumberFormat="1" applyFont="1" applyBorder="1" applyAlignment="1"/>
    <xf numFmtId="171" fontId="221" fillId="0" borderId="0" xfId="0" applyNumberFormat="1" applyFont="1" applyFill="1" applyBorder="1" applyAlignment="1">
      <alignment horizontal="right"/>
    </xf>
    <xf numFmtId="171" fontId="202" fillId="42" borderId="0" xfId="0" applyNumberFormat="1" applyFont="1" applyFill="1" applyBorder="1" applyAlignment="1" applyProtection="1">
      <alignment vertical="center" wrapText="1"/>
      <protection hidden="1"/>
    </xf>
    <xf numFmtId="0" fontId="212" fillId="39" borderId="47" xfId="1825" applyFont="1" applyFill="1" applyBorder="1" applyAlignment="1" applyProtection="1">
      <alignment horizontal="center" vertical="center"/>
      <protection hidden="1"/>
    </xf>
    <xf numFmtId="0" fontId="196" fillId="0" borderId="0" xfId="0" applyFont="1" applyBorder="1" applyAlignment="1" applyProtection="1">
      <alignment horizontal="right"/>
      <protection locked="0"/>
    </xf>
    <xf numFmtId="2" fontId="196" fillId="0" borderId="0" xfId="1868" applyNumberFormat="1" applyFont="1" applyAlignment="1">
      <alignment horizontal="right"/>
    </xf>
    <xf numFmtId="171" fontId="221" fillId="0" borderId="0" xfId="0" applyNumberFormat="1" applyFont="1" applyBorder="1" applyAlignment="1">
      <alignment horizontal="right"/>
    </xf>
    <xf numFmtId="0" fontId="230" fillId="0" borderId="0" xfId="0" applyFont="1" applyBorder="1" applyAlignment="1">
      <alignment horizontal="right" vertical="center"/>
    </xf>
    <xf numFmtId="171" fontId="221" fillId="0" borderId="0" xfId="0" applyNumberFormat="1" applyFont="1" applyFill="1" applyAlignment="1">
      <alignment horizontal="right"/>
    </xf>
    <xf numFmtId="0" fontId="196" fillId="0" borderId="0" xfId="0" applyFont="1" applyAlignment="1">
      <alignment horizontal="right"/>
    </xf>
    <xf numFmtId="1" fontId="0" fillId="0" borderId="0" xfId="0" applyNumberFormat="1" applyFill="1" applyAlignment="1">
      <alignment horizontal="right"/>
    </xf>
    <xf numFmtId="171" fontId="0" fillId="0" borderId="0" xfId="0" applyNumberFormat="1" applyFill="1"/>
    <xf numFmtId="1" fontId="196" fillId="0" borderId="0" xfId="0" applyNumberFormat="1" applyFont="1" applyAlignment="1">
      <alignment horizontal="right"/>
    </xf>
    <xf numFmtId="1" fontId="232" fillId="0" borderId="0" xfId="0" applyNumberFormat="1" applyFont="1" applyBorder="1" applyAlignment="1">
      <alignment horizontal="right"/>
    </xf>
    <xf numFmtId="1" fontId="232" fillId="0" borderId="0" xfId="0" applyNumberFormat="1" applyFont="1" applyFill="1" applyBorder="1" applyAlignment="1">
      <alignment horizontal="right"/>
    </xf>
    <xf numFmtId="1" fontId="232" fillId="0" borderId="0" xfId="0" applyNumberFormat="1" applyFont="1" applyAlignment="1">
      <alignment horizontal="right"/>
    </xf>
    <xf numFmtId="0" fontId="191" fillId="0" borderId="0" xfId="1825" applyAlignment="1">
      <alignment wrapText="1"/>
    </xf>
    <xf numFmtId="0" fontId="0" fillId="0" borderId="0" xfId="0" applyAlignment="1" applyProtection="1">
      <alignment wrapText="1"/>
      <protection locked="0"/>
    </xf>
    <xf numFmtId="171" fontId="198" fillId="39" borderId="54" xfId="0" applyNumberFormat="1" applyFont="1" applyFill="1" applyBorder="1" applyAlignment="1" applyProtection="1">
      <alignment horizontal="right"/>
      <protection locked="0"/>
    </xf>
    <xf numFmtId="171" fontId="196" fillId="0" borderId="0" xfId="0" applyNumberFormat="1" applyFont="1" applyFill="1" applyAlignment="1" applyProtection="1">
      <alignment horizontal="right"/>
      <protection locked="0"/>
    </xf>
    <xf numFmtId="171" fontId="221" fillId="0" borderId="0" xfId="0" applyNumberFormat="1" applyFont="1" applyBorder="1" applyAlignment="1" applyProtection="1">
      <alignment horizontal="right"/>
      <protection locked="0"/>
    </xf>
    <xf numFmtId="171" fontId="221" fillId="0" borderId="0" xfId="0" applyNumberFormat="1" applyFont="1" applyBorder="1" applyAlignment="1" applyProtection="1">
      <protection locked="0"/>
    </xf>
    <xf numFmtId="171" fontId="198" fillId="39" borderId="54" xfId="0" applyNumberFormat="1" applyFont="1" applyFill="1" applyBorder="1" applyAlignment="1" applyProtection="1">
      <alignment horizontal="right"/>
      <protection hidden="1"/>
    </xf>
    <xf numFmtId="171" fontId="198" fillId="41" borderId="0" xfId="0" applyNumberFormat="1" applyFont="1" applyFill="1" applyBorder="1" applyAlignment="1" applyProtection="1">
      <alignment horizontal="right"/>
      <protection hidden="1"/>
    </xf>
    <xf numFmtId="174" fontId="198" fillId="41" borderId="0" xfId="0" applyNumberFormat="1" applyFont="1" applyFill="1" applyBorder="1" applyProtection="1">
      <protection hidden="1"/>
    </xf>
    <xf numFmtId="171" fontId="221" fillId="0" borderId="0" xfId="1868" applyNumberFormat="1" applyFont="1"/>
    <xf numFmtId="1" fontId="221" fillId="0" borderId="0" xfId="1868" applyNumberFormat="1" applyFont="1"/>
    <xf numFmtId="171" fontId="226" fillId="0" borderId="0" xfId="1868" applyNumberFormat="1" applyFont="1"/>
    <xf numFmtId="1" fontId="220" fillId="0" borderId="0" xfId="1868" applyNumberFormat="1" applyFont="1" applyAlignment="1">
      <alignment horizontal="right"/>
    </xf>
    <xf numFmtId="171" fontId="196" fillId="0" borderId="0" xfId="1868" applyNumberFormat="1" applyFont="1" applyAlignment="1">
      <alignment horizontal="right"/>
    </xf>
    <xf numFmtId="1" fontId="196" fillId="0" borderId="0" xfId="1868" applyNumberFormat="1" applyFont="1" applyAlignment="1">
      <alignment horizontal="right"/>
    </xf>
    <xf numFmtId="1" fontId="221" fillId="0" borderId="0" xfId="1868" applyNumberFormat="1" applyFont="1" applyBorder="1"/>
    <xf numFmtId="0" fontId="229" fillId="0" borderId="0" xfId="0" applyFont="1" applyBorder="1" applyAlignment="1">
      <alignment horizontal="right" vertical="center" wrapText="1"/>
    </xf>
    <xf numFmtId="171" fontId="196" fillId="0" borderId="0" xfId="0" applyNumberFormat="1" applyFont="1" applyProtection="1">
      <protection locked="0"/>
    </xf>
    <xf numFmtId="171" fontId="198" fillId="39" borderId="54" xfId="0" applyNumberFormat="1" applyFont="1" applyFill="1" applyBorder="1" applyAlignment="1" applyProtection="1">
      <alignment horizontal="right"/>
      <protection locked="0" hidden="1"/>
    </xf>
    <xf numFmtId="0" fontId="201" fillId="39" borderId="34" xfId="0" applyFont="1" applyFill="1" applyBorder="1" applyAlignment="1" applyProtection="1">
      <alignment horizontal="center" vertical="center" wrapText="1"/>
      <protection hidden="1"/>
    </xf>
    <xf numFmtId="0" fontId="201" fillId="39" borderId="36" xfId="0" applyFont="1" applyFill="1" applyBorder="1" applyAlignment="1" applyProtection="1">
      <alignment horizontal="center" vertical="center" wrapText="1"/>
      <protection hidden="1"/>
    </xf>
    <xf numFmtId="0" fontId="201" fillId="0" borderId="34" xfId="0" applyFont="1" applyFill="1" applyBorder="1" applyAlignment="1" applyProtection="1">
      <alignment horizontal="center" vertical="center" wrapText="1"/>
      <protection hidden="1"/>
    </xf>
    <xf numFmtId="0" fontId="201" fillId="0" borderId="36" xfId="0" applyFont="1" applyFill="1" applyBorder="1" applyAlignment="1" applyProtection="1">
      <alignment horizontal="center" vertical="center" wrapText="1"/>
      <protection hidden="1"/>
    </xf>
    <xf numFmtId="0" fontId="201" fillId="39" borderId="35" xfId="0" applyFont="1" applyFill="1" applyBorder="1" applyAlignment="1" applyProtection="1">
      <alignment horizontal="center" vertical="center" wrapText="1"/>
      <protection hidden="1"/>
    </xf>
    <xf numFmtId="0" fontId="204" fillId="39" borderId="34" xfId="0" applyFont="1" applyFill="1" applyBorder="1" applyAlignment="1" applyProtection="1">
      <alignment horizontal="center" vertical="center" wrapText="1"/>
      <protection hidden="1"/>
    </xf>
    <xf numFmtId="0" fontId="204" fillId="39" borderId="35" xfId="0" applyFont="1" applyFill="1" applyBorder="1" applyAlignment="1" applyProtection="1">
      <alignment horizontal="center" vertical="center" wrapText="1"/>
      <protection hidden="1"/>
    </xf>
    <xf numFmtId="0" fontId="204" fillId="39" borderId="36"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protection locked="0"/>
    </xf>
    <xf numFmtId="0" fontId="17" fillId="0" borderId="0" xfId="793" applyFont="1" applyFill="1" applyBorder="1" applyAlignment="1" applyProtection="1">
      <alignment horizontal="center" vertical="center"/>
      <protection locked="0"/>
    </xf>
    <xf numFmtId="0" fontId="17" fillId="0" borderId="0" xfId="792" applyFont="1" applyFill="1" applyBorder="1" applyAlignment="1" applyProtection="1">
      <alignment horizontal="center" vertical="center"/>
      <protection hidden="1"/>
    </xf>
    <xf numFmtId="0" fontId="15" fillId="39" borderId="24" xfId="0" applyFont="1" applyFill="1" applyBorder="1" applyAlignment="1" applyProtection="1">
      <alignment horizontal="left" wrapText="1"/>
      <protection hidden="1"/>
    </xf>
    <xf numFmtId="0" fontId="15" fillId="39" borderId="30" xfId="0" applyFont="1" applyFill="1" applyBorder="1" applyAlignment="1" applyProtection="1">
      <alignment horizontal="left" wrapText="1"/>
      <protection hidden="1"/>
    </xf>
    <xf numFmtId="0" fontId="211" fillId="40" borderId="26" xfId="1826" applyFont="1" applyFill="1" applyBorder="1" applyAlignment="1" applyProtection="1">
      <alignment horizontal="center" vertical="center" textRotation="90" wrapText="1"/>
      <protection hidden="1"/>
    </xf>
    <xf numFmtId="0" fontId="211" fillId="40" borderId="1" xfId="1826" applyFont="1" applyFill="1" applyBorder="1" applyAlignment="1" applyProtection="1">
      <alignment horizontal="center" vertical="center" textRotation="90" wrapText="1"/>
      <protection hidden="1"/>
    </xf>
    <xf numFmtId="0" fontId="211" fillId="40" borderId="25" xfId="1826" applyFont="1" applyFill="1" applyBorder="1" applyAlignment="1" applyProtection="1">
      <alignment horizontal="center" vertical="center" textRotation="90" wrapText="1"/>
      <protection hidden="1"/>
    </xf>
    <xf numFmtId="0" fontId="191" fillId="0" borderId="0" xfId="1825" applyAlignment="1">
      <alignment horizontal="left" wrapText="1"/>
    </xf>
    <xf numFmtId="0" fontId="4" fillId="0" borderId="0" xfId="0" applyFont="1" applyAlignment="1" applyProtection="1">
      <alignment horizontal="left" wrapText="1"/>
      <protection hidden="1"/>
    </xf>
    <xf numFmtId="0" fontId="0" fillId="0" borderId="0" xfId="0" applyAlignment="1" applyProtection="1">
      <alignment horizontal="left" wrapText="1"/>
      <protection locked="0"/>
    </xf>
    <xf numFmtId="0" fontId="15" fillId="41" borderId="24" xfId="0" applyFont="1" applyFill="1" applyBorder="1" applyAlignment="1" applyProtection="1">
      <alignment horizontal="left" wrapText="1"/>
      <protection hidden="1"/>
    </xf>
    <xf numFmtId="0" fontId="15" fillId="41" borderId="30" xfId="0" applyFont="1" applyFill="1" applyBorder="1" applyAlignment="1" applyProtection="1">
      <alignment horizontal="left" wrapText="1"/>
      <protection hidden="1"/>
    </xf>
    <xf numFmtId="0" fontId="4" fillId="0" borderId="55" xfId="0" applyFont="1" applyFill="1" applyBorder="1" applyAlignment="1" applyProtection="1">
      <alignment horizontal="left" wrapText="1"/>
      <protection hidden="1"/>
    </xf>
    <xf numFmtId="0" fontId="4" fillId="0" borderId="56" xfId="0" applyFont="1" applyFill="1" applyBorder="1" applyAlignment="1" applyProtection="1">
      <alignment horizontal="left" wrapText="1"/>
      <protection hidden="1"/>
    </xf>
    <xf numFmtId="0" fontId="15" fillId="39" borderId="24" xfId="0" applyFont="1" applyFill="1" applyBorder="1" applyAlignment="1" applyProtection="1">
      <alignment horizontal="left" vertical="center" wrapText="1"/>
      <protection hidden="1"/>
    </xf>
    <xf numFmtId="0" fontId="15" fillId="39" borderId="30" xfId="0" applyFont="1" applyFill="1" applyBorder="1" applyAlignment="1" applyProtection="1">
      <alignment horizontal="left" vertical="center" wrapText="1"/>
      <protection hidden="1"/>
    </xf>
    <xf numFmtId="0" fontId="0" fillId="0" borderId="0" xfId="0" applyAlignment="1" applyProtection="1">
      <alignment horizontal="center"/>
      <protection locked="0"/>
    </xf>
    <xf numFmtId="0" fontId="197" fillId="42" borderId="26" xfId="1826" applyFont="1" applyFill="1" applyBorder="1" applyAlignment="1" applyProtection="1">
      <alignment horizontal="center" vertical="center" textRotation="90" wrapText="1"/>
      <protection hidden="1"/>
    </xf>
    <xf numFmtId="0" fontId="197" fillId="42" borderId="1" xfId="1826" applyFont="1" applyFill="1" applyBorder="1" applyAlignment="1" applyProtection="1">
      <alignment horizontal="center" vertical="center" textRotation="90" wrapText="1"/>
      <protection hidden="1"/>
    </xf>
    <xf numFmtId="0" fontId="197" fillId="42" borderId="51" xfId="1826" applyFont="1" applyFill="1" applyBorder="1" applyAlignment="1" applyProtection="1">
      <alignment horizontal="center" vertical="center" textRotation="90" wrapText="1"/>
      <protection hidden="1"/>
    </xf>
    <xf numFmtId="0" fontId="197" fillId="42" borderId="53" xfId="1826" applyFont="1" applyFill="1" applyBorder="1" applyAlignment="1" applyProtection="1">
      <alignment horizontal="center" vertical="center" textRotation="90" wrapText="1"/>
      <protection hidden="1"/>
    </xf>
  </cellXfs>
  <cellStyles count="1870">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иперссылка 2" xfId="185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68"/>
    <cellStyle name="Звичайний 4" xfId="1869"/>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61" xfId="1832"/>
    <cellStyle name="Обычный 62" xfId="1833"/>
    <cellStyle name="Обычный 63" xfId="1837"/>
    <cellStyle name="Обычный 64" xfId="1838"/>
    <cellStyle name="Обычный 65" xfId="1839"/>
    <cellStyle name="Обычный 66" xfId="1840"/>
    <cellStyle name="Обычный 67" xfId="1841"/>
    <cellStyle name="Обычный 68" xfId="1842"/>
    <cellStyle name="Обычный 69" xfId="1843"/>
    <cellStyle name="Обычный 7" xfId="789"/>
    <cellStyle name="Обычный 7 2" xfId="1705"/>
    <cellStyle name="Обычный 70" xfId="1844"/>
    <cellStyle name="Обычный 71" xfId="1845"/>
    <cellStyle name="Обычный 72" xfId="1846"/>
    <cellStyle name="Обычный 73" xfId="1836"/>
    <cellStyle name="Обычный 74" xfId="1848"/>
    <cellStyle name="Обычный 75" xfId="1849"/>
    <cellStyle name="Обычный 76" xfId="1850"/>
    <cellStyle name="Обычный 77" xfId="1851"/>
    <cellStyle name="Обычный 78" xfId="1852"/>
    <cellStyle name="Обычный 79" xfId="1853"/>
    <cellStyle name="Обычный 8" xfId="790"/>
    <cellStyle name="Обычный 8 2" xfId="1706"/>
    <cellStyle name="Обычный 80" xfId="1854"/>
    <cellStyle name="Обычный 81" xfId="1835"/>
    <cellStyle name="Обычный 82" xfId="1847"/>
    <cellStyle name="Обычный 83" xfId="1834"/>
    <cellStyle name="Обычный 84" xfId="1855"/>
    <cellStyle name="Обычный 85" xfId="1856"/>
    <cellStyle name="Обычный 86" xfId="1858"/>
    <cellStyle name="Обычный 87" xfId="1860"/>
    <cellStyle name="Обычный 88" xfId="1861"/>
    <cellStyle name="Обычный 89" xfId="1863"/>
    <cellStyle name="Обычный 9" xfId="791"/>
    <cellStyle name="Обычный 9 2" xfId="1707"/>
    <cellStyle name="Обычный 90" xfId="1862"/>
    <cellStyle name="Обычный 91" xfId="1865"/>
    <cellStyle name="Обычный 92" xfId="1864"/>
    <cellStyle name="Обычный 93" xfId="1866"/>
    <cellStyle name="Обычный 94" xfId="1867"/>
    <cellStyle name="Обычный_1_квіт_2008_КМУ" xfId="1831"/>
    <cellStyle name="Обычный_1_лип_2008 КМУ" xfId="1828"/>
    <cellStyle name="Обычный_1_серпня_2007 КМУ " xfId="1829"/>
    <cellStyle name="Обычный_1_січ 2009_КМУ" xfId="1857"/>
    <cellStyle name="Обычный_FABR 3" xfId="1827"/>
    <cellStyle name="Обычный_Forec table IMF style 39" xfId="792"/>
    <cellStyle name="Обычный_OverAll Table 3" xfId="793"/>
    <cellStyle name="Обычный_VVP_new" xfId="1826"/>
    <cellStyle name="Обычный_zab_1_06_07" xfId="1830"/>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C4D79B"/>
      <color rgb="FFEBF1DE"/>
      <color rgb="FFF0FEE6"/>
      <color rgb="FF007236"/>
      <color rgb="FF008236"/>
      <color rgb="FF009B78"/>
      <color rgb="FF008278"/>
      <color rgb="FF00C878"/>
      <color rgb="FF006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ist" dx="16" fmlaLink="$A$1" fmlaRange="$A$3:$A$4" noThreeD="1" sel="1" val="0"/>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 Id="rId5" Type="http://schemas.openxmlformats.org/officeDocument/2006/relationships/image" Target="../media/image5.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1813560</xdr:colOff>
      <xdr:row>7</xdr:row>
      <xdr:rowOff>228601</xdr:rowOff>
    </xdr:from>
    <xdr:to>
      <xdr:col>5</xdr:col>
      <xdr:colOff>15240</xdr:colOff>
      <xdr:row>16</xdr:row>
      <xdr:rowOff>7620</xdr:rowOff>
    </xdr:to>
    <xdr:cxnSp macro="">
      <xdr:nvCxnSpPr>
        <xdr:cNvPr id="3" name="Пряма зі стрілкою 2">
          <a:extLst>
            <a:ext uri="{FF2B5EF4-FFF2-40B4-BE49-F238E27FC236}">
              <a16:creationId xmlns:a16="http://schemas.microsoft.com/office/drawing/2014/main" id="{00000000-0008-0000-0000-000003000000}"/>
            </a:ext>
          </a:extLst>
        </xdr:cNvPr>
        <xdr:cNvCxnSpPr/>
      </xdr:nvCxnSpPr>
      <xdr:spPr>
        <a:xfrm flipV="1">
          <a:off x="5524500" y="1447801"/>
          <a:ext cx="108204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571501</xdr:colOff>
      <xdr:row>7</xdr:row>
      <xdr:rowOff>15240</xdr:rowOff>
    </xdr:from>
    <xdr:to>
      <xdr:col>1</xdr:col>
      <xdr:colOff>586740</xdr:colOff>
      <xdr:row>16</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16</xdr:row>
      <xdr:rowOff>66675</xdr:rowOff>
    </xdr:from>
    <xdr:to>
      <xdr:col>3</xdr:col>
      <xdr:colOff>0</xdr:colOff>
      <xdr:row>16</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16</xdr:row>
      <xdr:rowOff>34290</xdr:rowOff>
    </xdr:from>
    <xdr:to>
      <xdr:col>5</xdr:col>
      <xdr:colOff>0</xdr:colOff>
      <xdr:row>18</xdr:row>
      <xdr:rowOff>30480</xdr:rowOff>
    </xdr:to>
    <xdr:cxnSp macro="">
      <xdr:nvCxnSpPr>
        <xdr:cNvPr id="18" name="Пряма зі стрілкою 17">
          <a:extLst>
            <a:ext uri="{FF2B5EF4-FFF2-40B4-BE49-F238E27FC236}">
              <a16:creationId xmlns:a16="http://schemas.microsoft.com/office/drawing/2014/main" id="{00000000-0008-0000-0000-000012000000}"/>
            </a:ext>
          </a:extLst>
        </xdr:cNvPr>
        <xdr:cNvCxnSpPr/>
      </xdr:nvCxnSpPr>
      <xdr:spPr>
        <a:xfrm>
          <a:off x="5549265" y="3013710"/>
          <a:ext cx="1042035" cy="49911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16</xdr:row>
      <xdr:rowOff>30481</xdr:rowOff>
    </xdr:to>
    <xdr:cxnSp macro="">
      <xdr:nvCxnSpPr>
        <xdr:cNvPr id="6" name="Пряма зі стрілкою 2">
          <a:extLst>
            <a:ext uri="{FF2B5EF4-FFF2-40B4-BE49-F238E27FC236}">
              <a16:creationId xmlns:a16="http://schemas.microsoft.com/office/drawing/2014/main" id="{00000000-0008-0000-0000-000006000000}"/>
            </a:ext>
          </a:extLst>
        </xdr:cNvPr>
        <xdr:cNvCxnSpPr/>
      </xdr:nvCxnSpPr>
      <xdr:spPr>
        <a:xfrm flipV="1">
          <a:off x="5539740" y="480060"/>
          <a:ext cx="1043940" cy="25755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16</xdr:row>
      <xdr:rowOff>60960</xdr:rowOff>
    </xdr:from>
    <xdr:to>
      <xdr:col>4</xdr:col>
      <xdr:colOff>1203960</xdr:colOff>
      <xdr:row>21</xdr:row>
      <xdr:rowOff>243840</xdr:rowOff>
    </xdr:to>
    <xdr:cxnSp macro="">
      <xdr:nvCxnSpPr>
        <xdr:cNvPr id="8" name="Пряма зі стрілкою 2">
          <a:extLst>
            <a:ext uri="{FF2B5EF4-FFF2-40B4-BE49-F238E27FC236}">
              <a16:creationId xmlns:a16="http://schemas.microsoft.com/office/drawing/2014/main" id="{00000000-0008-0000-0000-000008000000}"/>
            </a:ext>
          </a:extLst>
        </xdr:cNvPr>
        <xdr:cNvCxnSpPr/>
      </xdr:nvCxnSpPr>
      <xdr:spPr>
        <a:xfrm>
          <a:off x="6225540" y="3078480"/>
          <a:ext cx="1196340" cy="144018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236220</xdr:rowOff>
    </xdr:from>
    <xdr:to>
      <xdr:col>5</xdr:col>
      <xdr:colOff>0</xdr:colOff>
      <xdr:row>16</xdr:row>
      <xdr:rowOff>15240</xdr:rowOff>
    </xdr:to>
    <xdr:cxnSp macro="">
      <xdr:nvCxnSpPr>
        <xdr:cNvPr id="11" name="Пряма зі стрілкою 2">
          <a:extLst>
            <a:ext uri="{FF2B5EF4-FFF2-40B4-BE49-F238E27FC236}">
              <a16:creationId xmlns:a16="http://schemas.microsoft.com/office/drawing/2014/main" id="{00000000-0008-0000-0000-00000B000000}"/>
            </a:ext>
          </a:extLst>
        </xdr:cNvPr>
        <xdr:cNvCxnSpPr/>
      </xdr:nvCxnSpPr>
      <xdr:spPr>
        <a:xfrm flipV="1">
          <a:off x="5539740" y="246126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19" name="Пряма зі стрілкою 2">
          <a:extLst>
            <a:ext uri="{FF2B5EF4-FFF2-40B4-BE49-F238E27FC236}">
              <a16:creationId xmlns:a16="http://schemas.microsoft.com/office/drawing/2014/main" id="{00000000-0008-0000-0000-000013000000}"/>
            </a:ext>
          </a:extLst>
        </xdr:cNvPr>
        <xdr:cNvCxnSpPr/>
      </xdr:nvCxnSpPr>
      <xdr:spPr>
        <a:xfrm flipV="1">
          <a:off x="9765632" y="350921"/>
          <a:ext cx="1012657"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24" name="Пряма зі стрілкою 2">
          <a:extLst>
            <a:ext uri="{FF2B5EF4-FFF2-40B4-BE49-F238E27FC236}">
              <a16:creationId xmlns:a16="http://schemas.microsoft.com/office/drawing/2014/main" id="{00000000-0008-0000-0000-000018000000}"/>
            </a:ext>
          </a:extLst>
        </xdr:cNvPr>
        <xdr:cNvCxnSpPr/>
      </xdr:nvCxnSpPr>
      <xdr:spPr>
        <a:xfrm>
          <a:off x="9780872" y="466825"/>
          <a:ext cx="1007444" cy="465622"/>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28" name="Пряма зі стрілкою 2">
          <a:extLst>
            <a:ext uri="{FF2B5EF4-FFF2-40B4-BE49-F238E27FC236}">
              <a16:creationId xmlns:a16="http://schemas.microsoft.com/office/drawing/2014/main" id="{00000000-0008-0000-0000-00001C000000}"/>
            </a:ext>
          </a:extLst>
        </xdr:cNvPr>
        <xdr:cNvCxnSpPr/>
      </xdr:nvCxnSpPr>
      <xdr:spPr>
        <a:xfrm flipV="1">
          <a:off x="9773252" y="1884947"/>
          <a:ext cx="1005037" cy="110293"/>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1" name="Пряма зі стрілкою 2">
          <a:extLst>
            <a:ext uri="{FF2B5EF4-FFF2-40B4-BE49-F238E27FC236}">
              <a16:creationId xmlns:a16="http://schemas.microsoft.com/office/drawing/2014/main" id="{00000000-0008-0000-0000-00001F000000}"/>
            </a:ext>
          </a:extLst>
        </xdr:cNvPr>
        <xdr:cNvCxnSpPr/>
      </xdr:nvCxnSpPr>
      <xdr:spPr>
        <a:xfrm>
          <a:off x="9944100" y="1501140"/>
          <a:ext cx="100584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13</xdr:row>
      <xdr:rowOff>130342</xdr:rowOff>
    </xdr:from>
    <xdr:to>
      <xdr:col>7</xdr:col>
      <xdr:colOff>10027</xdr:colOff>
      <xdr:row>14</xdr:row>
      <xdr:rowOff>2</xdr:rowOff>
    </xdr:to>
    <xdr:cxnSp macro="">
      <xdr:nvCxnSpPr>
        <xdr:cNvPr id="34" name="Пряма зі стрілкою 2">
          <a:extLst>
            <a:ext uri="{FF2B5EF4-FFF2-40B4-BE49-F238E27FC236}">
              <a16:creationId xmlns:a16="http://schemas.microsoft.com/office/drawing/2014/main" id="{00000000-0008-0000-0000-000022000000}"/>
            </a:ext>
          </a:extLst>
        </xdr:cNvPr>
        <xdr:cNvCxnSpPr/>
      </xdr:nvCxnSpPr>
      <xdr:spPr>
        <a:xfrm flipV="1">
          <a:off x="9773252" y="2817395"/>
          <a:ext cx="1015064" cy="12031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14</xdr:row>
      <xdr:rowOff>7620</xdr:rowOff>
    </xdr:from>
    <xdr:to>
      <xdr:col>7</xdr:col>
      <xdr:colOff>0</xdr:colOff>
      <xdr:row>15</xdr:row>
      <xdr:rowOff>144780</xdr:rowOff>
    </xdr:to>
    <xdr:cxnSp macro="">
      <xdr:nvCxnSpPr>
        <xdr:cNvPr id="35" name="Пряма зі стрілкою 2">
          <a:extLst>
            <a:ext uri="{FF2B5EF4-FFF2-40B4-BE49-F238E27FC236}">
              <a16:creationId xmlns:a16="http://schemas.microsoft.com/office/drawing/2014/main" id="{00000000-0008-0000-0000-000023000000}"/>
            </a:ext>
          </a:extLst>
        </xdr:cNvPr>
        <xdr:cNvCxnSpPr/>
      </xdr:nvCxnSpPr>
      <xdr:spPr>
        <a:xfrm>
          <a:off x="9936480" y="2484120"/>
          <a:ext cx="101346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17</xdr:row>
      <xdr:rowOff>130342</xdr:rowOff>
    </xdr:from>
    <xdr:to>
      <xdr:col>7</xdr:col>
      <xdr:colOff>10027</xdr:colOff>
      <xdr:row>18</xdr:row>
      <xdr:rowOff>2</xdr:rowOff>
    </xdr:to>
    <xdr:cxnSp macro="">
      <xdr:nvCxnSpPr>
        <xdr:cNvPr id="40" name="Пряма зі стрілкою 2">
          <a:extLst>
            <a:ext uri="{FF2B5EF4-FFF2-40B4-BE49-F238E27FC236}">
              <a16:creationId xmlns:a16="http://schemas.microsoft.com/office/drawing/2014/main" id="{00000000-0008-0000-0000-000028000000}"/>
            </a:ext>
          </a:extLst>
        </xdr:cNvPr>
        <xdr:cNvCxnSpPr/>
      </xdr:nvCxnSpPr>
      <xdr:spPr>
        <a:xfrm flipV="1">
          <a:off x="9780872" y="3820026"/>
          <a:ext cx="1007444" cy="12031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22</xdr:row>
      <xdr:rowOff>11530</xdr:rowOff>
    </xdr:from>
    <xdr:to>
      <xdr:col>7</xdr:col>
      <xdr:colOff>0</xdr:colOff>
      <xdr:row>23</xdr:row>
      <xdr:rowOff>150395</xdr:rowOff>
    </xdr:to>
    <xdr:cxnSp macro="">
      <xdr:nvCxnSpPr>
        <xdr:cNvPr id="41" name="Пряма зі стрілкою 2">
          <a:extLst>
            <a:ext uri="{FF2B5EF4-FFF2-40B4-BE49-F238E27FC236}">
              <a16:creationId xmlns:a16="http://schemas.microsoft.com/office/drawing/2014/main" id="{00000000-0008-0000-0000-000029000000}"/>
            </a:ext>
          </a:extLst>
        </xdr:cNvPr>
        <xdr:cNvCxnSpPr/>
      </xdr:nvCxnSpPr>
      <xdr:spPr>
        <a:xfrm>
          <a:off x="9755615" y="5014662"/>
          <a:ext cx="1022674" cy="389522"/>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21</xdr:row>
      <xdr:rowOff>110289</xdr:rowOff>
    </xdr:from>
    <xdr:to>
      <xdr:col>6</xdr:col>
      <xdr:colOff>1002631</xdr:colOff>
      <xdr:row>22</xdr:row>
      <xdr:rowOff>10026</xdr:rowOff>
    </xdr:to>
    <xdr:cxnSp macro="">
      <xdr:nvCxnSpPr>
        <xdr:cNvPr id="42" name="Пряма зі стрілкою 2">
          <a:extLst>
            <a:ext uri="{FF2B5EF4-FFF2-40B4-BE49-F238E27FC236}">
              <a16:creationId xmlns:a16="http://schemas.microsoft.com/office/drawing/2014/main" id="{00000000-0008-0000-0000-00002A000000}"/>
            </a:ext>
          </a:extLst>
        </xdr:cNvPr>
        <xdr:cNvCxnSpPr/>
      </xdr:nvCxnSpPr>
      <xdr:spPr>
        <a:xfrm flipV="1">
          <a:off x="9795711" y="4862763"/>
          <a:ext cx="972552" cy="1503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18</xdr:row>
      <xdr:rowOff>7620</xdr:rowOff>
    </xdr:from>
    <xdr:to>
      <xdr:col>6</xdr:col>
      <xdr:colOff>992605</xdr:colOff>
      <xdr:row>19</xdr:row>
      <xdr:rowOff>160421</xdr:rowOff>
    </xdr:to>
    <xdr:cxnSp macro="">
      <xdr:nvCxnSpPr>
        <xdr:cNvPr id="43" name="Пряма зі стрілкою 2">
          <a:extLst>
            <a:ext uri="{FF2B5EF4-FFF2-40B4-BE49-F238E27FC236}">
              <a16:creationId xmlns:a16="http://schemas.microsoft.com/office/drawing/2014/main" id="{00000000-0008-0000-0000-00002B000000}"/>
            </a:ext>
          </a:extLst>
        </xdr:cNvPr>
        <xdr:cNvCxnSpPr/>
      </xdr:nvCxnSpPr>
      <xdr:spPr>
        <a:xfrm>
          <a:off x="9796112" y="4008120"/>
          <a:ext cx="962125" cy="40345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1917178</xdr:colOff>
      <xdr:row>21</xdr:row>
      <xdr:rowOff>117231</xdr:rowOff>
    </xdr:from>
    <xdr:to>
      <xdr:col>11</xdr:col>
      <xdr:colOff>10026</xdr:colOff>
      <xdr:row>21</xdr:row>
      <xdr:rowOff>130342</xdr:rowOff>
    </xdr:to>
    <xdr:cxnSp macro="">
      <xdr:nvCxnSpPr>
        <xdr:cNvPr id="21" name="Пряма зі стрілкою 2">
          <a:extLst>
            <a:ext uri="{FF2B5EF4-FFF2-40B4-BE49-F238E27FC236}">
              <a16:creationId xmlns:a16="http://schemas.microsoft.com/office/drawing/2014/main" id="{00000000-0008-0000-0000-000015000000}"/>
            </a:ext>
          </a:extLst>
        </xdr:cNvPr>
        <xdr:cNvCxnSpPr/>
      </xdr:nvCxnSpPr>
      <xdr:spPr>
        <a:xfrm>
          <a:off x="13317099" y="4919836"/>
          <a:ext cx="1110769" cy="1311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22" name="Пряма зі стрілкою 2">
          <a:extLst>
            <a:ext uri="{FF2B5EF4-FFF2-40B4-BE49-F238E27FC236}">
              <a16:creationId xmlns:a16="http://schemas.microsoft.com/office/drawing/2014/main" id="{00000000-0008-0000-0000-000016000000}"/>
            </a:ext>
          </a:extLst>
        </xdr:cNvPr>
        <xdr:cNvCxnSpPr/>
      </xdr:nvCxnSpPr>
      <xdr:spPr>
        <a:xfrm flipV="1">
          <a:off x="8160052" y="1329531"/>
          <a:ext cx="819245" cy="596192"/>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19050</xdr:rowOff>
        </xdr:from>
        <xdr:to>
          <xdr:col>1</xdr:col>
          <xdr:colOff>0</xdr:colOff>
          <xdr:row>1</xdr:row>
          <xdr:rowOff>228600</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33227</xdr:colOff>
      <xdr:row>11</xdr:row>
      <xdr:rowOff>155058</xdr:rowOff>
    </xdr:from>
    <xdr:to>
      <xdr:col>7</xdr:col>
      <xdr:colOff>9113</xdr:colOff>
      <xdr:row>14</xdr:row>
      <xdr:rowOff>11494</xdr:rowOff>
    </xdr:to>
    <xdr:cxnSp macro="">
      <xdr:nvCxnSpPr>
        <xdr:cNvPr id="23" name="Пряма зі стрілкою 2">
          <a:extLst>
            <a:ext uri="{FF2B5EF4-FFF2-40B4-BE49-F238E27FC236}">
              <a16:creationId xmlns:a16="http://schemas.microsoft.com/office/drawing/2014/main" id="{00000000-0008-0000-0000-000017000000}"/>
            </a:ext>
          </a:extLst>
        </xdr:cNvPr>
        <xdr:cNvCxnSpPr/>
      </xdr:nvCxnSpPr>
      <xdr:spPr>
        <a:xfrm flipV="1">
          <a:off x="8184855" y="2935029"/>
          <a:ext cx="729025" cy="58742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2019300</xdr:colOff>
      <xdr:row>3</xdr:row>
      <xdr:rowOff>57149</xdr:rowOff>
    </xdr:from>
    <xdr:to>
      <xdr:col>1</xdr:col>
      <xdr:colOff>2019300</xdr:colOff>
      <xdr:row>4</xdr:row>
      <xdr:rowOff>1904</xdr:rowOff>
    </xdr:to>
    <xdr:pic>
      <xdr:nvPicPr>
        <xdr:cNvPr id="4" name="Рисунок 3" descr="http://galeri7.uludagsozluk.com/248/kirim-tatar-bayragi_398120_m.gif">
          <a:extLst>
            <a:ext uri="{FF2B5EF4-FFF2-40B4-BE49-F238E27FC236}">
              <a16:creationId xmlns:a16="http://schemas.microsoft.com/office/drawing/2014/main" id="{00000000-0008-0000-0D00-000004000000}"/>
            </a:ext>
          </a:extLst>
        </xdr:cNvPr>
        <xdr:cNvPicPr/>
      </xdr:nvPicPr>
      <xdr:blipFill>
        <a:blip xmlns:r="http://schemas.openxmlformats.org/officeDocument/2006/relationships" r:embed="rId1" cstate="print"/>
        <a:srcRect/>
        <a:stretch>
          <a:fillRect/>
        </a:stretch>
      </xdr:blipFill>
      <xdr:spPr bwMode="auto">
        <a:xfrm>
          <a:off x="2918460" y="2366009"/>
          <a:ext cx="266700" cy="142875"/>
        </a:xfrm>
        <a:prstGeom prst="rect">
          <a:avLst/>
        </a:prstGeom>
        <a:noFill/>
        <a:ln w="9525">
          <a:noFill/>
          <a:miter lim="800000"/>
          <a:headEnd/>
          <a:tailEnd/>
        </a:ln>
      </xdr:spPr>
    </xdr:pic>
    <xdr:clientData/>
  </xdr:twoCellAnchor>
  <xdr:twoCellAnchor editAs="oneCell">
    <xdr:from>
      <xdr:col>1</xdr:col>
      <xdr:colOff>2019300</xdr:colOff>
      <xdr:row>6</xdr:row>
      <xdr:rowOff>19050</xdr:rowOff>
    </xdr:from>
    <xdr:to>
      <xdr:col>1</xdr:col>
      <xdr:colOff>2019300</xdr:colOff>
      <xdr:row>7</xdr:row>
      <xdr:rowOff>0</xdr:rowOff>
    </xdr:to>
    <xdr:pic>
      <xdr:nvPicPr>
        <xdr:cNvPr id="5" name="Рисунок 4" descr="http://rmv.dp.ua/wp-content/uploads/2012/12/558px-Prapor_Dnipropetrovskoyi_oblasti.svg_.png">
          <a:extLst>
            <a:ext uri="{FF2B5EF4-FFF2-40B4-BE49-F238E27FC236}">
              <a16:creationId xmlns:a16="http://schemas.microsoft.com/office/drawing/2014/main" id="{00000000-0008-0000-0D00-000005000000}"/>
            </a:ext>
          </a:extLst>
        </xdr:cNvPr>
        <xdr:cNvPicPr/>
      </xdr:nvPicPr>
      <xdr:blipFill>
        <a:blip xmlns:r="http://schemas.openxmlformats.org/officeDocument/2006/relationships" r:embed="rId2" cstate="print"/>
        <a:srcRect/>
        <a:stretch>
          <a:fillRect/>
        </a:stretch>
      </xdr:blipFill>
      <xdr:spPr bwMode="auto">
        <a:xfrm>
          <a:off x="2918460" y="3082290"/>
          <a:ext cx="266700" cy="171450"/>
        </a:xfrm>
        <a:prstGeom prst="rect">
          <a:avLst/>
        </a:prstGeom>
        <a:noFill/>
        <a:ln w="9525">
          <a:noFill/>
          <a:miter lim="800000"/>
          <a:headEnd/>
          <a:tailEnd/>
        </a:ln>
      </xdr:spPr>
    </xdr:pic>
    <xdr:clientData/>
  </xdr:twoCellAnchor>
  <xdr:twoCellAnchor editAs="oneCell">
    <xdr:from>
      <xdr:col>1</xdr:col>
      <xdr:colOff>2019300</xdr:colOff>
      <xdr:row>7</xdr:row>
      <xdr:rowOff>28576</xdr:rowOff>
    </xdr:from>
    <xdr:to>
      <xdr:col>1</xdr:col>
      <xdr:colOff>2019300</xdr:colOff>
      <xdr:row>8</xdr:row>
      <xdr:rowOff>663</xdr:rowOff>
    </xdr:to>
    <xdr:pic>
      <xdr:nvPicPr>
        <xdr:cNvPr id="8" name="Рисунок 7" descr="http://vgo-kraina.org/static/images/photo/1023px-Flag_of_Donetsk_Oblast.svg.png">
          <a:extLst>
            <a:ext uri="{FF2B5EF4-FFF2-40B4-BE49-F238E27FC236}">
              <a16:creationId xmlns:a16="http://schemas.microsoft.com/office/drawing/2014/main" id="{00000000-0008-0000-0D00-000008000000}"/>
            </a:ext>
          </a:extLst>
        </xdr:cNvPr>
        <xdr:cNvPicPr/>
      </xdr:nvPicPr>
      <xdr:blipFill>
        <a:blip xmlns:r="http://schemas.openxmlformats.org/officeDocument/2006/relationships" r:embed="rId3" cstate="print"/>
        <a:srcRect/>
        <a:stretch>
          <a:fillRect/>
        </a:stretch>
      </xdr:blipFill>
      <xdr:spPr bwMode="auto">
        <a:xfrm>
          <a:off x="2918460" y="3343276"/>
          <a:ext cx="266700" cy="170207"/>
        </a:xfrm>
        <a:prstGeom prst="rect">
          <a:avLst/>
        </a:prstGeom>
        <a:noFill/>
        <a:ln w="9525">
          <a:noFill/>
          <a:miter lim="800000"/>
          <a:headEnd/>
          <a:tailEnd/>
        </a:ln>
      </xdr:spPr>
    </xdr:pic>
    <xdr:clientData/>
  </xdr:twoCellAnchor>
  <xdr:twoCellAnchor editAs="oneCell">
    <xdr:from>
      <xdr:col>1</xdr:col>
      <xdr:colOff>2009776</xdr:colOff>
      <xdr:row>28</xdr:row>
      <xdr:rowOff>19051</xdr:rowOff>
    </xdr:from>
    <xdr:to>
      <xdr:col>1</xdr:col>
      <xdr:colOff>2010592</xdr:colOff>
      <xdr:row>29</xdr:row>
      <xdr:rowOff>664</xdr:rowOff>
    </xdr:to>
    <xdr:pic>
      <xdr:nvPicPr>
        <xdr:cNvPr id="27" name="Рисунок 26" descr="http://vgo-kraina.org/static/images/photo/icons_444.jpg">
          <a:extLst>
            <a:ext uri="{FF2B5EF4-FFF2-40B4-BE49-F238E27FC236}">
              <a16:creationId xmlns:a16="http://schemas.microsoft.com/office/drawing/2014/main" id="{00000000-0008-0000-0D00-00001B000000}"/>
            </a:ext>
          </a:extLst>
        </xdr:cNvPr>
        <xdr:cNvPicPr/>
      </xdr:nvPicPr>
      <xdr:blipFill>
        <a:blip xmlns:r="http://schemas.openxmlformats.org/officeDocument/2006/relationships" r:embed="rId4" cstate="print"/>
        <a:srcRect/>
        <a:stretch>
          <a:fillRect/>
        </a:stretch>
      </xdr:blipFill>
      <xdr:spPr bwMode="auto">
        <a:xfrm>
          <a:off x="2908936" y="8614411"/>
          <a:ext cx="297996" cy="179733"/>
        </a:xfrm>
        <a:prstGeom prst="rect">
          <a:avLst/>
        </a:prstGeom>
        <a:noFill/>
        <a:ln w="9525">
          <a:noFill/>
          <a:miter lim="800000"/>
          <a:headEnd/>
          <a:tailEnd/>
        </a:ln>
      </xdr:spPr>
    </xdr:pic>
    <xdr:clientData/>
  </xdr:twoCellAnchor>
  <xdr:twoCellAnchor editAs="oneCell">
    <xdr:from>
      <xdr:col>1</xdr:col>
      <xdr:colOff>2009771</xdr:colOff>
      <xdr:row>29</xdr:row>
      <xdr:rowOff>28576</xdr:rowOff>
    </xdr:from>
    <xdr:to>
      <xdr:col>1</xdr:col>
      <xdr:colOff>2011127</xdr:colOff>
      <xdr:row>29</xdr:row>
      <xdr:rowOff>166551</xdr:rowOff>
    </xdr:to>
    <xdr:pic>
      <xdr:nvPicPr>
        <xdr:cNvPr id="28" name="Рисунок 27" descr="https://upload.wikimedia.org/wikipedia/commons/thumb/1/14/Flag_of_Sevastopol.svg/600px-Flag_of_Sevastopol.svg.png">
          <a:extLst>
            <a:ext uri="{FF2B5EF4-FFF2-40B4-BE49-F238E27FC236}">
              <a16:creationId xmlns:a16="http://schemas.microsoft.com/office/drawing/2014/main" id="{00000000-0008-0000-0D00-00001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2908931" y="8875396"/>
          <a:ext cx="303444" cy="145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2867526</xdr:colOff>
      <xdr:row>7</xdr:row>
      <xdr:rowOff>200526</xdr:rowOff>
    </xdr:from>
    <xdr:to>
      <xdr:col>1</xdr:col>
      <xdr:colOff>2868026</xdr:colOff>
      <xdr:row>8</xdr:row>
      <xdr:rowOff>160702</xdr:rowOff>
    </xdr:to>
    <xdr:pic>
      <xdr:nvPicPr>
        <xdr:cNvPr id="2" name="Рисунок 1" descr="http://expreszt.com.ua/uploads/posts/2012-06/1339407649_0-prap.jp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rcRect/>
        <a:stretch>
          <a:fillRect/>
        </a:stretch>
      </xdr:blipFill>
      <xdr:spPr bwMode="auto">
        <a:xfrm>
          <a:off x="3477126" y="2212206"/>
          <a:ext cx="500" cy="211635"/>
        </a:xfrm>
        <a:prstGeom prst="rect">
          <a:avLst/>
        </a:prstGeom>
        <a:noFill/>
        <a:ln w="9525">
          <a:noFill/>
          <a:miter lim="800000"/>
          <a:headEnd/>
          <a:tailEnd/>
        </a:ln>
      </xdr:spPr>
    </xdr:pic>
    <xdr:clientData/>
  </xdr:twoCellAnchor>
  <xdr:twoCellAnchor editAs="oneCell">
    <xdr:from>
      <xdr:col>1</xdr:col>
      <xdr:colOff>2019300</xdr:colOff>
      <xdr:row>3</xdr:row>
      <xdr:rowOff>57149</xdr:rowOff>
    </xdr:from>
    <xdr:to>
      <xdr:col>1</xdr:col>
      <xdr:colOff>2019300</xdr:colOff>
      <xdr:row>4</xdr:row>
      <xdr:rowOff>1906</xdr:rowOff>
    </xdr:to>
    <xdr:pic>
      <xdr:nvPicPr>
        <xdr:cNvPr id="4" name="Рисунок 3" descr="http://galeri7.uludagsozluk.com/248/kirim-tatar-bayragi_398120_m.gif">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srcRect/>
        <a:stretch>
          <a:fillRect/>
        </a:stretch>
      </xdr:blipFill>
      <xdr:spPr bwMode="auto">
        <a:xfrm>
          <a:off x="2628900" y="1062989"/>
          <a:ext cx="0" cy="196215"/>
        </a:xfrm>
        <a:prstGeom prst="rect">
          <a:avLst/>
        </a:prstGeom>
        <a:noFill/>
        <a:ln w="9525">
          <a:noFill/>
          <a:miter lim="800000"/>
          <a:headEnd/>
          <a:tailEnd/>
        </a:ln>
      </xdr:spPr>
    </xdr:pic>
    <xdr:clientData/>
  </xdr:twoCellAnchor>
  <xdr:twoCellAnchor editAs="oneCell">
    <xdr:from>
      <xdr:col>1</xdr:col>
      <xdr:colOff>2019300</xdr:colOff>
      <xdr:row>6</xdr:row>
      <xdr:rowOff>19050</xdr:rowOff>
    </xdr:from>
    <xdr:to>
      <xdr:col>1</xdr:col>
      <xdr:colOff>2019300</xdr:colOff>
      <xdr:row>7</xdr:row>
      <xdr:rowOff>3990</xdr:rowOff>
    </xdr:to>
    <xdr:pic>
      <xdr:nvPicPr>
        <xdr:cNvPr id="5" name="Рисунок 4" descr="http://rmv.dp.ua/wp-content/uploads/2012/12/558px-Prapor_Dnipropetrovskoyi_oblasti.svg_.png">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3" cstate="print"/>
        <a:srcRect/>
        <a:stretch>
          <a:fillRect/>
        </a:stretch>
      </xdr:blipFill>
      <xdr:spPr bwMode="auto">
        <a:xfrm>
          <a:off x="2628900" y="1779270"/>
          <a:ext cx="0" cy="232410"/>
        </a:xfrm>
        <a:prstGeom prst="rect">
          <a:avLst/>
        </a:prstGeom>
        <a:noFill/>
        <a:ln w="9525">
          <a:noFill/>
          <a:miter lim="800000"/>
          <a:headEnd/>
          <a:tailEnd/>
        </a:ln>
      </xdr:spPr>
    </xdr:pic>
    <xdr:clientData/>
  </xdr:twoCellAnchor>
  <xdr:twoCellAnchor editAs="oneCell">
    <xdr:from>
      <xdr:col>1</xdr:col>
      <xdr:colOff>2009776</xdr:colOff>
      <xdr:row>28</xdr:row>
      <xdr:rowOff>19051</xdr:rowOff>
    </xdr:from>
    <xdr:to>
      <xdr:col>1</xdr:col>
      <xdr:colOff>2010592</xdr:colOff>
      <xdr:row>29</xdr:row>
      <xdr:rowOff>662</xdr:rowOff>
    </xdr:to>
    <xdr:pic>
      <xdr:nvPicPr>
        <xdr:cNvPr id="26" name="Рисунок 25" descr="http://vgo-kraina.org/static/images/photo/icons_444.jpg">
          <a:extLst>
            <a:ext uri="{FF2B5EF4-FFF2-40B4-BE49-F238E27FC236}">
              <a16:creationId xmlns:a16="http://schemas.microsoft.com/office/drawing/2014/main" id="{00000000-0008-0000-0E00-00001A000000}"/>
            </a:ext>
          </a:extLst>
        </xdr:cNvPr>
        <xdr:cNvPicPr/>
      </xdr:nvPicPr>
      <xdr:blipFill>
        <a:blip xmlns:r="http://schemas.openxmlformats.org/officeDocument/2006/relationships" r:embed="rId4" cstate="print"/>
        <a:srcRect/>
        <a:stretch>
          <a:fillRect/>
        </a:stretch>
      </xdr:blipFill>
      <xdr:spPr bwMode="auto">
        <a:xfrm>
          <a:off x="2619376" y="7311391"/>
          <a:ext cx="816" cy="233073"/>
        </a:xfrm>
        <a:prstGeom prst="rect">
          <a:avLst/>
        </a:prstGeom>
        <a:noFill/>
        <a:ln w="9525">
          <a:noFill/>
          <a:miter lim="800000"/>
          <a:headEnd/>
          <a:tailEnd/>
        </a:ln>
      </xdr:spPr>
    </xdr:pic>
    <xdr:clientData/>
  </xdr:twoCellAnchor>
  <xdr:twoCellAnchor editAs="oneCell">
    <xdr:from>
      <xdr:col>1</xdr:col>
      <xdr:colOff>2009771</xdr:colOff>
      <xdr:row>29</xdr:row>
      <xdr:rowOff>28576</xdr:rowOff>
    </xdr:from>
    <xdr:to>
      <xdr:col>1</xdr:col>
      <xdr:colOff>2011127</xdr:colOff>
      <xdr:row>29</xdr:row>
      <xdr:rowOff>166551</xdr:rowOff>
    </xdr:to>
    <xdr:pic>
      <xdr:nvPicPr>
        <xdr:cNvPr id="27" name="Рисунок 26" descr="https://upload.wikimedia.org/wikipedia/commons/thumb/1/14/Flag_of_Sevastopol.svg/600px-Flag_of_Sevastopol.svg.png">
          <a:extLst>
            <a:ext uri="{FF2B5EF4-FFF2-40B4-BE49-F238E27FC236}">
              <a16:creationId xmlns:a16="http://schemas.microsoft.com/office/drawing/2014/main" id="{00000000-0008-0000-0E00-00001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2619371" y="7572376"/>
          <a:ext cx="1356" cy="13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2026920</xdr:colOff>
      <xdr:row>3</xdr:row>
      <xdr:rowOff>76200</xdr:rowOff>
    </xdr:from>
    <xdr:to>
      <xdr:col>1</xdr:col>
      <xdr:colOff>2026920</xdr:colOff>
      <xdr:row>3</xdr:row>
      <xdr:rowOff>165735</xdr:rowOff>
    </xdr:to>
    <xdr:pic>
      <xdr:nvPicPr>
        <xdr:cNvPr id="28" name="Рисунок 27" descr="http://galeri7.uludagsozluk.com/248/kirim-tatar-bayragi_398120_m.gif">
          <a:extLst>
            <a:ext uri="{FF2B5EF4-FFF2-40B4-BE49-F238E27FC236}">
              <a16:creationId xmlns:a16="http://schemas.microsoft.com/office/drawing/2014/main" id="{00000000-0008-0000-0E00-00001C000000}"/>
            </a:ext>
          </a:extLst>
        </xdr:cNvPr>
        <xdr:cNvPicPr/>
      </xdr:nvPicPr>
      <xdr:blipFill>
        <a:blip xmlns:r="http://schemas.openxmlformats.org/officeDocument/2006/relationships" r:embed="rId2" cstate="print"/>
        <a:srcRect/>
        <a:stretch>
          <a:fillRect/>
        </a:stretch>
      </xdr:blipFill>
      <xdr:spPr bwMode="auto">
        <a:xfrm>
          <a:off x="2636520" y="1082040"/>
          <a:ext cx="266700" cy="142875"/>
        </a:xfrm>
        <a:prstGeom prst="rect">
          <a:avLst/>
        </a:prstGeom>
        <a:noFill/>
        <a:ln w="9525">
          <a:noFill/>
          <a:miter lim="800000"/>
          <a:headEnd/>
          <a:tailEnd/>
        </a:ln>
      </xdr:spPr>
    </xdr:pic>
    <xdr:clientData/>
  </xdr:twoCellAnchor>
  <xdr:twoCellAnchor editAs="oneCell">
    <xdr:from>
      <xdr:col>1</xdr:col>
      <xdr:colOff>2019300</xdr:colOff>
      <xdr:row>6</xdr:row>
      <xdr:rowOff>38100</xdr:rowOff>
    </xdr:from>
    <xdr:to>
      <xdr:col>1</xdr:col>
      <xdr:colOff>2019300</xdr:colOff>
      <xdr:row>6</xdr:row>
      <xdr:rowOff>163830</xdr:rowOff>
    </xdr:to>
    <xdr:pic>
      <xdr:nvPicPr>
        <xdr:cNvPr id="29" name="Рисунок 28" descr="http://rmv.dp.ua/wp-content/uploads/2012/12/558px-Prapor_Dnipropetrovskoyi_oblasti.svg_.png">
          <a:extLst>
            <a:ext uri="{FF2B5EF4-FFF2-40B4-BE49-F238E27FC236}">
              <a16:creationId xmlns:a16="http://schemas.microsoft.com/office/drawing/2014/main" id="{00000000-0008-0000-0E00-00001D000000}"/>
            </a:ext>
          </a:extLst>
        </xdr:cNvPr>
        <xdr:cNvPicPr/>
      </xdr:nvPicPr>
      <xdr:blipFill>
        <a:blip xmlns:r="http://schemas.openxmlformats.org/officeDocument/2006/relationships" r:embed="rId3" cstate="print"/>
        <a:srcRect/>
        <a:stretch>
          <a:fillRect/>
        </a:stretch>
      </xdr:blipFill>
      <xdr:spPr bwMode="auto">
        <a:xfrm>
          <a:off x="2628900" y="1798320"/>
          <a:ext cx="266700" cy="171450"/>
        </a:xfrm>
        <a:prstGeom prst="rect">
          <a:avLst/>
        </a:prstGeom>
        <a:noFill/>
        <a:ln w="9525">
          <a:noFill/>
          <a:miter lim="800000"/>
          <a:headEnd/>
          <a:tailEnd/>
        </a:ln>
      </xdr:spPr>
    </xdr:pic>
    <xdr:clientData/>
  </xdr:twoCellAnchor>
  <xdr:twoCellAnchor editAs="oneCell">
    <xdr:from>
      <xdr:col>1</xdr:col>
      <xdr:colOff>2011680</xdr:colOff>
      <xdr:row>28</xdr:row>
      <xdr:rowOff>45720</xdr:rowOff>
    </xdr:from>
    <xdr:to>
      <xdr:col>1</xdr:col>
      <xdr:colOff>2012496</xdr:colOff>
      <xdr:row>28</xdr:row>
      <xdr:rowOff>164493</xdr:rowOff>
    </xdr:to>
    <xdr:pic>
      <xdr:nvPicPr>
        <xdr:cNvPr id="32" name="Рисунок 31" descr="http://vgo-kraina.org/static/images/photo/icons_444.jpg">
          <a:extLst>
            <a:ext uri="{FF2B5EF4-FFF2-40B4-BE49-F238E27FC236}">
              <a16:creationId xmlns:a16="http://schemas.microsoft.com/office/drawing/2014/main" id="{00000000-0008-0000-0E00-000020000000}"/>
            </a:ext>
          </a:extLst>
        </xdr:cNvPr>
        <xdr:cNvPicPr/>
      </xdr:nvPicPr>
      <xdr:blipFill>
        <a:blip xmlns:r="http://schemas.openxmlformats.org/officeDocument/2006/relationships" r:embed="rId4" cstate="print"/>
        <a:srcRect/>
        <a:stretch>
          <a:fillRect/>
        </a:stretch>
      </xdr:blipFill>
      <xdr:spPr bwMode="auto">
        <a:xfrm>
          <a:off x="2621280" y="7338060"/>
          <a:ext cx="297996" cy="179733"/>
        </a:xfrm>
        <a:prstGeom prst="rect">
          <a:avLst/>
        </a:prstGeom>
        <a:noFill/>
        <a:ln w="9525">
          <a:noFill/>
          <a:miter lim="800000"/>
          <a:headEnd/>
          <a:tailEnd/>
        </a:ln>
      </xdr:spPr>
    </xdr:pic>
    <xdr:clientData/>
  </xdr:twoCellAnchor>
  <xdr:twoCellAnchor editAs="oneCell">
    <xdr:from>
      <xdr:col>1</xdr:col>
      <xdr:colOff>2004060</xdr:colOff>
      <xdr:row>29</xdr:row>
      <xdr:rowOff>15240</xdr:rowOff>
    </xdr:from>
    <xdr:to>
      <xdr:col>1</xdr:col>
      <xdr:colOff>2005416</xdr:colOff>
      <xdr:row>29</xdr:row>
      <xdr:rowOff>160835</xdr:rowOff>
    </xdr:to>
    <xdr:pic>
      <xdr:nvPicPr>
        <xdr:cNvPr id="33" name="Рисунок 32" descr="https://upload.wikimedia.org/wikipedia/commons/thumb/1/14/Flag_of_Sevastopol.svg/600px-Flag_of_Sevastopol.svg.png">
          <a:extLst>
            <a:ext uri="{FF2B5EF4-FFF2-40B4-BE49-F238E27FC236}">
              <a16:creationId xmlns:a16="http://schemas.microsoft.com/office/drawing/2014/main" id="{00000000-0008-0000-0E00-000021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2613660" y="7559040"/>
          <a:ext cx="303444" cy="145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ukrstat.gov.ua/norm_doc/2020/374/37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ukrstat.gov.ua/norm_doc/2020/374/37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Y37"/>
  <sheetViews>
    <sheetView showGridLines="0" tabSelected="1" showOutlineSymbols="0" zoomScale="86" zoomScaleNormal="86" zoomScaleSheetLayoutView="130" workbookViewId="0"/>
  </sheetViews>
  <sheetFormatPr defaultColWidth="9.33203125" defaultRowHeight="18.75"/>
  <cols>
    <col min="1" max="1" width="8.33203125" style="189" customWidth="1"/>
    <col min="2" max="2" width="32" style="213" customWidth="1"/>
    <col min="3" max="3" width="7.5" style="213" customWidth="1"/>
    <col min="4" max="4" width="23.1640625" style="213" customWidth="1"/>
    <col min="5" max="5" width="15.33203125" style="213" customWidth="1"/>
    <col min="6" max="6" width="56.1640625" style="213" customWidth="1"/>
    <col min="7" max="7" width="13.1640625" style="213" customWidth="1"/>
    <col min="8" max="8" width="9.1640625" style="214" customWidth="1"/>
    <col min="9" max="9" width="28.1640625" style="213" customWidth="1"/>
    <col min="10" max="10" width="6.5" style="213" customWidth="1"/>
    <col min="11" max="11" width="5" style="213" customWidth="1"/>
    <col min="12" max="12" width="10.33203125" style="215" customWidth="1"/>
    <col min="13" max="13" width="29.5" style="213" customWidth="1"/>
    <col min="14" max="14" width="64.6640625" style="213" customWidth="1"/>
    <col min="15" max="18" width="7.6640625" style="188" customWidth="1"/>
    <col min="19" max="19" width="9" style="188" customWidth="1"/>
    <col min="20" max="21" width="7.6640625" style="188" customWidth="1"/>
    <col min="22" max="23" width="7.1640625" style="188" customWidth="1"/>
    <col min="24" max="25" width="9.33203125" style="188"/>
    <col min="26" max="16384" width="9.33203125" style="189"/>
  </cols>
  <sheetData>
    <row r="1" spans="1:25" ht="19.5" thickBot="1">
      <c r="A1" s="187">
        <v>1</v>
      </c>
    </row>
    <row r="2" spans="1:25" ht="27" customHeight="1" thickTop="1" thickBot="1">
      <c r="B2" s="216"/>
      <c r="C2" s="216"/>
      <c r="D2" s="217"/>
      <c r="E2" s="217"/>
      <c r="F2" s="373"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218"/>
      <c r="H2" s="219"/>
      <c r="I2" s="220" t="str">
        <f>IF(A1=1,"Місяць","Month")</f>
        <v>Місяць</v>
      </c>
      <c r="J2" s="217"/>
      <c r="O2" s="190"/>
      <c r="P2" s="190"/>
      <c r="Q2" s="190"/>
      <c r="R2" s="190"/>
      <c r="S2" s="190"/>
      <c r="T2" s="190"/>
      <c r="U2" s="190"/>
      <c r="V2" s="190"/>
      <c r="W2" s="190"/>
    </row>
    <row r="3" spans="1:25" ht="19.899999999999999" customHeight="1" thickTop="1" thickBot="1">
      <c r="A3" s="191" t="s">
        <v>1</v>
      </c>
      <c r="B3" s="376" t="str">
        <f>IF(A1=1,"РИНОК ПРАЦІ","LABOR MARKET")</f>
        <v>РИНОК ПРАЦІ</v>
      </c>
      <c r="C3" s="221"/>
      <c r="D3" s="221"/>
      <c r="E3" s="221"/>
      <c r="F3" s="374"/>
      <c r="G3" s="222"/>
      <c r="H3" s="223"/>
      <c r="I3" s="224"/>
    </row>
    <row r="4" spans="1:25" ht="19.5" customHeight="1" thickTop="1" thickBot="1">
      <c r="A4" s="191" t="s">
        <v>2</v>
      </c>
      <c r="B4" s="377"/>
      <c r="C4" s="225"/>
      <c r="D4" s="381"/>
      <c r="E4" s="226"/>
      <c r="G4" s="226"/>
      <c r="H4" s="227"/>
      <c r="I4" s="220" t="str">
        <f>IF(A1=1,"Рік","Year")</f>
        <v>Рік</v>
      </c>
      <c r="J4" s="228"/>
      <c r="O4" s="379"/>
      <c r="P4" s="379"/>
      <c r="Q4" s="379"/>
      <c r="R4" s="379"/>
      <c r="S4" s="380"/>
      <c r="T4" s="379"/>
      <c r="U4" s="379"/>
      <c r="V4" s="379"/>
      <c r="W4" s="379"/>
    </row>
    <row r="5" spans="1:25" ht="19.5" customHeight="1" thickTop="1" thickBot="1">
      <c r="A5" s="191"/>
      <c r="B5" s="377"/>
      <c r="C5" s="225"/>
      <c r="D5" s="381"/>
      <c r="E5" s="226"/>
      <c r="G5" s="226"/>
      <c r="H5" s="229"/>
      <c r="I5" s="230"/>
      <c r="J5" s="226"/>
      <c r="O5" s="192"/>
      <c r="P5" s="192"/>
      <c r="Q5" s="192"/>
      <c r="R5" s="192"/>
      <c r="S5" s="380"/>
      <c r="T5" s="192"/>
      <c r="U5" s="192"/>
      <c r="V5" s="192"/>
      <c r="W5" s="192"/>
    </row>
    <row r="6" spans="1:25" ht="19.5" customHeight="1" thickTop="1" thickBot="1">
      <c r="A6" s="191"/>
      <c r="B6" s="377"/>
      <c r="C6" s="225"/>
      <c r="D6" s="381"/>
      <c r="E6" s="226"/>
      <c r="G6" s="226"/>
      <c r="H6" s="227"/>
      <c r="I6" s="220" t="str">
        <f>IF(A1=1,"Місяць","Month")</f>
        <v>Місяць</v>
      </c>
      <c r="J6" s="226"/>
      <c r="O6" s="192"/>
      <c r="P6" s="192"/>
      <c r="Q6" s="192"/>
      <c r="R6" s="192"/>
      <c r="S6" s="380"/>
      <c r="T6" s="192"/>
      <c r="U6" s="192"/>
      <c r="V6" s="192"/>
      <c r="W6" s="192"/>
    </row>
    <row r="7" spans="1:25" ht="19.5" customHeight="1" thickTop="1" thickBot="1">
      <c r="B7" s="378"/>
      <c r="C7" s="225"/>
      <c r="D7" s="381"/>
      <c r="E7" s="237"/>
      <c r="G7" s="237"/>
      <c r="H7" s="238"/>
      <c r="I7" s="239"/>
      <c r="J7" s="237"/>
      <c r="O7" s="192"/>
      <c r="P7" s="192"/>
      <c r="Q7" s="192"/>
      <c r="R7" s="192"/>
      <c r="S7" s="380"/>
      <c r="T7" s="192"/>
      <c r="U7" s="192"/>
      <c r="V7" s="192"/>
      <c r="W7" s="192"/>
    </row>
    <row r="8" spans="1:25" ht="19.899999999999999" customHeight="1" thickTop="1" thickBot="1">
      <c r="B8" s="242"/>
      <c r="C8" s="225"/>
      <c r="D8" s="381"/>
      <c r="E8" s="243"/>
      <c r="F8" s="373" t="str">
        <f>IF(A1=1,"Середньооблікова кількість штатних працівників","Average staff number")</f>
        <v>Середньооблікова кількість штатних працівників</v>
      </c>
      <c r="G8" s="243"/>
      <c r="H8" s="244"/>
      <c r="I8" s="220" t="str">
        <f>IF(A1=1,"Квартал","Quarter")</f>
        <v>Квартал</v>
      </c>
      <c r="L8" s="213"/>
      <c r="O8" s="193"/>
      <c r="P8" s="193"/>
      <c r="Q8" s="193"/>
      <c r="R8" s="193"/>
      <c r="S8" s="380"/>
      <c r="T8" s="193"/>
      <c r="U8" s="193"/>
      <c r="V8" s="193"/>
      <c r="W8" s="193"/>
    </row>
    <row r="9" spans="1:25" ht="19.899999999999999" customHeight="1" thickTop="1" thickBot="1">
      <c r="B9" s="246"/>
      <c r="C9" s="246"/>
      <c r="D9" s="247"/>
      <c r="E9" s="248"/>
      <c r="F9" s="374"/>
      <c r="G9" s="248"/>
      <c r="I9" s="249"/>
      <c r="L9" s="213"/>
      <c r="O9" s="194"/>
      <c r="P9" s="195"/>
      <c r="Q9" s="195"/>
      <c r="R9" s="195"/>
      <c r="S9" s="195"/>
      <c r="T9" s="195"/>
      <c r="U9" s="196"/>
      <c r="V9" s="196"/>
      <c r="W9" s="196"/>
    </row>
    <row r="10" spans="1:25" s="197" customFormat="1" ht="19.899999999999999" customHeight="1" thickTop="1" thickBot="1">
      <c r="B10" s="254"/>
      <c r="C10" s="255"/>
      <c r="D10" s="371" t="str">
        <f>IF(A1=1,"Оплата праці","Wages")</f>
        <v>Оплата праці</v>
      </c>
      <c r="E10" s="257"/>
      <c r="F10" s="256"/>
      <c r="G10" s="257"/>
      <c r="H10" s="258"/>
      <c r="I10" s="220" t="str">
        <f>IF(A1=1,"Рік","Year")</f>
        <v>Рік</v>
      </c>
      <c r="J10" s="213"/>
      <c r="K10" s="213"/>
      <c r="L10" s="213"/>
      <c r="O10" s="198"/>
      <c r="P10" s="198"/>
      <c r="Q10" s="198"/>
      <c r="R10" s="198"/>
      <c r="S10" s="199"/>
      <c r="T10" s="198"/>
      <c r="U10" s="198"/>
      <c r="V10" s="198"/>
      <c r="W10" s="198"/>
      <c r="X10" s="200"/>
      <c r="Y10" s="200"/>
    </row>
    <row r="11" spans="1:25" s="197" customFormat="1" ht="19.899999999999999" customHeight="1" thickTop="1" thickBot="1">
      <c r="B11" s="254"/>
      <c r="C11" s="255"/>
      <c r="D11" s="375"/>
      <c r="E11" s="257"/>
      <c r="F11" s="320"/>
      <c r="G11" s="257"/>
      <c r="H11" s="267"/>
      <c r="I11" s="230"/>
      <c r="J11" s="213"/>
      <c r="K11" s="213"/>
      <c r="L11" s="213"/>
      <c r="O11" s="198"/>
      <c r="P11" s="198"/>
      <c r="Q11" s="198"/>
      <c r="R11" s="198"/>
      <c r="S11" s="199"/>
      <c r="T11" s="198"/>
      <c r="U11" s="198"/>
      <c r="V11" s="198"/>
      <c r="W11" s="198"/>
      <c r="X11" s="200"/>
      <c r="Y11" s="200"/>
    </row>
    <row r="12" spans="1:25" s="197" customFormat="1" ht="19.899999999999999" customHeight="1" thickTop="1" thickBot="1">
      <c r="B12" s="254"/>
      <c r="C12" s="255"/>
      <c r="D12" s="375"/>
      <c r="E12" s="257"/>
      <c r="F12" s="320"/>
      <c r="G12" s="257"/>
      <c r="H12" s="227"/>
      <c r="I12" s="220" t="str">
        <f>IF(A1=1,"Місяць","Month")</f>
        <v>Місяць</v>
      </c>
      <c r="J12" s="213"/>
      <c r="K12" s="213"/>
      <c r="L12" s="213"/>
      <c r="O12" s="198"/>
      <c r="P12" s="198"/>
      <c r="Q12" s="198"/>
      <c r="R12" s="198"/>
      <c r="S12" s="199"/>
      <c r="T12" s="198"/>
      <c r="U12" s="198"/>
      <c r="V12" s="198"/>
      <c r="W12" s="198"/>
      <c r="X12" s="200"/>
      <c r="Y12" s="200"/>
    </row>
    <row r="13" spans="1:25" ht="19.899999999999999" customHeight="1" thickTop="1" thickBot="1">
      <c r="B13" s="260"/>
      <c r="C13" s="261"/>
      <c r="D13" s="375"/>
      <c r="E13" s="262"/>
      <c r="G13" s="262"/>
      <c r="H13" s="263"/>
      <c r="I13" s="249"/>
      <c r="L13" s="213"/>
      <c r="O13" s="201"/>
      <c r="P13" s="201"/>
      <c r="Q13" s="201"/>
      <c r="R13" s="201"/>
      <c r="S13" s="199"/>
      <c r="T13" s="201"/>
      <c r="U13" s="201"/>
      <c r="V13" s="201"/>
      <c r="W13" s="201"/>
    </row>
    <row r="14" spans="1:25" ht="19.899999999999999" customHeight="1" thickTop="1" thickBot="1">
      <c r="B14" s="264"/>
      <c r="C14" s="265"/>
      <c r="D14" s="375"/>
      <c r="E14" s="257"/>
      <c r="F14" s="373" t="str">
        <f>IF(A1=1,"Фонд оплати праці ","Payroll")</f>
        <v xml:space="preserve">Фонд оплати праці </v>
      </c>
      <c r="G14" s="257"/>
      <c r="H14" s="258"/>
      <c r="I14" s="220" t="str">
        <f>IF(A1=1,"Квартал","Quarter")</f>
        <v>Квартал</v>
      </c>
      <c r="L14" s="213"/>
      <c r="O14" s="201"/>
      <c r="P14" s="201"/>
      <c r="Q14" s="201"/>
      <c r="R14" s="201"/>
      <c r="S14" s="199"/>
      <c r="T14" s="201"/>
      <c r="U14" s="201"/>
      <c r="V14" s="201"/>
      <c r="W14" s="201"/>
    </row>
    <row r="15" spans="1:25" ht="19.899999999999999" customHeight="1" thickTop="1" thickBot="1">
      <c r="B15" s="264"/>
      <c r="C15" s="265"/>
      <c r="D15" s="375"/>
      <c r="E15" s="257"/>
      <c r="F15" s="374"/>
      <c r="G15" s="257"/>
      <c r="H15" s="267"/>
      <c r="I15" s="249"/>
      <c r="J15" s="250"/>
      <c r="K15" s="251"/>
      <c r="L15" s="231">
        <v>1</v>
      </c>
      <c r="M15" s="232" t="str">
        <f>IF(A1=1,"КВЕД 2010","CTEA 2010")</f>
        <v>КВЕД 2010</v>
      </c>
      <c r="N15" s="233"/>
      <c r="O15" s="201"/>
      <c r="P15" s="201"/>
      <c r="Q15" s="201"/>
      <c r="R15" s="201"/>
      <c r="S15" s="199"/>
      <c r="T15" s="201"/>
      <c r="U15" s="201"/>
      <c r="V15" s="201"/>
      <c r="W15" s="201"/>
    </row>
    <row r="16" spans="1:25" ht="19.899999999999999" customHeight="1" thickTop="1" thickBot="1">
      <c r="B16" s="264"/>
      <c r="C16" s="265"/>
      <c r="D16" s="375"/>
      <c r="E16" s="257"/>
      <c r="G16" s="257"/>
      <c r="H16" s="258"/>
      <c r="I16" s="220" t="str">
        <f>IF(A1=1,"Рік","Year")</f>
        <v>Рік</v>
      </c>
      <c r="J16" s="250"/>
      <c r="K16" s="251"/>
      <c r="L16" s="234">
        <v>2</v>
      </c>
      <c r="M16" s="235" t="str">
        <f>IF(A1=1,"КВЕД 2005","CTEA 2005")</f>
        <v>КВЕД 2005</v>
      </c>
      <c r="N16" s="236"/>
      <c r="O16" s="201"/>
      <c r="P16" s="201"/>
      <c r="Q16" s="201"/>
      <c r="R16" s="201"/>
      <c r="S16" s="199"/>
      <c r="T16" s="201"/>
      <c r="U16" s="201"/>
      <c r="V16" s="201"/>
      <c r="W16" s="201"/>
    </row>
    <row r="17" spans="1:25" s="197" customFormat="1" ht="19.899999999999999" customHeight="1" thickTop="1" thickBot="1">
      <c r="B17" s="269"/>
      <c r="C17" s="270"/>
      <c r="D17" s="375"/>
      <c r="E17" s="273"/>
      <c r="F17" s="272"/>
      <c r="G17" s="273"/>
      <c r="H17" s="274"/>
      <c r="I17" s="275"/>
      <c r="J17" s="250"/>
      <c r="K17" s="251"/>
      <c r="L17" s="234">
        <v>3</v>
      </c>
      <c r="M17" s="240" t="str">
        <f>IF(A1=1,"до попереднього місяця, % КВЕД 2010","to the previous month, % CTEA 2010")</f>
        <v>до попереднього місяця, % КВЕД 2010</v>
      </c>
      <c r="N17" s="241"/>
      <c r="O17" s="202"/>
      <c r="P17" s="202"/>
      <c r="Q17" s="202"/>
      <c r="R17" s="202"/>
      <c r="S17" s="202"/>
      <c r="T17" s="202"/>
      <c r="U17" s="202"/>
      <c r="V17" s="202"/>
      <c r="W17" s="202"/>
      <c r="X17" s="200"/>
      <c r="Y17" s="200"/>
    </row>
    <row r="18" spans="1:25" s="197" customFormat="1" ht="19.899999999999999" customHeight="1" thickTop="1" thickBot="1">
      <c r="B18" s="269"/>
      <c r="C18" s="270"/>
      <c r="D18" s="375"/>
      <c r="E18" s="273"/>
      <c r="F18" s="373" t="str">
        <f>IF(A1=1,"Індекси реальної заробітної плати","Real wage indices")</f>
        <v>Індекси реальної заробітної плати</v>
      </c>
      <c r="G18" s="273"/>
      <c r="H18" s="276"/>
      <c r="I18" s="220" t="str">
        <f>IF(A1=1,"Місяць","Month")</f>
        <v>Місяць</v>
      </c>
      <c r="J18" s="250"/>
      <c r="K18" s="251"/>
      <c r="L18" s="245">
        <v>4</v>
      </c>
      <c r="M18" s="235" t="str">
        <f>IF(A1=1,"до попереднього місяця, % КВЕД 2005","to the previous month, % CTEA 2005")</f>
        <v>до попереднього місяця, % КВЕД 2005</v>
      </c>
      <c r="N18" s="236"/>
      <c r="O18" s="202"/>
      <c r="P18" s="202"/>
      <c r="Q18" s="202"/>
      <c r="R18" s="202"/>
      <c r="S18" s="202"/>
      <c r="T18" s="202"/>
      <c r="U18" s="202"/>
      <c r="V18" s="202"/>
      <c r="W18" s="202"/>
      <c r="X18" s="200"/>
      <c r="Y18" s="200"/>
    </row>
    <row r="19" spans="1:25" s="197" customFormat="1" ht="19.899999999999999" customHeight="1" thickTop="1" thickBot="1">
      <c r="B19" s="277"/>
      <c r="C19" s="277"/>
      <c r="D19" s="372"/>
      <c r="E19" s="273"/>
      <c r="F19" s="374"/>
      <c r="G19" s="271"/>
      <c r="H19" s="274"/>
      <c r="I19" s="275"/>
      <c r="J19" s="250"/>
      <c r="K19" s="251"/>
      <c r="L19" s="252">
        <v>5</v>
      </c>
      <c r="M19" s="240" t="str">
        <f>IF(A1=1,"до фонду оплати праці, % КВЕД 2010","to the payroll, % CTEA 2010")</f>
        <v>до фонду оплати праці, % КВЕД 2010</v>
      </c>
      <c r="N19" s="253"/>
      <c r="O19" s="202"/>
      <c r="P19" s="202"/>
      <c r="Q19" s="202"/>
      <c r="R19" s="202"/>
      <c r="S19" s="202"/>
      <c r="T19" s="202"/>
      <c r="U19" s="202"/>
      <c r="V19" s="202"/>
      <c r="W19" s="202"/>
      <c r="X19" s="200"/>
      <c r="Y19" s="200"/>
    </row>
    <row r="20" spans="1:25" s="203" customFormat="1" ht="19.899999999999999" customHeight="1" thickTop="1" thickBot="1">
      <c r="B20" s="277"/>
      <c r="C20" s="277"/>
      <c r="D20" s="278"/>
      <c r="E20" s="279"/>
      <c r="F20" s="280"/>
      <c r="G20" s="279"/>
      <c r="H20" s="281"/>
      <c r="I20" s="220" t="str">
        <f>IF(A1=1,"Рік","Year")</f>
        <v>Рік</v>
      </c>
      <c r="J20" s="250"/>
      <c r="K20" s="251"/>
      <c r="L20" s="252">
        <v>6</v>
      </c>
      <c r="M20" s="240" t="str">
        <f>IF(A1=1,"до фонду оплати праці, % КВЕД 2005","to the payroll, % CTEA 2005")</f>
        <v>до фонду оплати праці, % КВЕД 2005</v>
      </c>
      <c r="N20" s="259"/>
      <c r="O20" s="204"/>
      <c r="P20" s="204"/>
      <c r="Q20" s="204"/>
      <c r="R20" s="204"/>
      <c r="S20" s="205"/>
      <c r="T20" s="206"/>
      <c r="U20" s="206"/>
      <c r="V20" s="206"/>
      <c r="W20" s="206"/>
      <c r="X20" s="207"/>
      <c r="Y20" s="207"/>
    </row>
    <row r="21" spans="1:25" s="203" customFormat="1" ht="19.899999999999999" customHeight="1" thickTop="1" thickBot="1">
      <c r="B21" s="282"/>
      <c r="C21" s="282"/>
      <c r="D21" s="278"/>
      <c r="E21" s="279"/>
      <c r="F21" s="279"/>
      <c r="G21" s="279"/>
      <c r="H21" s="283"/>
      <c r="I21" s="283"/>
      <c r="J21" s="284"/>
      <c r="K21" s="285"/>
      <c r="L21" s="252">
        <v>7</v>
      </c>
      <c r="M21" s="240" t="str">
        <f>IF(A1=1,"економічно активні підприємства, КВЕД 2010","economically active enterprises, CTEA 2010")</f>
        <v>економічно активні підприємства, КВЕД 2010</v>
      </c>
      <c r="N21" s="259"/>
      <c r="O21" s="204"/>
      <c r="P21" s="204"/>
      <c r="Q21" s="204"/>
      <c r="R21" s="204"/>
      <c r="S21" s="205"/>
      <c r="T21" s="206"/>
      <c r="U21" s="206"/>
      <c r="V21" s="206"/>
      <c r="W21" s="206"/>
      <c r="X21" s="207"/>
      <c r="Y21" s="207"/>
    </row>
    <row r="22" spans="1:25" ht="19.899999999999999" customHeight="1" thickTop="1" thickBot="1">
      <c r="B22" s="269"/>
      <c r="C22" s="269"/>
      <c r="D22" s="286"/>
      <c r="E22" s="286"/>
      <c r="F22" s="371" t="str">
        <f>IF(A1=1,"Заборгованість з виплати заробітної плати ","Wage arrears")</f>
        <v xml:space="preserve">Заборгованість з виплати заробітної плати </v>
      </c>
      <c r="G22" s="286"/>
      <c r="H22" s="287"/>
      <c r="I22" s="288" t="str">
        <f>IF(A1=1,"Місяць","Month")</f>
        <v>Місяць</v>
      </c>
      <c r="J22" s="289"/>
      <c r="K22" s="290"/>
      <c r="L22" s="252">
        <v>8</v>
      </c>
      <c r="M22" s="240" t="str">
        <f>IF(A1=1,"економічно активні підприємства, КВЕД 2005","economically active enterprises, CTEA 2005")</f>
        <v>економічно активні підприємства, КВЕД 2005</v>
      </c>
      <c r="N22" s="266"/>
      <c r="O22" s="208"/>
      <c r="P22" s="208"/>
      <c r="Q22" s="208"/>
      <c r="R22" s="208"/>
      <c r="S22" s="209"/>
      <c r="T22" s="208"/>
      <c r="U22" s="208"/>
      <c r="V22" s="208"/>
      <c r="W22" s="208"/>
    </row>
    <row r="23" spans="1:25" ht="19.899999999999999" customHeight="1" thickTop="1" thickBot="1">
      <c r="A23" s="197"/>
      <c r="B23" s="260"/>
      <c r="C23" s="260"/>
      <c r="F23" s="372"/>
      <c r="I23" s="291"/>
      <c r="K23" s="292"/>
      <c r="L23" s="234">
        <v>9</v>
      </c>
      <c r="M23" s="240" t="str">
        <f>IF(A1=1,"економічно активні підприємства до попереднього місяця, % КВЕД 2010","economically active enterprises to the previous month, % CTEA 2010")</f>
        <v>економічно активні підприємства до попереднього місяця, % КВЕД 2010</v>
      </c>
      <c r="N23" s="266"/>
    </row>
    <row r="24" spans="1:25" ht="19.899999999999999" customHeight="1" thickTop="1" thickBot="1">
      <c r="B24" s="293"/>
      <c r="C24" s="293"/>
      <c r="H24" s="294">
        <v>1</v>
      </c>
      <c r="I24" s="220" t="str">
        <f>IF(A1=1,"Рік","Year")</f>
        <v>Рік</v>
      </c>
      <c r="K24" s="292"/>
      <c r="L24" s="234">
        <v>10</v>
      </c>
      <c r="M24" s="240" t="str">
        <f>IF(A1=1,"економічно активні підприємства до попереднього місяця, % КВЕД 2005","economically active enterprises to the previous month, % CTEA 2005")</f>
        <v>економічно активні підприємства до попереднього місяця, % КВЕД 2005</v>
      </c>
      <c r="N24" s="268"/>
      <c r="S24" s="210"/>
      <c r="T24" s="210"/>
      <c r="U24" s="210"/>
      <c r="V24" s="210"/>
      <c r="W24" s="210"/>
    </row>
    <row r="25" spans="1:25" ht="19.899999999999999" customHeight="1" thickTop="1">
      <c r="B25" s="293"/>
      <c r="C25" s="293"/>
      <c r="L25" s="234">
        <v>11</v>
      </c>
      <c r="M25" s="240" t="str">
        <f>IF(A1=1,"кількість працівників, яким не виплачено заробітну плату, КВЕД 2010","number of unpaid employees, CTEA 2010")</f>
        <v>кількість працівників, яким не виплачено заробітну плату, КВЕД 2010</v>
      </c>
      <c r="N25" s="266"/>
    </row>
    <row r="26" spans="1:25" ht="19.899999999999999" customHeight="1">
      <c r="B26" s="295"/>
      <c r="C26" s="295"/>
      <c r="L26" s="234">
        <v>12</v>
      </c>
      <c r="M26" s="240" t="str">
        <f>IF(A1=1,"кількість працівників, яким не виплачено заробітну плату, КВЕД 2005","number of unpaid employees, CTEA 2005")</f>
        <v>кількість працівників, яким не виплачено заробітну плату, КВЕД 2005</v>
      </c>
      <c r="N26" s="266"/>
      <c r="S26" s="210"/>
      <c r="T26" s="210"/>
      <c r="U26" s="210"/>
      <c r="V26" s="210"/>
      <c r="W26" s="210"/>
    </row>
    <row r="27" spans="1:25" ht="19.899999999999999" customHeight="1">
      <c r="B27" s="298"/>
      <c r="C27" s="298"/>
      <c r="L27" s="234">
        <v>13</v>
      </c>
      <c r="M27" s="240" t="str">
        <f>IF(A1=1,"заборгованість за регіонами","arrears by regions")</f>
        <v>заборгованість за регіонами</v>
      </c>
      <c r="N27" s="266"/>
    </row>
    <row r="28" spans="1:25" ht="19.5" thickBot="1">
      <c r="B28" s="298"/>
      <c r="C28" s="298"/>
      <c r="L28" s="339">
        <v>14</v>
      </c>
      <c r="M28" s="296" t="str">
        <f>IF(A1=1,"за рахунок бюджетних коштів","from the budget")</f>
        <v>за рахунок бюджетних коштів</v>
      </c>
      <c r="N28" s="297"/>
    </row>
    <row r="29" spans="1:25" ht="19.5" thickTop="1">
      <c r="B29" s="299"/>
      <c r="C29" s="299"/>
      <c r="L29" s="303"/>
      <c r="M29" s="301"/>
      <c r="N29" s="301"/>
    </row>
    <row r="30" spans="1:25" ht="19.5">
      <c r="B30" s="300"/>
      <c r="C30" s="300"/>
      <c r="D30" s="301"/>
      <c r="E30" s="301"/>
      <c r="F30" s="301"/>
      <c r="G30" s="301"/>
      <c r="H30" s="302"/>
      <c r="I30" s="301"/>
      <c r="J30" s="301"/>
      <c r="K30" s="301"/>
      <c r="L30" s="303"/>
      <c r="M30" s="301"/>
      <c r="N30" s="301"/>
      <c r="O30" s="211"/>
      <c r="P30" s="211"/>
      <c r="Q30" s="211"/>
      <c r="R30" s="211"/>
      <c r="S30" s="211"/>
      <c r="T30" s="211"/>
      <c r="U30" s="211"/>
      <c r="V30" s="211"/>
      <c r="W30" s="211"/>
      <c r="Y30" s="212"/>
    </row>
    <row r="31" spans="1:25" ht="19.5">
      <c r="B31" s="300"/>
      <c r="C31" s="300"/>
      <c r="D31" s="301"/>
      <c r="E31" s="301"/>
      <c r="F31" s="301"/>
      <c r="G31" s="301"/>
      <c r="H31" s="302"/>
      <c r="I31" s="301"/>
      <c r="J31" s="301"/>
      <c r="K31" s="301"/>
      <c r="O31" s="211"/>
      <c r="P31" s="211"/>
      <c r="Q31" s="211"/>
      <c r="R31" s="211"/>
      <c r="S31" s="211"/>
      <c r="T31" s="211"/>
      <c r="U31" s="211"/>
      <c r="V31" s="211"/>
      <c r="W31" s="211"/>
    </row>
    <row r="32" spans="1:25" ht="19.5">
      <c r="B32" s="300"/>
      <c r="C32" s="300"/>
      <c r="D32" s="301"/>
      <c r="E32" s="301"/>
      <c r="F32" s="301"/>
      <c r="G32" s="301"/>
      <c r="H32" s="302"/>
      <c r="I32" s="301"/>
      <c r="J32" s="301"/>
      <c r="K32" s="301"/>
      <c r="O32" s="211"/>
      <c r="P32" s="211"/>
      <c r="Q32" s="211"/>
      <c r="R32" s="211"/>
      <c r="S32" s="211"/>
      <c r="T32" s="211"/>
      <c r="U32" s="211"/>
      <c r="V32" s="211"/>
      <c r="W32" s="211"/>
    </row>
    <row r="33" spans="2:3">
      <c r="B33" s="295"/>
      <c r="C33" s="295"/>
    </row>
    <row r="34" spans="2:3">
      <c r="B34" s="304"/>
      <c r="C34" s="304"/>
    </row>
    <row r="35" spans="2:3">
      <c r="B35" s="304"/>
      <c r="C35" s="304"/>
    </row>
    <row r="36" spans="2:3" ht="15.75" customHeight="1">
      <c r="B36" s="304"/>
      <c r="C36" s="304"/>
    </row>
    <row r="37" spans="2:3">
      <c r="B37" s="305"/>
      <c r="C37" s="305"/>
    </row>
  </sheetData>
  <mergeCells count="11">
    <mergeCell ref="B3:B7"/>
    <mergeCell ref="T4:W4"/>
    <mergeCell ref="S4:S8"/>
    <mergeCell ref="O4:R4"/>
    <mergeCell ref="D4:D8"/>
    <mergeCell ref="F22:F23"/>
    <mergeCell ref="F2:F3"/>
    <mergeCell ref="F8:F9"/>
    <mergeCell ref="F18:F19"/>
    <mergeCell ref="D10:D19"/>
    <mergeCell ref="F14:F15"/>
  </mergeCells>
  <phoneticPr fontId="19" type="noConversion"/>
  <hyperlinks>
    <hyperlink ref="L16" location="'2'!A1" display="'2'!A1"/>
    <hyperlink ref="L15" location="'1'!A1" display="'1'!A1"/>
    <hyperlink ref="L18" location="'4'!A1" display="'4'!A1"/>
    <hyperlink ref="L17" location="'3'!A1" display="'3'!A1"/>
    <hyperlink ref="L19" location="'5'!A1" display="'5'!A1"/>
    <hyperlink ref="L20" location="'6'!A1" display="'6'!A1"/>
    <hyperlink ref="L21" location="'7'!A1" display="'7'!A1"/>
    <hyperlink ref="L22" location="'8'!A1" display="'8'!A1"/>
    <hyperlink ref="L23" location="'9'!A1" display="'9'!A1"/>
    <hyperlink ref="L24" location="'10'!A1" display="'10'!A1"/>
    <hyperlink ref="L25" location="'11'!A1" display="'11'!A1"/>
    <hyperlink ref="L26" location="'12'!A1" display="'12'!A1"/>
    <hyperlink ref="L27" location="'13'!A1" display="'13'!A1"/>
    <hyperlink ref="L28" location="'20'!A1" display="'20'!A1"/>
  </hyperlinks>
  <pageMargins left="0.55118110236220474" right="0.11811023622047245" top="3.937007874015748E-2" bottom="7.874015748031496E-2" header="0.15748031496062992" footer="0.19685039370078741"/>
  <pageSetup paperSize="9" scale="41"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19050</xdr:rowOff>
                  </from>
                  <to>
                    <xdr:col>1</xdr:col>
                    <xdr:colOff>0</xdr:colOff>
                    <xdr:row>1</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92D050"/>
  </sheetPr>
  <dimension ref="A1:CT30"/>
  <sheetViews>
    <sheetView showGridLines="0" showRowColHeaders="0" zoomScale="85" zoomScaleNormal="85" workbookViewId="0">
      <pane xSplit="2" topLeftCell="CH1" activePane="topRight" state="frozen"/>
      <selection activeCell="AZ3" sqref="AZ3"/>
      <selection pane="topRight" activeCell="CT3" sqref="CT3"/>
    </sheetView>
  </sheetViews>
  <sheetFormatPr defaultColWidth="9.33203125" defaultRowHeight="12.75"/>
  <cols>
    <col min="1" max="1" width="9.33203125" style="33"/>
    <col min="2" max="2" width="45.83203125" style="33" customWidth="1"/>
    <col min="3" max="71" width="10.83203125" style="33" customWidth="1"/>
    <col min="72" max="72" width="12.83203125" style="33" customWidth="1"/>
    <col min="73" max="98" width="10.83203125" style="33" customWidth="1"/>
    <col min="99" max="16384" width="9.33203125" style="33"/>
  </cols>
  <sheetData>
    <row r="1" spans="1:98" ht="15">
      <c r="A1" s="52" t="str">
        <f>IF('0'!A1=1,"до змісту","to title")</f>
        <v>до змісту</v>
      </c>
      <c r="B1" s="53"/>
    </row>
    <row r="2" spans="1:98" s="35" customFormat="1" ht="15.75">
      <c r="A2" s="54"/>
      <c r="B2" s="55"/>
      <c r="C2" s="306">
        <v>41306</v>
      </c>
      <c r="D2" s="306">
        <v>41334</v>
      </c>
      <c r="E2" s="306">
        <v>41365</v>
      </c>
      <c r="F2" s="306">
        <v>41395</v>
      </c>
      <c r="G2" s="306">
        <v>41426</v>
      </c>
      <c r="H2" s="306">
        <v>41456</v>
      </c>
      <c r="I2" s="306">
        <v>41487</v>
      </c>
      <c r="J2" s="306">
        <v>41518</v>
      </c>
      <c r="K2" s="306">
        <v>41548</v>
      </c>
      <c r="L2" s="306">
        <v>41579</v>
      </c>
      <c r="M2" s="306">
        <v>41609</v>
      </c>
      <c r="N2" s="306">
        <v>41640</v>
      </c>
      <c r="O2" s="306">
        <v>41671</v>
      </c>
      <c r="P2" s="306">
        <v>41699</v>
      </c>
      <c r="Q2" s="306">
        <v>41730</v>
      </c>
      <c r="R2" s="306">
        <v>41760</v>
      </c>
      <c r="S2" s="306">
        <v>41791</v>
      </c>
      <c r="T2" s="306">
        <v>41821</v>
      </c>
      <c r="U2" s="306">
        <v>41852</v>
      </c>
      <c r="V2" s="306">
        <v>41883</v>
      </c>
      <c r="W2" s="306">
        <v>41913</v>
      </c>
      <c r="X2" s="306">
        <v>41944</v>
      </c>
      <c r="Y2" s="306">
        <v>41974</v>
      </c>
      <c r="Z2" s="306">
        <v>42005</v>
      </c>
      <c r="AA2" s="306">
        <v>42036</v>
      </c>
      <c r="AB2" s="306">
        <v>42064</v>
      </c>
      <c r="AC2" s="306">
        <v>42095</v>
      </c>
      <c r="AD2" s="306">
        <v>42125</v>
      </c>
      <c r="AE2" s="306">
        <v>42156</v>
      </c>
      <c r="AF2" s="306">
        <v>42186</v>
      </c>
      <c r="AG2" s="306">
        <v>42217</v>
      </c>
      <c r="AH2" s="306">
        <v>42248</v>
      </c>
      <c r="AI2" s="306">
        <v>42278</v>
      </c>
      <c r="AJ2" s="306">
        <v>42309</v>
      </c>
      <c r="AK2" s="306">
        <v>42339</v>
      </c>
      <c r="AL2" s="306">
        <v>42370</v>
      </c>
      <c r="AM2" s="306">
        <v>42401</v>
      </c>
      <c r="AN2" s="306">
        <v>42430</v>
      </c>
      <c r="AO2" s="306">
        <v>42461</v>
      </c>
      <c r="AP2" s="306">
        <v>42491</v>
      </c>
      <c r="AQ2" s="306">
        <v>42522</v>
      </c>
      <c r="AR2" s="306">
        <v>42552</v>
      </c>
      <c r="AS2" s="306">
        <v>42583</v>
      </c>
      <c r="AT2" s="306">
        <v>42614</v>
      </c>
      <c r="AU2" s="306">
        <v>42644</v>
      </c>
      <c r="AV2" s="306">
        <v>42675</v>
      </c>
      <c r="AW2" s="306">
        <v>42705</v>
      </c>
      <c r="AX2" s="306">
        <v>42736</v>
      </c>
      <c r="AY2" s="306">
        <v>42767</v>
      </c>
      <c r="AZ2" s="306">
        <v>42795</v>
      </c>
      <c r="BA2" s="306">
        <v>42826</v>
      </c>
      <c r="BB2" s="34">
        <v>42856</v>
      </c>
      <c r="BC2" s="306">
        <v>42887</v>
      </c>
      <c r="BD2" s="34">
        <v>42917</v>
      </c>
      <c r="BE2" s="34">
        <v>42948</v>
      </c>
      <c r="BF2" s="34">
        <v>42979</v>
      </c>
      <c r="BG2" s="306">
        <v>43009</v>
      </c>
      <c r="BH2" s="306">
        <v>43040</v>
      </c>
      <c r="BI2" s="306">
        <v>43070</v>
      </c>
      <c r="BJ2" s="306">
        <v>43101</v>
      </c>
      <c r="BK2" s="306">
        <v>43132</v>
      </c>
      <c r="BL2" s="306">
        <v>43160</v>
      </c>
      <c r="BM2" s="306">
        <v>43191</v>
      </c>
      <c r="BN2" s="306">
        <v>43221</v>
      </c>
      <c r="BO2" s="306">
        <v>43252</v>
      </c>
      <c r="BP2" s="306">
        <v>43282</v>
      </c>
      <c r="BQ2" s="306">
        <v>43313</v>
      </c>
      <c r="BR2" s="306">
        <v>43344</v>
      </c>
      <c r="BS2" s="306">
        <v>43374</v>
      </c>
      <c r="BT2" s="306">
        <v>43405</v>
      </c>
      <c r="BU2" s="306">
        <v>43435</v>
      </c>
      <c r="BV2" s="306">
        <v>43466</v>
      </c>
      <c r="BW2" s="306">
        <v>43497</v>
      </c>
      <c r="BX2" s="306">
        <v>43525</v>
      </c>
      <c r="BY2" s="306">
        <v>43556</v>
      </c>
      <c r="BZ2" s="306">
        <v>43586</v>
      </c>
      <c r="CA2" s="306">
        <v>43617</v>
      </c>
      <c r="CB2" s="306">
        <v>43647</v>
      </c>
      <c r="CC2" s="306">
        <v>43678</v>
      </c>
      <c r="CD2" s="306">
        <v>43709</v>
      </c>
      <c r="CE2" s="306">
        <v>43739</v>
      </c>
      <c r="CF2" s="34">
        <v>43770</v>
      </c>
      <c r="CG2" s="34">
        <v>43800</v>
      </c>
      <c r="CH2" s="34">
        <v>43831</v>
      </c>
      <c r="CI2" s="34">
        <v>43862</v>
      </c>
      <c r="CJ2" s="34">
        <v>43891</v>
      </c>
      <c r="CK2" s="34">
        <v>43922</v>
      </c>
      <c r="CL2" s="34">
        <v>43952</v>
      </c>
      <c r="CM2" s="34">
        <v>43983</v>
      </c>
      <c r="CN2" s="34">
        <v>44013</v>
      </c>
      <c r="CO2" s="34">
        <v>44044</v>
      </c>
      <c r="CP2" s="34">
        <v>44075</v>
      </c>
      <c r="CQ2" s="34">
        <v>44105</v>
      </c>
      <c r="CR2" s="34">
        <v>44136</v>
      </c>
      <c r="CS2" s="34">
        <v>44166</v>
      </c>
      <c r="CT2" s="34">
        <v>44197</v>
      </c>
    </row>
    <row r="3" spans="1:98" ht="65.25" customHeight="1">
      <c r="A3" s="390" t="str">
        <f>IF('0'!A1=1,"Заборгованість з виплати заробітної плати економічно активних підприємств на перше число місяця (до попереднього місяця, %) КВЕД 2010","Wage arrears economically active enterprises as of month 1-st (to the previous month, %) CTEA 2010")</f>
        <v>Заборгованість з виплати заробітної плати економічно активних підприємств на перше число місяця (до попереднього місяця, %) КВЕД 2010</v>
      </c>
      <c r="B3" s="391"/>
      <c r="C3" s="18">
        <v>116.4</v>
      </c>
      <c r="D3" s="18">
        <v>114.4</v>
      </c>
      <c r="E3" s="18">
        <v>99.3</v>
      </c>
      <c r="F3" s="18">
        <v>95.9</v>
      </c>
      <c r="G3" s="18">
        <v>98.7</v>
      </c>
      <c r="H3" s="18">
        <v>94.4</v>
      </c>
      <c r="I3" s="18">
        <v>99</v>
      </c>
      <c r="J3" s="18">
        <v>101</v>
      </c>
      <c r="K3" s="18">
        <v>104.2</v>
      </c>
      <c r="L3" s="18">
        <v>98.4</v>
      </c>
      <c r="M3" s="18">
        <v>107.3</v>
      </c>
      <c r="N3" s="18">
        <v>71.3</v>
      </c>
      <c r="O3" s="18">
        <v>102.2</v>
      </c>
      <c r="P3" s="18">
        <v>137.69999999999999</v>
      </c>
      <c r="Q3" s="18">
        <v>117.7</v>
      </c>
      <c r="R3" s="18">
        <v>92.1</v>
      </c>
      <c r="S3" s="18">
        <v>99.9</v>
      </c>
      <c r="T3" s="18">
        <v>93</v>
      </c>
      <c r="U3" s="18">
        <v>118.8</v>
      </c>
      <c r="V3" s="18">
        <v>148.9</v>
      </c>
      <c r="W3" s="18">
        <v>148.6</v>
      </c>
      <c r="X3" s="18">
        <v>118</v>
      </c>
      <c r="Y3" s="18">
        <v>108.9</v>
      </c>
      <c r="Z3" s="96">
        <v>103.7</v>
      </c>
      <c r="AA3" s="18">
        <v>103.8</v>
      </c>
      <c r="AB3" s="18">
        <v>110.8</v>
      </c>
      <c r="AC3" s="18">
        <v>104.1</v>
      </c>
      <c r="AD3" s="18">
        <v>89.4</v>
      </c>
      <c r="AE3" s="18">
        <v>130.69999999999999</v>
      </c>
      <c r="AF3" s="18">
        <v>107.1</v>
      </c>
      <c r="AG3" s="18">
        <v>102.7</v>
      </c>
      <c r="AH3" s="18">
        <v>102.5</v>
      </c>
      <c r="AI3" s="18">
        <v>88.1</v>
      </c>
      <c r="AJ3" s="18">
        <v>104</v>
      </c>
      <c r="AK3" s="18">
        <v>102.9</v>
      </c>
      <c r="AL3" s="18">
        <v>91.5</v>
      </c>
      <c r="AM3" s="18">
        <v>114</v>
      </c>
      <c r="AN3" s="18">
        <v>93.9</v>
      </c>
      <c r="AO3" s="18">
        <v>91.3</v>
      </c>
      <c r="AP3" s="18">
        <v>92.4</v>
      </c>
      <c r="AQ3" s="18">
        <v>100.9</v>
      </c>
      <c r="AR3" s="18">
        <v>108.5</v>
      </c>
      <c r="AS3" s="18">
        <v>105.5</v>
      </c>
      <c r="AT3" s="18">
        <v>91</v>
      </c>
      <c r="AU3" s="18">
        <v>105.7</v>
      </c>
      <c r="AV3" s="18">
        <v>98.7</v>
      </c>
      <c r="AW3" s="18">
        <v>103.1</v>
      </c>
      <c r="AX3" s="18">
        <v>84</v>
      </c>
      <c r="AY3" s="18" t="s">
        <v>21</v>
      </c>
      <c r="AZ3" s="18">
        <v>108.8</v>
      </c>
      <c r="BA3" s="18">
        <v>108.5</v>
      </c>
      <c r="BB3" s="18">
        <v>110.4</v>
      </c>
      <c r="BC3" s="18">
        <v>110.2</v>
      </c>
      <c r="BD3" s="326">
        <v>105.5</v>
      </c>
      <c r="BE3" s="18">
        <v>99.4</v>
      </c>
      <c r="BF3" s="326">
        <v>93.8</v>
      </c>
      <c r="BG3" s="326">
        <v>109.1</v>
      </c>
      <c r="BH3" s="326">
        <v>99.3</v>
      </c>
      <c r="BI3" s="326">
        <v>109.3</v>
      </c>
      <c r="BJ3" s="326">
        <v>87.3</v>
      </c>
      <c r="BK3" s="326">
        <v>109.9</v>
      </c>
      <c r="BL3" s="326">
        <v>94.2</v>
      </c>
      <c r="BM3" s="326">
        <v>97</v>
      </c>
      <c r="BN3" s="326">
        <v>103.7</v>
      </c>
      <c r="BO3" s="326">
        <v>106.5</v>
      </c>
      <c r="BP3" s="326">
        <v>111</v>
      </c>
      <c r="BQ3" s="326">
        <v>99.9</v>
      </c>
      <c r="BR3" s="326">
        <v>97.3</v>
      </c>
      <c r="BS3" s="326">
        <v>111.9</v>
      </c>
      <c r="BT3" s="326">
        <v>99.6</v>
      </c>
      <c r="BU3" s="326">
        <v>95.6</v>
      </c>
      <c r="BV3" s="326">
        <v>89.8</v>
      </c>
      <c r="BW3" s="326">
        <v>98.7</v>
      </c>
      <c r="BX3" s="326">
        <v>88.2</v>
      </c>
      <c r="BY3" s="326">
        <v>101</v>
      </c>
      <c r="BZ3" s="326">
        <v>110.6</v>
      </c>
      <c r="CA3" s="326">
        <v>108.8</v>
      </c>
      <c r="CB3" s="326">
        <v>110</v>
      </c>
      <c r="CC3" s="326">
        <v>94</v>
      </c>
      <c r="CD3" s="326">
        <v>104.1</v>
      </c>
      <c r="CE3" s="326">
        <v>118.8</v>
      </c>
      <c r="CF3" s="326">
        <v>115.8</v>
      </c>
      <c r="CG3" s="326">
        <v>89.4</v>
      </c>
      <c r="CH3" s="326">
        <v>90.7</v>
      </c>
      <c r="CI3" s="326">
        <v>102.8</v>
      </c>
      <c r="CJ3" s="326">
        <v>99.3</v>
      </c>
      <c r="CK3" s="326">
        <v>96.1</v>
      </c>
      <c r="CL3" s="326">
        <v>100.3</v>
      </c>
      <c r="CM3" s="326">
        <v>107.5</v>
      </c>
      <c r="CN3" s="326">
        <v>99.2</v>
      </c>
      <c r="CO3" s="326">
        <v>112.2</v>
      </c>
      <c r="CP3" s="326">
        <v>100.8</v>
      </c>
      <c r="CQ3" s="326">
        <v>105.5</v>
      </c>
      <c r="CR3" s="326">
        <v>108.9</v>
      </c>
      <c r="CS3" s="326">
        <v>107.9</v>
      </c>
      <c r="CT3" s="359">
        <v>68.900000000000006</v>
      </c>
    </row>
    <row r="4" spans="1:98" ht="30" customHeight="1">
      <c r="A4" s="384" t="str">
        <f>IF('0'!A1=1,"За видами економічної діяльності КВЕД 2010","By types of economic activity CTEA 2010")</f>
        <v>За видами економічної діяльності КВЕД 2010</v>
      </c>
      <c r="B4" s="56"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5">
        <v>111.8</v>
      </c>
      <c r="D4" s="15">
        <v>104.8</v>
      </c>
      <c r="E4" s="15">
        <v>94.9</v>
      </c>
      <c r="F4" s="15">
        <v>79.099999999999994</v>
      </c>
      <c r="G4" s="29">
        <v>114.3</v>
      </c>
      <c r="H4" s="29">
        <v>99.1</v>
      </c>
      <c r="I4" s="29">
        <v>96.5</v>
      </c>
      <c r="J4" s="29">
        <v>109</v>
      </c>
      <c r="K4" s="29">
        <v>97.6</v>
      </c>
      <c r="L4" s="29">
        <v>96.5</v>
      </c>
      <c r="M4" s="29">
        <v>89.9</v>
      </c>
      <c r="N4" s="29">
        <v>99.7</v>
      </c>
      <c r="O4" s="29">
        <v>168.3</v>
      </c>
      <c r="P4" s="29">
        <v>166.7</v>
      </c>
      <c r="Q4" s="29">
        <v>95.9</v>
      </c>
      <c r="R4" s="29">
        <v>99.2</v>
      </c>
      <c r="S4" s="29">
        <v>89.6</v>
      </c>
      <c r="T4" s="29">
        <v>78.2</v>
      </c>
      <c r="U4" s="29">
        <v>94.4</v>
      </c>
      <c r="V4" s="29">
        <v>94.7</v>
      </c>
      <c r="W4" s="29">
        <v>94.5</v>
      </c>
      <c r="X4" s="29">
        <v>101.6</v>
      </c>
      <c r="Y4" s="29">
        <v>94</v>
      </c>
      <c r="Z4" s="97">
        <v>99.4</v>
      </c>
      <c r="AA4" s="29">
        <v>81.7</v>
      </c>
      <c r="AB4" s="29">
        <v>119.9</v>
      </c>
      <c r="AC4" s="29">
        <v>73.900000000000006</v>
      </c>
      <c r="AD4" s="29">
        <v>99.1</v>
      </c>
      <c r="AE4" s="29">
        <v>87.5</v>
      </c>
      <c r="AF4" s="29">
        <v>123.7</v>
      </c>
      <c r="AG4" s="29">
        <v>99.8</v>
      </c>
      <c r="AH4" s="29">
        <v>99.8</v>
      </c>
      <c r="AI4" s="29">
        <v>78.7</v>
      </c>
      <c r="AJ4" s="29">
        <v>75.7</v>
      </c>
      <c r="AK4" s="21">
        <v>103.8</v>
      </c>
      <c r="AL4" s="29">
        <v>91.7</v>
      </c>
      <c r="AM4" s="21">
        <v>105</v>
      </c>
      <c r="AN4" s="21">
        <v>98.6</v>
      </c>
      <c r="AO4" s="21">
        <v>105.9</v>
      </c>
      <c r="AP4" s="21">
        <v>99.8</v>
      </c>
      <c r="AQ4" s="21">
        <v>118.6</v>
      </c>
      <c r="AR4" s="21">
        <v>167.6</v>
      </c>
      <c r="AS4" s="21">
        <v>67.900000000000006</v>
      </c>
      <c r="AT4" s="21">
        <v>127</v>
      </c>
      <c r="AU4" s="21">
        <v>96.9</v>
      </c>
      <c r="AV4" s="21">
        <v>106.4</v>
      </c>
      <c r="AW4" s="21">
        <v>79.7</v>
      </c>
      <c r="AX4" s="21">
        <v>73.2</v>
      </c>
      <c r="AY4" s="21">
        <v>151.30000000000001</v>
      </c>
      <c r="AZ4" s="21">
        <v>103.4</v>
      </c>
      <c r="BA4" s="21">
        <v>104.3</v>
      </c>
      <c r="BB4" s="21">
        <v>122.1</v>
      </c>
      <c r="BC4" s="21">
        <v>105.8</v>
      </c>
      <c r="BD4" s="95">
        <v>116.6</v>
      </c>
      <c r="BE4" s="21">
        <v>56.9</v>
      </c>
      <c r="BF4" s="95">
        <v>102.2</v>
      </c>
      <c r="BG4" s="95">
        <v>93</v>
      </c>
      <c r="BH4" s="95">
        <v>115.8</v>
      </c>
      <c r="BI4" s="95">
        <v>109.7</v>
      </c>
      <c r="BJ4" s="95">
        <v>78.5</v>
      </c>
      <c r="BK4" s="95">
        <v>85.2</v>
      </c>
      <c r="BL4" s="95">
        <v>106.2</v>
      </c>
      <c r="BM4" s="95">
        <v>107.5</v>
      </c>
      <c r="BN4" s="95">
        <v>101.4</v>
      </c>
      <c r="BO4" s="95">
        <v>123.6</v>
      </c>
      <c r="BP4" s="95">
        <v>98.6</v>
      </c>
      <c r="BQ4" s="95">
        <v>126.1</v>
      </c>
      <c r="BR4" s="95">
        <v>110.8</v>
      </c>
      <c r="BS4" s="95">
        <v>115.5</v>
      </c>
      <c r="BT4" s="95">
        <v>122.4</v>
      </c>
      <c r="BU4" s="95">
        <v>93.3</v>
      </c>
      <c r="BV4" s="95">
        <v>100.2</v>
      </c>
      <c r="BW4" s="95">
        <v>84.7</v>
      </c>
      <c r="BX4" s="95">
        <v>111.1</v>
      </c>
      <c r="BY4" s="95">
        <v>103.3</v>
      </c>
      <c r="BZ4" s="95">
        <v>115.4</v>
      </c>
      <c r="CA4" s="95">
        <v>93.6</v>
      </c>
      <c r="CB4" s="95">
        <v>90.6</v>
      </c>
      <c r="CC4" s="95">
        <v>110.1</v>
      </c>
      <c r="CD4" s="95">
        <v>133.30000000000001</v>
      </c>
      <c r="CE4" s="95">
        <v>116.5</v>
      </c>
      <c r="CF4" s="95">
        <v>96.3</v>
      </c>
      <c r="CG4" s="95">
        <v>106</v>
      </c>
      <c r="CH4" s="95">
        <v>108.9</v>
      </c>
      <c r="CI4" s="95">
        <v>117.4</v>
      </c>
      <c r="CJ4" s="95">
        <v>119.9</v>
      </c>
      <c r="CK4" s="95">
        <v>102.1</v>
      </c>
      <c r="CL4" s="95">
        <v>124.7</v>
      </c>
      <c r="CM4" s="95">
        <v>101.1</v>
      </c>
      <c r="CN4" s="95">
        <v>113.7</v>
      </c>
      <c r="CO4" s="95">
        <v>95.5</v>
      </c>
      <c r="CP4" s="95">
        <v>102</v>
      </c>
      <c r="CQ4" s="95">
        <v>101.9</v>
      </c>
      <c r="CR4" s="95">
        <v>88.2</v>
      </c>
      <c r="CS4" s="95">
        <v>96.9</v>
      </c>
      <c r="CT4" s="95">
        <v>93.6</v>
      </c>
    </row>
    <row r="5" spans="1:98" ht="30" customHeight="1">
      <c r="A5" s="385"/>
      <c r="B5" s="57" t="str">
        <f>IF('0'!A1=1,"з них сільське господарство","of which agriculture")</f>
        <v>з них сільське господарство</v>
      </c>
      <c r="C5" s="15">
        <v>119.6</v>
      </c>
      <c r="D5" s="15">
        <v>100.1</v>
      </c>
      <c r="E5" s="15">
        <v>93.2</v>
      </c>
      <c r="F5" s="15">
        <v>77.2</v>
      </c>
      <c r="G5" s="29">
        <v>122.2</v>
      </c>
      <c r="H5" s="29">
        <v>100.1</v>
      </c>
      <c r="I5" s="29">
        <v>95.6</v>
      </c>
      <c r="J5" s="29">
        <v>110.1</v>
      </c>
      <c r="K5" s="29">
        <v>94</v>
      </c>
      <c r="L5" s="29">
        <v>95.1</v>
      </c>
      <c r="M5" s="29">
        <v>91.2</v>
      </c>
      <c r="N5" s="29">
        <v>98</v>
      </c>
      <c r="O5" s="29">
        <v>175.8</v>
      </c>
      <c r="P5" s="29">
        <v>172.8</v>
      </c>
      <c r="Q5" s="29">
        <v>93</v>
      </c>
      <c r="R5" s="29">
        <v>96.2</v>
      </c>
      <c r="S5" s="29">
        <v>87.6</v>
      </c>
      <c r="T5" s="29">
        <v>75.599999999999994</v>
      </c>
      <c r="U5" s="29">
        <v>84.7</v>
      </c>
      <c r="V5" s="29">
        <v>99.5</v>
      </c>
      <c r="W5" s="29">
        <v>94</v>
      </c>
      <c r="X5" s="29">
        <v>108.6</v>
      </c>
      <c r="Y5" s="29">
        <v>93.9</v>
      </c>
      <c r="Z5" s="97">
        <v>100.9</v>
      </c>
      <c r="AA5" s="29">
        <v>65</v>
      </c>
      <c r="AB5" s="29">
        <v>102.8</v>
      </c>
      <c r="AC5" s="29">
        <v>89.9</v>
      </c>
      <c r="AD5" s="29">
        <v>100.8</v>
      </c>
      <c r="AE5" s="29">
        <v>90.6</v>
      </c>
      <c r="AF5" s="29">
        <v>123.6</v>
      </c>
      <c r="AG5" s="29">
        <v>98.4</v>
      </c>
      <c r="AH5" s="29">
        <v>100.9</v>
      </c>
      <c r="AI5" s="29">
        <v>72.599999999999994</v>
      </c>
      <c r="AJ5" s="29">
        <v>71.3</v>
      </c>
      <c r="AK5" s="21">
        <v>100.7</v>
      </c>
      <c r="AL5" s="29">
        <v>101.1</v>
      </c>
      <c r="AM5" s="21">
        <v>131.69999999999999</v>
      </c>
      <c r="AN5" s="21">
        <v>97</v>
      </c>
      <c r="AO5" s="21">
        <v>94.9</v>
      </c>
      <c r="AP5" s="21">
        <v>98.7</v>
      </c>
      <c r="AQ5" s="21">
        <v>100.4</v>
      </c>
      <c r="AR5" s="21">
        <v>195.3</v>
      </c>
      <c r="AS5" s="21">
        <v>67.8</v>
      </c>
      <c r="AT5" s="21">
        <v>127.4</v>
      </c>
      <c r="AU5" s="21">
        <v>90.7</v>
      </c>
      <c r="AV5" s="21">
        <v>100.3</v>
      </c>
      <c r="AW5" s="21">
        <v>73.099999999999994</v>
      </c>
      <c r="AX5" s="21">
        <v>63.8</v>
      </c>
      <c r="AY5" s="21">
        <v>180.6</v>
      </c>
      <c r="AZ5" s="21">
        <v>97.9</v>
      </c>
      <c r="BA5" s="21">
        <v>83.1</v>
      </c>
      <c r="BB5" s="21">
        <v>98.4</v>
      </c>
      <c r="BC5" s="21">
        <v>89.3</v>
      </c>
      <c r="BD5" s="95">
        <v>163.9</v>
      </c>
      <c r="BE5" s="21">
        <v>55.7</v>
      </c>
      <c r="BF5" s="95">
        <v>114</v>
      </c>
      <c r="BG5" s="95">
        <v>100.6</v>
      </c>
      <c r="BH5" s="95">
        <v>113.9</v>
      </c>
      <c r="BI5" s="95">
        <v>111.1</v>
      </c>
      <c r="BJ5" s="95">
        <v>94</v>
      </c>
      <c r="BK5" s="334">
        <v>85.3</v>
      </c>
      <c r="BL5" s="334">
        <v>116.1</v>
      </c>
      <c r="BM5" s="334">
        <v>100.7</v>
      </c>
      <c r="BN5" s="334">
        <v>102.4</v>
      </c>
      <c r="BO5" s="334">
        <v>132</v>
      </c>
      <c r="BP5" s="337">
        <v>86</v>
      </c>
      <c r="BQ5" s="337">
        <v>102.6</v>
      </c>
      <c r="BR5" s="337">
        <v>118.9</v>
      </c>
      <c r="BS5" s="337">
        <v>111.1</v>
      </c>
      <c r="BT5" s="337">
        <v>126.9</v>
      </c>
      <c r="BU5" s="337">
        <v>92.6</v>
      </c>
      <c r="BV5" s="337">
        <v>127.7</v>
      </c>
      <c r="BW5" s="337">
        <v>78.2</v>
      </c>
      <c r="BX5" s="337">
        <v>110.5</v>
      </c>
      <c r="BY5" s="337">
        <v>113.6</v>
      </c>
      <c r="BZ5" s="337">
        <v>111.6</v>
      </c>
      <c r="CA5" s="337">
        <v>86.9</v>
      </c>
      <c r="CB5" s="337">
        <v>80.599999999999994</v>
      </c>
      <c r="CC5" s="337">
        <v>75</v>
      </c>
      <c r="CD5" s="337">
        <v>176.6</v>
      </c>
      <c r="CE5" s="337">
        <v>126.2</v>
      </c>
      <c r="CF5" s="337">
        <v>100</v>
      </c>
      <c r="CG5" s="337">
        <v>112.9</v>
      </c>
      <c r="CH5" s="337">
        <v>125.1</v>
      </c>
      <c r="CI5" s="337">
        <v>114.2</v>
      </c>
      <c r="CJ5" s="337">
        <v>106.1</v>
      </c>
      <c r="CK5" s="337">
        <v>99.6</v>
      </c>
      <c r="CL5" s="337">
        <v>108.4</v>
      </c>
      <c r="CM5" s="337">
        <v>117.8</v>
      </c>
      <c r="CN5" s="337">
        <v>112.9</v>
      </c>
      <c r="CO5" s="337">
        <v>98.6</v>
      </c>
      <c r="CP5" s="337">
        <v>89.8</v>
      </c>
      <c r="CQ5" s="337">
        <v>97.8</v>
      </c>
      <c r="CR5" s="337">
        <v>70.400000000000006</v>
      </c>
      <c r="CS5" s="337">
        <v>111.1</v>
      </c>
      <c r="CT5" s="337">
        <v>91.1</v>
      </c>
    </row>
    <row r="6" spans="1:98" ht="30" customHeight="1">
      <c r="A6" s="385"/>
      <c r="B6" s="57" t="str">
        <f>IF('0'!A1=1,"Промисловість","Manufacturing")</f>
        <v>Промисловість</v>
      </c>
      <c r="C6" s="15">
        <v>115.6</v>
      </c>
      <c r="D6" s="15">
        <v>107.7</v>
      </c>
      <c r="E6" s="15">
        <v>93.8</v>
      </c>
      <c r="F6" s="15">
        <v>86.7</v>
      </c>
      <c r="G6" s="29">
        <v>93.1</v>
      </c>
      <c r="H6" s="29">
        <v>83.1</v>
      </c>
      <c r="I6" s="29">
        <v>98.9</v>
      </c>
      <c r="J6" s="29">
        <v>100.1</v>
      </c>
      <c r="K6" s="29">
        <v>103.4</v>
      </c>
      <c r="L6" s="29">
        <v>112.1</v>
      </c>
      <c r="M6" s="29">
        <v>98.4</v>
      </c>
      <c r="N6" s="29">
        <v>54.5</v>
      </c>
      <c r="O6" s="29">
        <v>103.8</v>
      </c>
      <c r="P6" s="29">
        <v>152.80000000000001</v>
      </c>
      <c r="Q6" s="29">
        <v>121.6</v>
      </c>
      <c r="R6" s="29">
        <v>88.2</v>
      </c>
      <c r="S6" s="29">
        <v>106.4</v>
      </c>
      <c r="T6" s="29">
        <v>100.5</v>
      </c>
      <c r="U6" s="29">
        <v>135.4</v>
      </c>
      <c r="V6" s="29">
        <v>170.1</v>
      </c>
      <c r="W6" s="29">
        <v>156.30000000000001</v>
      </c>
      <c r="X6" s="29">
        <v>126.4</v>
      </c>
      <c r="Y6" s="29">
        <v>108.1</v>
      </c>
      <c r="Z6" s="97">
        <v>107.5</v>
      </c>
      <c r="AA6" s="29">
        <v>126.4</v>
      </c>
      <c r="AB6" s="29">
        <v>117.5</v>
      </c>
      <c r="AC6" s="29">
        <v>106.3</v>
      </c>
      <c r="AD6" s="29">
        <v>86.3</v>
      </c>
      <c r="AE6" s="29">
        <v>141.9</v>
      </c>
      <c r="AF6" s="29">
        <v>105.3</v>
      </c>
      <c r="AG6" s="29">
        <v>101.8</v>
      </c>
      <c r="AH6" s="29">
        <v>101.6</v>
      </c>
      <c r="AI6" s="29">
        <v>85.3</v>
      </c>
      <c r="AJ6" s="29">
        <v>107.7</v>
      </c>
      <c r="AK6" s="21">
        <v>104.1</v>
      </c>
      <c r="AL6" s="29">
        <v>92.7</v>
      </c>
      <c r="AM6" s="21">
        <v>115.5</v>
      </c>
      <c r="AN6" s="21">
        <v>91.1</v>
      </c>
      <c r="AO6" s="21">
        <v>86.3</v>
      </c>
      <c r="AP6" s="21">
        <v>96</v>
      </c>
      <c r="AQ6" s="21">
        <v>101.7</v>
      </c>
      <c r="AR6" s="21">
        <v>111.4</v>
      </c>
      <c r="AS6" s="21">
        <v>108.1</v>
      </c>
      <c r="AT6" s="21">
        <v>88.1</v>
      </c>
      <c r="AU6" s="21">
        <v>107.2</v>
      </c>
      <c r="AV6" s="21">
        <v>99</v>
      </c>
      <c r="AW6" s="21">
        <v>105.3</v>
      </c>
      <c r="AX6" s="21">
        <v>83</v>
      </c>
      <c r="AY6" s="21" t="s">
        <v>22</v>
      </c>
      <c r="AZ6" s="21">
        <v>113.4</v>
      </c>
      <c r="BA6" s="21">
        <v>109.4</v>
      </c>
      <c r="BB6" s="21">
        <v>110</v>
      </c>
      <c r="BC6" s="21">
        <v>112.7</v>
      </c>
      <c r="BD6" s="95">
        <v>105.4</v>
      </c>
      <c r="BE6" s="21">
        <v>101.8</v>
      </c>
      <c r="BF6" s="95">
        <v>92</v>
      </c>
      <c r="BG6" s="95">
        <v>109.5</v>
      </c>
      <c r="BH6" s="95">
        <v>99.3</v>
      </c>
      <c r="BI6" s="95">
        <v>109.3</v>
      </c>
      <c r="BJ6" s="95">
        <v>89.9</v>
      </c>
      <c r="BK6" s="95">
        <v>112.7</v>
      </c>
      <c r="BL6" s="95">
        <v>93.3</v>
      </c>
      <c r="BM6" s="95">
        <v>96.7</v>
      </c>
      <c r="BN6" s="95">
        <v>103.8</v>
      </c>
      <c r="BO6" s="95">
        <v>106.8</v>
      </c>
      <c r="BP6" s="95">
        <v>112.5</v>
      </c>
      <c r="BQ6" s="95">
        <v>97.6</v>
      </c>
      <c r="BR6" s="95">
        <v>95.2</v>
      </c>
      <c r="BS6" s="95">
        <v>111.9</v>
      </c>
      <c r="BT6" s="95">
        <v>98.1</v>
      </c>
      <c r="BU6" s="95">
        <v>94.7</v>
      </c>
      <c r="BV6" s="95">
        <v>93.1</v>
      </c>
      <c r="BW6" s="95">
        <v>102.6</v>
      </c>
      <c r="BX6" s="95">
        <v>84.4</v>
      </c>
      <c r="BY6" s="95">
        <v>102.5</v>
      </c>
      <c r="BZ6" s="95">
        <v>110.8</v>
      </c>
      <c r="CA6" s="95">
        <v>109.9</v>
      </c>
      <c r="CB6" s="95">
        <v>111.9</v>
      </c>
      <c r="CC6" s="95">
        <v>92</v>
      </c>
      <c r="CD6" s="95">
        <v>102.8</v>
      </c>
      <c r="CE6" s="95">
        <v>120.4</v>
      </c>
      <c r="CF6" s="95">
        <v>118</v>
      </c>
      <c r="CG6" s="95">
        <v>84.1</v>
      </c>
      <c r="CH6" s="95">
        <v>94</v>
      </c>
      <c r="CI6" s="95">
        <v>99.7</v>
      </c>
      <c r="CJ6" s="95">
        <v>97.8</v>
      </c>
      <c r="CK6" s="95">
        <v>93.3</v>
      </c>
      <c r="CL6" s="95">
        <v>96</v>
      </c>
      <c r="CM6" s="95">
        <v>107.7</v>
      </c>
      <c r="CN6" s="95">
        <v>101.1</v>
      </c>
      <c r="CO6" s="95">
        <v>111.3</v>
      </c>
      <c r="CP6" s="95">
        <v>100.2</v>
      </c>
      <c r="CQ6" s="95">
        <v>108.2</v>
      </c>
      <c r="CR6" s="95">
        <v>112.5</v>
      </c>
      <c r="CS6" s="95">
        <v>109.6</v>
      </c>
      <c r="CT6" s="95">
        <v>63.2</v>
      </c>
    </row>
    <row r="7" spans="1:98" ht="30" customHeight="1">
      <c r="A7" s="385"/>
      <c r="B7" s="57" t="str">
        <f>IF('0'!A1=1,"Будівництво","Construction")</f>
        <v>Будівництво</v>
      </c>
      <c r="C7" s="15">
        <v>92.1</v>
      </c>
      <c r="D7" s="15">
        <v>97</v>
      </c>
      <c r="E7" s="15">
        <v>92</v>
      </c>
      <c r="F7" s="15">
        <v>73.400000000000006</v>
      </c>
      <c r="G7" s="29">
        <v>102.5</v>
      </c>
      <c r="H7" s="29">
        <v>95.2</v>
      </c>
      <c r="I7" s="29">
        <v>95.8</v>
      </c>
      <c r="J7" s="29">
        <v>96.7</v>
      </c>
      <c r="K7" s="29">
        <v>107.4</v>
      </c>
      <c r="L7" s="29">
        <v>91.2</v>
      </c>
      <c r="M7" s="29">
        <v>93.8</v>
      </c>
      <c r="N7" s="29">
        <v>80.400000000000006</v>
      </c>
      <c r="O7" s="29">
        <v>104.4</v>
      </c>
      <c r="P7" s="29">
        <v>156</v>
      </c>
      <c r="Q7" s="29">
        <v>115.8</v>
      </c>
      <c r="R7" s="29">
        <v>100</v>
      </c>
      <c r="S7" s="29">
        <v>93.7</v>
      </c>
      <c r="T7" s="29">
        <v>102.7</v>
      </c>
      <c r="U7" s="29">
        <v>121.3</v>
      </c>
      <c r="V7" s="29">
        <v>98.1</v>
      </c>
      <c r="W7" s="29">
        <v>120.4</v>
      </c>
      <c r="X7" s="29">
        <v>109.4</v>
      </c>
      <c r="Y7" s="29">
        <v>111.2</v>
      </c>
      <c r="Z7" s="98">
        <v>103.8</v>
      </c>
      <c r="AA7" s="29">
        <v>155.19999999999999</v>
      </c>
      <c r="AB7" s="29">
        <v>82.2</v>
      </c>
      <c r="AC7" s="29">
        <v>111.2</v>
      </c>
      <c r="AD7" s="29">
        <v>97.5</v>
      </c>
      <c r="AE7" s="29">
        <v>98.8</v>
      </c>
      <c r="AF7" s="29">
        <v>139</v>
      </c>
      <c r="AG7" s="29">
        <v>98.8</v>
      </c>
      <c r="AH7" s="29">
        <v>107.5</v>
      </c>
      <c r="AI7" s="29">
        <v>97.3</v>
      </c>
      <c r="AJ7" s="29">
        <v>93.7</v>
      </c>
      <c r="AK7" s="26">
        <v>100.1</v>
      </c>
      <c r="AL7" s="29">
        <v>98.9</v>
      </c>
      <c r="AM7" s="26">
        <v>105.1</v>
      </c>
      <c r="AN7" s="26">
        <v>91.2</v>
      </c>
      <c r="AO7" s="26">
        <v>106.3</v>
      </c>
      <c r="AP7" s="26">
        <v>97.4</v>
      </c>
      <c r="AQ7" s="26">
        <v>103.7</v>
      </c>
      <c r="AR7" s="26">
        <v>92.2</v>
      </c>
      <c r="AS7" s="26">
        <v>101</v>
      </c>
      <c r="AT7" s="26">
        <v>91</v>
      </c>
      <c r="AU7" s="26">
        <v>98.1</v>
      </c>
      <c r="AV7" s="26">
        <v>98.8</v>
      </c>
      <c r="AW7" s="26">
        <v>96.5</v>
      </c>
      <c r="AX7" s="26">
        <v>90.9</v>
      </c>
      <c r="AY7" s="26">
        <v>102.5</v>
      </c>
      <c r="AZ7" s="26">
        <v>97.2</v>
      </c>
      <c r="BA7" s="26">
        <v>108</v>
      </c>
      <c r="BB7" s="26">
        <v>103.3</v>
      </c>
      <c r="BC7" s="26">
        <v>104.8</v>
      </c>
      <c r="BD7" s="327">
        <v>101.5</v>
      </c>
      <c r="BE7" s="26">
        <v>103.2</v>
      </c>
      <c r="BF7" s="327">
        <v>101.9</v>
      </c>
      <c r="BG7" s="327">
        <v>104.9</v>
      </c>
      <c r="BH7" s="327">
        <v>100.8</v>
      </c>
      <c r="BI7" s="327">
        <v>102.4</v>
      </c>
      <c r="BJ7" s="327">
        <v>97.1</v>
      </c>
      <c r="BK7" s="327">
        <v>89.1</v>
      </c>
      <c r="BL7" s="327">
        <v>100.3</v>
      </c>
      <c r="BM7" s="327">
        <v>94.7</v>
      </c>
      <c r="BN7" s="327">
        <v>103.1</v>
      </c>
      <c r="BO7" s="327">
        <v>102.9</v>
      </c>
      <c r="BP7" s="327">
        <v>103</v>
      </c>
      <c r="BQ7" s="327">
        <v>99</v>
      </c>
      <c r="BR7" s="327">
        <v>93.2</v>
      </c>
      <c r="BS7" s="327">
        <v>102.3</v>
      </c>
      <c r="BT7" s="327">
        <v>102.6</v>
      </c>
      <c r="BU7" s="327">
        <v>99.6</v>
      </c>
      <c r="BV7" s="327">
        <v>88.8</v>
      </c>
      <c r="BW7" s="327">
        <v>99.1</v>
      </c>
      <c r="BX7" s="327">
        <v>104</v>
      </c>
      <c r="BY7" s="327">
        <v>97.1</v>
      </c>
      <c r="BZ7" s="327">
        <v>95.8</v>
      </c>
      <c r="CA7" s="327">
        <v>103.7</v>
      </c>
      <c r="CB7" s="327">
        <v>97.6</v>
      </c>
      <c r="CC7" s="327">
        <v>94.7</v>
      </c>
      <c r="CD7" s="327">
        <v>99.6</v>
      </c>
      <c r="CE7" s="327">
        <v>103.5</v>
      </c>
      <c r="CF7" s="327">
        <v>101.5</v>
      </c>
      <c r="CG7" s="327">
        <v>98.8</v>
      </c>
      <c r="CH7" s="327">
        <v>56.5</v>
      </c>
      <c r="CI7" s="327">
        <v>130.30000000000001</v>
      </c>
      <c r="CJ7" s="327">
        <v>105.1</v>
      </c>
      <c r="CK7" s="327">
        <v>98</v>
      </c>
      <c r="CL7" s="327">
        <v>100.3</v>
      </c>
      <c r="CM7" s="327">
        <v>95.6</v>
      </c>
      <c r="CN7" s="327">
        <v>82.4</v>
      </c>
      <c r="CO7" s="327">
        <v>101.5</v>
      </c>
      <c r="CP7" s="327">
        <v>92.6</v>
      </c>
      <c r="CQ7" s="327">
        <v>102.9</v>
      </c>
      <c r="CR7" s="327">
        <v>103.7</v>
      </c>
      <c r="CS7" s="327">
        <v>104.8</v>
      </c>
      <c r="CT7" s="327">
        <v>82.8</v>
      </c>
    </row>
    <row r="8" spans="1:98" ht="30" customHeight="1">
      <c r="A8" s="385"/>
      <c r="B8" s="57"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5">
        <v>125.9</v>
      </c>
      <c r="D8" s="15">
        <v>133.1</v>
      </c>
      <c r="E8" s="15">
        <v>113.3</v>
      </c>
      <c r="F8" s="15">
        <v>83.2</v>
      </c>
      <c r="G8" s="29">
        <v>106</v>
      </c>
      <c r="H8" s="29">
        <v>127.6</v>
      </c>
      <c r="I8" s="29">
        <v>89.6</v>
      </c>
      <c r="J8" s="29">
        <v>88.7</v>
      </c>
      <c r="K8" s="29">
        <v>93.3</v>
      </c>
      <c r="L8" s="29">
        <v>99.4</v>
      </c>
      <c r="M8" s="29">
        <v>90</v>
      </c>
      <c r="N8" s="29">
        <v>65.2</v>
      </c>
      <c r="O8" s="29">
        <v>59.3</v>
      </c>
      <c r="P8" s="29">
        <v>209.4</v>
      </c>
      <c r="Q8" s="29">
        <v>107.9</v>
      </c>
      <c r="R8" s="29">
        <v>86.9</v>
      </c>
      <c r="S8" s="29">
        <v>112.9</v>
      </c>
      <c r="T8" s="29">
        <v>89.9</v>
      </c>
      <c r="U8" s="29">
        <v>106.1</v>
      </c>
      <c r="V8" s="29">
        <v>130.6</v>
      </c>
      <c r="W8" s="29">
        <v>122.4</v>
      </c>
      <c r="X8" s="29">
        <v>98</v>
      </c>
      <c r="Y8" s="29">
        <v>114.7</v>
      </c>
      <c r="Z8" s="98">
        <v>104.5</v>
      </c>
      <c r="AA8" s="29">
        <v>120.9</v>
      </c>
      <c r="AB8" s="29">
        <v>103.2</v>
      </c>
      <c r="AC8" s="29">
        <v>90.9</v>
      </c>
      <c r="AD8" s="29">
        <v>58.7</v>
      </c>
      <c r="AE8" s="29">
        <v>112.3</v>
      </c>
      <c r="AF8" s="29">
        <v>122.4</v>
      </c>
      <c r="AG8" s="29">
        <v>99.5</v>
      </c>
      <c r="AH8" s="29">
        <v>101.1</v>
      </c>
      <c r="AI8" s="29">
        <v>105.6</v>
      </c>
      <c r="AJ8" s="29">
        <v>97.6</v>
      </c>
      <c r="AK8" s="26">
        <v>116.1</v>
      </c>
      <c r="AL8" s="29">
        <v>87.3</v>
      </c>
      <c r="AM8" s="26">
        <v>136.19999999999999</v>
      </c>
      <c r="AN8" s="26">
        <v>94.6</v>
      </c>
      <c r="AO8" s="26">
        <v>102.7</v>
      </c>
      <c r="AP8" s="26">
        <v>80.2</v>
      </c>
      <c r="AQ8" s="26">
        <v>97</v>
      </c>
      <c r="AR8" s="26">
        <v>96.9</v>
      </c>
      <c r="AS8" s="26">
        <v>111.3</v>
      </c>
      <c r="AT8" s="26">
        <v>101.7</v>
      </c>
      <c r="AU8" s="26">
        <v>100.1</v>
      </c>
      <c r="AV8" s="26">
        <v>104.1</v>
      </c>
      <c r="AW8" s="26">
        <v>103.3</v>
      </c>
      <c r="AX8" s="26">
        <v>87.3</v>
      </c>
      <c r="AY8" s="26">
        <v>97.3</v>
      </c>
      <c r="AZ8" s="26">
        <v>107.1</v>
      </c>
      <c r="BA8" s="26">
        <v>184.9</v>
      </c>
      <c r="BB8" s="26">
        <v>43.1</v>
      </c>
      <c r="BC8" s="26">
        <v>100.1</v>
      </c>
      <c r="BD8" s="327">
        <v>110.7</v>
      </c>
      <c r="BE8" s="26">
        <v>68.900000000000006</v>
      </c>
      <c r="BF8" s="327">
        <v>116.3</v>
      </c>
      <c r="BG8" s="327">
        <v>121.8</v>
      </c>
      <c r="BH8" s="327">
        <v>116.3</v>
      </c>
      <c r="BI8" s="327">
        <v>103.2</v>
      </c>
      <c r="BJ8" s="327">
        <v>156.6</v>
      </c>
      <c r="BK8" s="327">
        <v>118.2</v>
      </c>
      <c r="BL8" s="327">
        <v>48.3</v>
      </c>
      <c r="BM8" s="327">
        <v>122.6</v>
      </c>
      <c r="BN8" s="327">
        <v>101.1</v>
      </c>
      <c r="BO8" s="327">
        <v>104</v>
      </c>
      <c r="BP8" s="327">
        <v>118.2</v>
      </c>
      <c r="BQ8" s="327">
        <v>138</v>
      </c>
      <c r="BR8" s="327">
        <v>98.8</v>
      </c>
      <c r="BS8" s="327">
        <v>112.6</v>
      </c>
      <c r="BT8" s="327">
        <v>103.2</v>
      </c>
      <c r="BU8" s="327">
        <v>111.8</v>
      </c>
      <c r="BV8" s="327">
        <v>99.3</v>
      </c>
      <c r="BW8" s="327">
        <v>94</v>
      </c>
      <c r="BX8" s="327">
        <v>97</v>
      </c>
      <c r="BY8" s="327">
        <v>105.8</v>
      </c>
      <c r="BZ8" s="327">
        <v>108.9</v>
      </c>
      <c r="CA8" s="327">
        <v>104</v>
      </c>
      <c r="CB8" s="327">
        <v>99.8</v>
      </c>
      <c r="CC8" s="327">
        <v>97.8</v>
      </c>
      <c r="CD8" s="327">
        <v>76.7</v>
      </c>
      <c r="CE8" s="327">
        <v>109.3</v>
      </c>
      <c r="CF8" s="327">
        <v>113.8</v>
      </c>
      <c r="CG8" s="327">
        <v>87.8</v>
      </c>
      <c r="CH8" s="327">
        <v>103.2</v>
      </c>
      <c r="CI8" s="327">
        <v>128.1</v>
      </c>
      <c r="CJ8" s="327">
        <v>58.2</v>
      </c>
      <c r="CK8" s="327">
        <v>111.7</v>
      </c>
      <c r="CL8" s="327">
        <v>108.2</v>
      </c>
      <c r="CM8" s="327">
        <v>100.9</v>
      </c>
      <c r="CN8" s="327">
        <v>78.7</v>
      </c>
      <c r="CO8" s="327">
        <v>125.6</v>
      </c>
      <c r="CP8" s="327">
        <v>108.5</v>
      </c>
      <c r="CQ8" s="327">
        <v>107.7</v>
      </c>
      <c r="CR8" s="327">
        <v>119.6</v>
      </c>
      <c r="CS8" s="327">
        <v>111.3</v>
      </c>
      <c r="CT8" s="327">
        <v>94.1</v>
      </c>
    </row>
    <row r="9" spans="1:98" ht="30" customHeight="1">
      <c r="A9" s="385"/>
      <c r="B9" s="57"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5">
        <v>171.6</v>
      </c>
      <c r="D9" s="15">
        <v>154.19999999999999</v>
      </c>
      <c r="E9" s="15">
        <v>115.4</v>
      </c>
      <c r="F9" s="15">
        <v>122</v>
      </c>
      <c r="G9" s="29">
        <v>104.2</v>
      </c>
      <c r="H9" s="29">
        <v>101.5</v>
      </c>
      <c r="I9" s="29">
        <v>100.8</v>
      </c>
      <c r="J9" s="29">
        <v>100.4</v>
      </c>
      <c r="K9" s="29">
        <v>109.3</v>
      </c>
      <c r="L9" s="29">
        <v>85.6</v>
      </c>
      <c r="M9" s="29">
        <v>120.6</v>
      </c>
      <c r="N9" s="29">
        <v>80</v>
      </c>
      <c r="O9" s="29">
        <v>99.8</v>
      </c>
      <c r="P9" s="29">
        <v>119.1</v>
      </c>
      <c r="Q9" s="29">
        <v>111.4</v>
      </c>
      <c r="R9" s="29">
        <v>89.1</v>
      </c>
      <c r="S9" s="29">
        <v>94</v>
      </c>
      <c r="T9" s="29">
        <v>92.5</v>
      </c>
      <c r="U9" s="29">
        <v>109.3</v>
      </c>
      <c r="V9" s="29">
        <v>107.3</v>
      </c>
      <c r="W9" s="29">
        <v>113.3</v>
      </c>
      <c r="X9" s="29">
        <v>90.7</v>
      </c>
      <c r="Y9" s="29">
        <v>112.1</v>
      </c>
      <c r="Z9" s="98">
        <v>84.6</v>
      </c>
      <c r="AA9" s="29">
        <v>40.299999999999997</v>
      </c>
      <c r="AB9" s="29">
        <v>99.3</v>
      </c>
      <c r="AC9" s="29">
        <v>77.599999999999994</v>
      </c>
      <c r="AD9" s="29">
        <v>92</v>
      </c>
      <c r="AE9" s="29">
        <v>113</v>
      </c>
      <c r="AF9" s="29">
        <v>124</v>
      </c>
      <c r="AG9" s="29">
        <v>108.8</v>
      </c>
      <c r="AH9" s="29">
        <v>103.9</v>
      </c>
      <c r="AI9" s="29">
        <v>103</v>
      </c>
      <c r="AJ9" s="29">
        <v>85.3</v>
      </c>
      <c r="AK9" s="26">
        <v>88.2</v>
      </c>
      <c r="AL9" s="29">
        <v>71</v>
      </c>
      <c r="AM9" s="26">
        <v>150.69999999999999</v>
      </c>
      <c r="AN9" s="26">
        <v>113</v>
      </c>
      <c r="AO9" s="26">
        <v>129.80000000000001</v>
      </c>
      <c r="AP9" s="26">
        <v>47.2</v>
      </c>
      <c r="AQ9" s="26">
        <v>83.3</v>
      </c>
      <c r="AR9" s="26">
        <v>104.7</v>
      </c>
      <c r="AS9" s="26">
        <v>88.9</v>
      </c>
      <c r="AT9" s="26">
        <v>90</v>
      </c>
      <c r="AU9" s="26">
        <v>96</v>
      </c>
      <c r="AV9" s="26">
        <v>109.5</v>
      </c>
      <c r="AW9" s="26">
        <v>109.4</v>
      </c>
      <c r="AX9" s="26">
        <v>65.5</v>
      </c>
      <c r="AY9" s="26">
        <v>162.1</v>
      </c>
      <c r="AZ9" s="26">
        <v>61.9</v>
      </c>
      <c r="BA9" s="26">
        <v>112.4</v>
      </c>
      <c r="BB9" s="26">
        <v>173.2</v>
      </c>
      <c r="BC9" s="26">
        <v>105.1</v>
      </c>
      <c r="BD9" s="327">
        <v>110.2</v>
      </c>
      <c r="BE9" s="26">
        <v>56.7</v>
      </c>
      <c r="BF9" s="327">
        <v>96.3</v>
      </c>
      <c r="BG9" s="327">
        <v>108.9</v>
      </c>
      <c r="BH9" s="327">
        <v>98</v>
      </c>
      <c r="BI9" s="327">
        <v>128.9</v>
      </c>
      <c r="BJ9" s="327">
        <v>55.3</v>
      </c>
      <c r="BK9" s="327">
        <v>103.3</v>
      </c>
      <c r="BL9" s="327">
        <v>122</v>
      </c>
      <c r="BM9" s="327">
        <v>65.099999999999994</v>
      </c>
      <c r="BN9" s="327">
        <v>112.1</v>
      </c>
      <c r="BO9" s="327">
        <v>124.6</v>
      </c>
      <c r="BP9" s="327">
        <v>130.6</v>
      </c>
      <c r="BQ9" s="327">
        <v>119.7</v>
      </c>
      <c r="BR9" s="327">
        <v>101.8</v>
      </c>
      <c r="BS9" s="327">
        <v>121.8</v>
      </c>
      <c r="BT9" s="327">
        <v>108.8</v>
      </c>
      <c r="BU9" s="327">
        <v>125.8</v>
      </c>
      <c r="BV9" s="327">
        <v>64.8</v>
      </c>
      <c r="BW9" s="327">
        <v>96.1</v>
      </c>
      <c r="BX9" s="327">
        <v>134.9</v>
      </c>
      <c r="BY9" s="327">
        <v>60.6</v>
      </c>
      <c r="BZ9" s="327">
        <v>106.7</v>
      </c>
      <c r="CA9" s="327">
        <v>121.7</v>
      </c>
      <c r="CB9" s="327">
        <v>102.5</v>
      </c>
      <c r="CC9" s="327">
        <v>103.2</v>
      </c>
      <c r="CD9" s="327">
        <v>126.7</v>
      </c>
      <c r="CE9" s="327">
        <v>105.9</v>
      </c>
      <c r="CF9" s="327">
        <v>102</v>
      </c>
      <c r="CG9" s="327">
        <v>109.9</v>
      </c>
      <c r="CH9" s="327">
        <v>93.2</v>
      </c>
      <c r="CI9" s="327">
        <v>139.1</v>
      </c>
      <c r="CJ9" s="327">
        <v>102.8</v>
      </c>
      <c r="CK9" s="327">
        <v>102.1</v>
      </c>
      <c r="CL9" s="327">
        <v>110.3</v>
      </c>
      <c r="CM9" s="327">
        <v>124.8</v>
      </c>
      <c r="CN9" s="327">
        <v>100.3</v>
      </c>
      <c r="CO9" s="327">
        <v>122.7</v>
      </c>
      <c r="CP9" s="327">
        <v>100.1</v>
      </c>
      <c r="CQ9" s="327">
        <v>95.7</v>
      </c>
      <c r="CR9" s="327">
        <v>104.5</v>
      </c>
      <c r="CS9" s="327">
        <v>97.9</v>
      </c>
      <c r="CT9" s="327">
        <v>75.400000000000006</v>
      </c>
    </row>
    <row r="10" spans="1:98" ht="30" customHeight="1">
      <c r="A10" s="385"/>
      <c r="B10" s="57" t="str">
        <f>IF('0'!A1=1,"Тимчасове розміщування й  організація харчування","Accommodation and food service activities")</f>
        <v>Тимчасове розміщування й  організація харчування</v>
      </c>
      <c r="C10" s="90">
        <v>79.7</v>
      </c>
      <c r="D10" s="90">
        <v>118.1</v>
      </c>
      <c r="E10" s="15">
        <v>82.2</v>
      </c>
      <c r="F10" s="15">
        <v>95.1</v>
      </c>
      <c r="G10" s="29">
        <v>82.6</v>
      </c>
      <c r="H10" s="29">
        <v>120.2</v>
      </c>
      <c r="I10" s="29">
        <v>86.1</v>
      </c>
      <c r="J10" s="29">
        <v>92.9</v>
      </c>
      <c r="K10" s="29">
        <v>101.7</v>
      </c>
      <c r="L10" s="29">
        <v>76.400000000000006</v>
      </c>
      <c r="M10" s="29">
        <v>102.5</v>
      </c>
      <c r="N10" s="29">
        <v>103</v>
      </c>
      <c r="O10" s="29">
        <v>58.6</v>
      </c>
      <c r="P10" s="29">
        <v>148.9</v>
      </c>
      <c r="Q10" s="29">
        <v>239.5</v>
      </c>
      <c r="R10" s="29">
        <v>87.2</v>
      </c>
      <c r="S10" s="29">
        <v>80.3</v>
      </c>
      <c r="T10" s="29">
        <v>95.4</v>
      </c>
      <c r="U10" s="29">
        <v>178.6</v>
      </c>
      <c r="V10" s="29">
        <v>86.8</v>
      </c>
      <c r="W10" s="29">
        <v>102.3</v>
      </c>
      <c r="X10" s="29">
        <v>118.9</v>
      </c>
      <c r="Y10" s="29">
        <v>94.7</v>
      </c>
      <c r="Z10" s="98">
        <v>82.5</v>
      </c>
      <c r="AA10" s="29">
        <v>271.10000000000002</v>
      </c>
      <c r="AB10" s="29">
        <v>117.1</v>
      </c>
      <c r="AC10" s="29">
        <v>91.3</v>
      </c>
      <c r="AD10" s="29">
        <v>90</v>
      </c>
      <c r="AE10" s="29">
        <v>104.6</v>
      </c>
      <c r="AF10" s="29">
        <v>135.9</v>
      </c>
      <c r="AG10" s="29">
        <v>78.5</v>
      </c>
      <c r="AH10" s="29">
        <v>201.8</v>
      </c>
      <c r="AI10" s="29">
        <v>102.9</v>
      </c>
      <c r="AJ10" s="29">
        <v>97.8</v>
      </c>
      <c r="AK10" s="26">
        <v>99</v>
      </c>
      <c r="AL10" s="29">
        <v>97.8</v>
      </c>
      <c r="AM10" s="26">
        <v>66.3</v>
      </c>
      <c r="AN10" s="26">
        <v>74.3</v>
      </c>
      <c r="AO10" s="26">
        <v>85.8</v>
      </c>
      <c r="AP10" s="26">
        <v>77.8</v>
      </c>
      <c r="AQ10" s="26">
        <v>64.8</v>
      </c>
      <c r="AR10" s="26">
        <v>122.4</v>
      </c>
      <c r="AS10" s="26">
        <v>48.6</v>
      </c>
      <c r="AT10" s="26">
        <v>88.5</v>
      </c>
      <c r="AU10" s="26">
        <v>193.8</v>
      </c>
      <c r="AV10" s="26">
        <v>125.7</v>
      </c>
      <c r="AW10" s="26">
        <v>115.4</v>
      </c>
      <c r="AX10" s="26">
        <v>24.6</v>
      </c>
      <c r="AY10" s="26">
        <v>108</v>
      </c>
      <c r="AZ10" s="26">
        <v>113.2</v>
      </c>
      <c r="BA10" s="26">
        <v>102.9</v>
      </c>
      <c r="BB10" s="26">
        <v>96.1</v>
      </c>
      <c r="BC10" s="26">
        <v>96.1</v>
      </c>
      <c r="BD10" s="327">
        <v>94.1</v>
      </c>
      <c r="BE10" s="26">
        <v>122.6</v>
      </c>
      <c r="BF10" s="327">
        <v>108.1</v>
      </c>
      <c r="BG10" s="327">
        <v>191.3</v>
      </c>
      <c r="BH10" s="327">
        <v>151.9</v>
      </c>
      <c r="BI10" s="327">
        <v>152.4</v>
      </c>
      <c r="BJ10" s="327">
        <v>25.5</v>
      </c>
      <c r="BK10" s="327">
        <v>63.6</v>
      </c>
      <c r="BL10" s="327">
        <v>106.3</v>
      </c>
      <c r="BM10" s="327">
        <v>93.8</v>
      </c>
      <c r="BN10" s="327">
        <v>485.3</v>
      </c>
      <c r="BO10" s="327">
        <v>83.8</v>
      </c>
      <c r="BP10" s="327">
        <v>86.3</v>
      </c>
      <c r="BQ10" s="327">
        <v>53.3</v>
      </c>
      <c r="BR10" s="327">
        <v>79.8</v>
      </c>
      <c r="BS10" s="327">
        <v>201.2</v>
      </c>
      <c r="BT10" s="327">
        <v>164.7</v>
      </c>
      <c r="BU10" s="327">
        <v>130.1</v>
      </c>
      <c r="BV10" s="327">
        <v>11.7</v>
      </c>
      <c r="BW10" s="327">
        <v>56.7</v>
      </c>
      <c r="BX10" s="327">
        <v>93.6</v>
      </c>
      <c r="BY10" s="327">
        <v>78.599999999999994</v>
      </c>
      <c r="BZ10" s="327">
        <v>122.1</v>
      </c>
      <c r="CA10" s="327">
        <v>197.5</v>
      </c>
      <c r="CB10" s="327">
        <v>93.4</v>
      </c>
      <c r="CC10" s="327">
        <v>60.1</v>
      </c>
      <c r="CD10" s="327">
        <v>17</v>
      </c>
      <c r="CE10" s="327">
        <v>173.3</v>
      </c>
      <c r="CF10" s="327">
        <v>285.89999999999998</v>
      </c>
      <c r="CG10" s="327">
        <v>162.80000000000001</v>
      </c>
      <c r="CH10" s="327">
        <v>56.2</v>
      </c>
      <c r="CI10" s="327">
        <v>1378.4</v>
      </c>
      <c r="CJ10" s="327">
        <v>112.1</v>
      </c>
      <c r="CK10" s="327">
        <v>121.4</v>
      </c>
      <c r="CL10" s="327">
        <v>169.2</v>
      </c>
      <c r="CM10" s="327">
        <v>101.3</v>
      </c>
      <c r="CN10" s="327">
        <v>124.4</v>
      </c>
      <c r="CO10" s="327">
        <v>123</v>
      </c>
      <c r="CP10" s="327">
        <v>126.5</v>
      </c>
      <c r="CQ10" s="327">
        <v>93.2</v>
      </c>
      <c r="CR10" s="327">
        <v>103.3</v>
      </c>
      <c r="CS10" s="327">
        <v>103.5</v>
      </c>
      <c r="CT10" s="327">
        <v>61</v>
      </c>
    </row>
    <row r="11" spans="1:98" ht="30" customHeight="1">
      <c r="A11" s="385"/>
      <c r="B11" s="57" t="str">
        <f>IF('0'!A1=1,"Інформація та телекомунікації","Information and communication")</f>
        <v>Інформація та телекомунікації</v>
      </c>
      <c r="C11" s="15">
        <v>40.6</v>
      </c>
      <c r="D11" s="15">
        <v>112</v>
      </c>
      <c r="E11" s="15">
        <v>100.8</v>
      </c>
      <c r="F11" s="15">
        <v>186</v>
      </c>
      <c r="G11" s="29">
        <v>81.599999999999994</v>
      </c>
      <c r="H11" s="29">
        <v>173.8</v>
      </c>
      <c r="I11" s="29">
        <v>72.099999999999994</v>
      </c>
      <c r="J11" s="29">
        <v>119.4</v>
      </c>
      <c r="K11" s="29">
        <v>96.2</v>
      </c>
      <c r="L11" s="29">
        <v>65.5</v>
      </c>
      <c r="M11" s="29">
        <v>201</v>
      </c>
      <c r="N11" s="29">
        <v>89.2</v>
      </c>
      <c r="O11" s="29">
        <v>177.8</v>
      </c>
      <c r="P11" s="29">
        <v>160.9</v>
      </c>
      <c r="Q11" s="29">
        <v>106.3</v>
      </c>
      <c r="R11" s="29">
        <v>114.2</v>
      </c>
      <c r="S11" s="29">
        <v>99.1</v>
      </c>
      <c r="T11" s="29">
        <v>105.2</v>
      </c>
      <c r="U11" s="29">
        <v>104.1</v>
      </c>
      <c r="V11" s="29">
        <v>152.9</v>
      </c>
      <c r="W11" s="29">
        <v>146.9</v>
      </c>
      <c r="X11" s="29">
        <v>102.3</v>
      </c>
      <c r="Y11" s="29">
        <v>98.7</v>
      </c>
      <c r="Z11" s="98">
        <v>95.7</v>
      </c>
      <c r="AA11" s="29">
        <v>134.5</v>
      </c>
      <c r="AB11" s="29">
        <v>118.2</v>
      </c>
      <c r="AC11" s="29">
        <v>165.6</v>
      </c>
      <c r="AD11" s="29">
        <v>95.2</v>
      </c>
      <c r="AE11" s="29">
        <v>46.8</v>
      </c>
      <c r="AF11" s="29">
        <v>220.9</v>
      </c>
      <c r="AG11" s="29">
        <v>43.9</v>
      </c>
      <c r="AH11" s="29">
        <v>137.1</v>
      </c>
      <c r="AI11" s="29">
        <v>116.4</v>
      </c>
      <c r="AJ11" s="29">
        <v>76.8</v>
      </c>
      <c r="AK11" s="26">
        <v>119.6</v>
      </c>
      <c r="AL11" s="29">
        <v>98.8</v>
      </c>
      <c r="AM11" s="26">
        <v>109.4</v>
      </c>
      <c r="AN11" s="26">
        <v>78.3</v>
      </c>
      <c r="AO11" s="26">
        <v>95.9</v>
      </c>
      <c r="AP11" s="26">
        <v>100.7</v>
      </c>
      <c r="AQ11" s="26">
        <v>96.5</v>
      </c>
      <c r="AR11" s="26">
        <v>117.1</v>
      </c>
      <c r="AS11" s="26">
        <v>121.4</v>
      </c>
      <c r="AT11" s="26">
        <v>82.1</v>
      </c>
      <c r="AU11" s="26">
        <v>114.9</v>
      </c>
      <c r="AV11" s="26">
        <v>98</v>
      </c>
      <c r="AW11" s="26">
        <v>103.4</v>
      </c>
      <c r="AX11" s="26">
        <v>75.7</v>
      </c>
      <c r="AY11" s="26">
        <v>77.900000000000006</v>
      </c>
      <c r="AZ11" s="26">
        <v>112.4</v>
      </c>
      <c r="BA11" s="26">
        <v>129.9</v>
      </c>
      <c r="BB11" s="26">
        <v>119.1</v>
      </c>
      <c r="BC11" s="26">
        <v>110.4</v>
      </c>
      <c r="BD11" s="327">
        <v>111</v>
      </c>
      <c r="BE11" s="26">
        <v>102.2</v>
      </c>
      <c r="BF11" s="327">
        <v>107.7</v>
      </c>
      <c r="BG11" s="327">
        <v>108.6</v>
      </c>
      <c r="BH11" s="327">
        <v>107.1</v>
      </c>
      <c r="BI11" s="327">
        <v>101.8</v>
      </c>
      <c r="BJ11" s="327">
        <v>149.4</v>
      </c>
      <c r="BK11" s="327">
        <v>115.1</v>
      </c>
      <c r="BL11" s="327">
        <v>69.5</v>
      </c>
      <c r="BM11" s="327">
        <v>121.8</v>
      </c>
      <c r="BN11" s="327">
        <v>108.5</v>
      </c>
      <c r="BO11" s="327">
        <v>103.4</v>
      </c>
      <c r="BP11" s="327">
        <v>93.3</v>
      </c>
      <c r="BQ11" s="327">
        <v>106.5</v>
      </c>
      <c r="BR11" s="327">
        <v>96.2</v>
      </c>
      <c r="BS11" s="327">
        <v>89</v>
      </c>
      <c r="BT11" s="327">
        <v>106.5</v>
      </c>
      <c r="BU11" s="327">
        <v>94.4</v>
      </c>
      <c r="BV11" s="327">
        <v>94</v>
      </c>
      <c r="BW11" s="327">
        <v>44.3</v>
      </c>
      <c r="BX11" s="327">
        <v>73.5</v>
      </c>
      <c r="BY11" s="327">
        <v>101.4</v>
      </c>
      <c r="BZ11" s="327">
        <v>136.19999999999999</v>
      </c>
      <c r="CA11" s="327">
        <v>123.5</v>
      </c>
      <c r="CB11" s="327">
        <v>82.8</v>
      </c>
      <c r="CC11" s="327">
        <v>95</v>
      </c>
      <c r="CD11" s="327">
        <v>92.6</v>
      </c>
      <c r="CE11" s="327">
        <v>119.2</v>
      </c>
      <c r="CF11" s="327">
        <v>124.7</v>
      </c>
      <c r="CG11" s="327">
        <v>72.8</v>
      </c>
      <c r="CH11" s="327">
        <v>103.8</v>
      </c>
      <c r="CI11" s="327">
        <v>207.2</v>
      </c>
      <c r="CJ11" s="327">
        <v>100.7</v>
      </c>
      <c r="CK11" s="327">
        <v>98.2</v>
      </c>
      <c r="CL11" s="327">
        <v>103.2</v>
      </c>
      <c r="CM11" s="327">
        <v>99.3</v>
      </c>
      <c r="CN11" s="327">
        <v>82.5</v>
      </c>
      <c r="CO11" s="327">
        <v>101.3</v>
      </c>
      <c r="CP11" s="327">
        <v>90.4</v>
      </c>
      <c r="CQ11" s="327">
        <v>105.2</v>
      </c>
      <c r="CR11" s="327">
        <v>105.6</v>
      </c>
      <c r="CS11" s="327">
        <v>107.6</v>
      </c>
      <c r="CT11" s="327">
        <v>75.099999999999994</v>
      </c>
    </row>
    <row r="12" spans="1:98" ht="30" customHeight="1">
      <c r="A12" s="385"/>
      <c r="B12" s="57" t="str">
        <f>IF('0'!A1=1,"Фінансова та страхова діяльність","Financial and insurance activities")</f>
        <v>Фінансова та страхова діяльність</v>
      </c>
      <c r="C12" s="15">
        <v>7.3</v>
      </c>
      <c r="D12" s="15">
        <v>100</v>
      </c>
      <c r="E12" s="15">
        <v>84</v>
      </c>
      <c r="F12" s="15">
        <v>101.2</v>
      </c>
      <c r="G12" s="29">
        <v>102.4</v>
      </c>
      <c r="H12" s="29">
        <v>101.1</v>
      </c>
      <c r="I12" s="29">
        <v>101.1</v>
      </c>
      <c r="J12" s="29">
        <v>124.7</v>
      </c>
      <c r="K12" s="29">
        <v>99.9</v>
      </c>
      <c r="L12" s="29">
        <v>122.8</v>
      </c>
      <c r="M12" s="29">
        <v>83.2</v>
      </c>
      <c r="N12" s="29">
        <v>101.1</v>
      </c>
      <c r="O12" s="29">
        <v>1310.5</v>
      </c>
      <c r="P12" s="29">
        <v>185.1</v>
      </c>
      <c r="Q12" s="29">
        <v>136.6</v>
      </c>
      <c r="R12" s="29">
        <v>76.900000000000006</v>
      </c>
      <c r="S12" s="29">
        <v>134</v>
      </c>
      <c r="T12" s="29">
        <v>99.9</v>
      </c>
      <c r="U12" s="29">
        <v>113</v>
      </c>
      <c r="V12" s="29">
        <v>107.9</v>
      </c>
      <c r="W12" s="29">
        <v>107.1</v>
      </c>
      <c r="X12" s="29">
        <v>96.8</v>
      </c>
      <c r="Y12" s="29">
        <v>112.6</v>
      </c>
      <c r="Z12" s="98">
        <v>61.7</v>
      </c>
      <c r="AA12" s="29">
        <v>118.9</v>
      </c>
      <c r="AB12" s="29">
        <v>205.2</v>
      </c>
      <c r="AC12" s="29">
        <v>143.30000000000001</v>
      </c>
      <c r="AD12" s="29">
        <v>109.1</v>
      </c>
      <c r="AE12" s="29">
        <v>131.30000000000001</v>
      </c>
      <c r="AF12" s="29">
        <v>91.7</v>
      </c>
      <c r="AG12" s="29">
        <v>101.2</v>
      </c>
      <c r="AH12" s="29">
        <v>127.5</v>
      </c>
      <c r="AI12" s="29">
        <v>107.4</v>
      </c>
      <c r="AJ12" s="29">
        <v>110.9</v>
      </c>
      <c r="AK12" s="26">
        <v>102.9</v>
      </c>
      <c r="AL12" s="29">
        <v>77</v>
      </c>
      <c r="AM12" s="26">
        <v>57.3</v>
      </c>
      <c r="AN12" s="26">
        <v>93.5</v>
      </c>
      <c r="AO12" s="26">
        <v>104.9</v>
      </c>
      <c r="AP12" s="26">
        <v>84.1</v>
      </c>
      <c r="AQ12" s="26">
        <v>116.3</v>
      </c>
      <c r="AR12" s="26">
        <v>150.19999999999999</v>
      </c>
      <c r="AS12" s="26">
        <v>88.4</v>
      </c>
      <c r="AT12" s="26">
        <v>103.1</v>
      </c>
      <c r="AU12" s="26">
        <v>110.4</v>
      </c>
      <c r="AV12" s="26">
        <v>93.8</v>
      </c>
      <c r="AW12" s="26">
        <v>103.6</v>
      </c>
      <c r="AX12" s="26">
        <v>100.6</v>
      </c>
      <c r="AY12" s="26">
        <v>99</v>
      </c>
      <c r="AZ12" s="26">
        <v>104.1</v>
      </c>
      <c r="BA12" s="26">
        <v>99.2</v>
      </c>
      <c r="BB12" s="26">
        <v>103.2</v>
      </c>
      <c r="BC12" s="26">
        <v>104.2</v>
      </c>
      <c r="BD12" s="327">
        <v>107.8</v>
      </c>
      <c r="BE12" s="26">
        <v>103.7</v>
      </c>
      <c r="BF12" s="327">
        <v>98.9</v>
      </c>
      <c r="BG12" s="327">
        <v>108</v>
      </c>
      <c r="BH12" s="327">
        <v>109.9</v>
      </c>
      <c r="BI12" s="327">
        <v>81</v>
      </c>
      <c r="BJ12" s="327">
        <v>89.7</v>
      </c>
      <c r="BK12" s="327" t="s">
        <v>5</v>
      </c>
      <c r="BL12" s="327" t="s">
        <v>5</v>
      </c>
      <c r="BM12" s="327" t="s">
        <v>5</v>
      </c>
      <c r="BN12" s="327" t="s">
        <v>5</v>
      </c>
      <c r="BO12" s="327" t="s">
        <v>5</v>
      </c>
      <c r="BP12" s="327" t="s">
        <v>5</v>
      </c>
      <c r="BQ12" s="327" t="s">
        <v>5</v>
      </c>
      <c r="BR12" s="327" t="s">
        <v>5</v>
      </c>
      <c r="BS12" s="327" t="s">
        <v>5</v>
      </c>
      <c r="BT12" s="327" t="s">
        <v>5</v>
      </c>
      <c r="BU12" s="327">
        <v>196</v>
      </c>
      <c r="BV12" s="327">
        <v>20.399999999999999</v>
      </c>
      <c r="BW12" s="327">
        <v>280.3</v>
      </c>
      <c r="BX12" s="327">
        <v>18.3</v>
      </c>
      <c r="BY12" s="327">
        <v>100</v>
      </c>
      <c r="BZ12" s="327">
        <v>100</v>
      </c>
      <c r="CA12" s="327">
        <v>887.2</v>
      </c>
      <c r="CB12" s="327">
        <v>81.2</v>
      </c>
      <c r="CC12" s="327">
        <v>13.9</v>
      </c>
      <c r="CD12" s="327">
        <v>464.1</v>
      </c>
      <c r="CE12" s="327">
        <v>186.7</v>
      </c>
      <c r="CF12" s="327">
        <v>75.400000000000006</v>
      </c>
      <c r="CG12" s="327">
        <v>15.3</v>
      </c>
      <c r="CH12" s="327">
        <v>100</v>
      </c>
      <c r="CI12" s="327">
        <v>100</v>
      </c>
      <c r="CJ12" s="327">
        <v>100</v>
      </c>
      <c r="CK12" s="327">
        <v>100</v>
      </c>
      <c r="CL12" s="327">
        <v>100</v>
      </c>
      <c r="CM12" s="327">
        <v>100</v>
      </c>
      <c r="CN12" s="327">
        <v>100</v>
      </c>
      <c r="CO12" s="327">
        <v>100</v>
      </c>
      <c r="CP12" s="327">
        <v>100</v>
      </c>
      <c r="CQ12" s="327">
        <v>100</v>
      </c>
      <c r="CR12" s="327">
        <v>100</v>
      </c>
      <c r="CS12" s="327">
        <v>100</v>
      </c>
      <c r="CT12" s="327">
        <v>12630.8</v>
      </c>
    </row>
    <row r="13" spans="1:98" ht="30" customHeight="1">
      <c r="A13" s="385"/>
      <c r="B13" s="57" t="str">
        <f>IF('0'!A1=1,"Операції з нерухомим майном","Real estate activities")</f>
        <v>Операції з нерухомим майном</v>
      </c>
      <c r="C13" s="90">
        <v>139.9</v>
      </c>
      <c r="D13" s="90">
        <v>112.5</v>
      </c>
      <c r="E13" s="15">
        <v>109.6</v>
      </c>
      <c r="F13" s="15">
        <v>105.7</v>
      </c>
      <c r="G13" s="29">
        <v>86.1</v>
      </c>
      <c r="H13" s="29">
        <v>98.6</v>
      </c>
      <c r="I13" s="29">
        <v>97.6</v>
      </c>
      <c r="J13" s="29">
        <v>106.1</v>
      </c>
      <c r="K13" s="29">
        <v>98.9</v>
      </c>
      <c r="L13" s="29">
        <v>93.9</v>
      </c>
      <c r="M13" s="29">
        <v>104.4</v>
      </c>
      <c r="N13" s="29">
        <v>91.2</v>
      </c>
      <c r="O13" s="29">
        <v>66</v>
      </c>
      <c r="P13" s="29">
        <v>106.5</v>
      </c>
      <c r="Q13" s="29">
        <v>96.3</v>
      </c>
      <c r="R13" s="29">
        <v>100.1</v>
      </c>
      <c r="S13" s="29">
        <v>96.6</v>
      </c>
      <c r="T13" s="29">
        <v>89.5</v>
      </c>
      <c r="U13" s="29">
        <v>110.7</v>
      </c>
      <c r="V13" s="29">
        <v>118.5</v>
      </c>
      <c r="W13" s="29">
        <v>104.4</v>
      </c>
      <c r="X13" s="29">
        <v>92.5</v>
      </c>
      <c r="Y13" s="29">
        <v>106.2</v>
      </c>
      <c r="Z13" s="98">
        <v>96.2</v>
      </c>
      <c r="AA13" s="29">
        <v>88.7</v>
      </c>
      <c r="AB13" s="29">
        <v>100.8</v>
      </c>
      <c r="AC13" s="29">
        <v>100</v>
      </c>
      <c r="AD13" s="29">
        <v>102.4</v>
      </c>
      <c r="AE13" s="29">
        <v>97.3</v>
      </c>
      <c r="AF13" s="29">
        <v>91.1</v>
      </c>
      <c r="AG13" s="29">
        <v>96.5</v>
      </c>
      <c r="AH13" s="29">
        <v>97.1</v>
      </c>
      <c r="AI13" s="29">
        <v>101.2</v>
      </c>
      <c r="AJ13" s="29">
        <v>95.5</v>
      </c>
      <c r="AK13" s="26">
        <v>103.5</v>
      </c>
      <c r="AL13" s="29">
        <v>99</v>
      </c>
      <c r="AM13" s="26">
        <v>194</v>
      </c>
      <c r="AN13" s="26">
        <v>98.3</v>
      </c>
      <c r="AO13" s="26">
        <v>107.5</v>
      </c>
      <c r="AP13" s="26">
        <v>92.5</v>
      </c>
      <c r="AQ13" s="26">
        <v>96.9</v>
      </c>
      <c r="AR13" s="26">
        <v>101.8</v>
      </c>
      <c r="AS13" s="26">
        <v>98.8</v>
      </c>
      <c r="AT13" s="26">
        <v>101.5</v>
      </c>
      <c r="AU13" s="26">
        <v>96.6</v>
      </c>
      <c r="AV13" s="26">
        <v>100.9</v>
      </c>
      <c r="AW13" s="26">
        <v>100.7</v>
      </c>
      <c r="AX13" s="26">
        <v>99.6</v>
      </c>
      <c r="AY13" s="26">
        <v>165.5</v>
      </c>
      <c r="AZ13" s="26">
        <v>98.5</v>
      </c>
      <c r="BA13" s="26">
        <v>104.1</v>
      </c>
      <c r="BB13" s="26">
        <v>104.8</v>
      </c>
      <c r="BC13" s="26">
        <v>100.5</v>
      </c>
      <c r="BD13" s="327">
        <v>101.6</v>
      </c>
      <c r="BE13" s="26">
        <v>92.2</v>
      </c>
      <c r="BF13" s="327">
        <v>88.9</v>
      </c>
      <c r="BG13" s="327">
        <v>95.9</v>
      </c>
      <c r="BH13" s="327">
        <v>93.6</v>
      </c>
      <c r="BI13" s="327">
        <v>95.2</v>
      </c>
      <c r="BJ13" s="327">
        <v>114.4</v>
      </c>
      <c r="BK13" s="327">
        <v>149.30000000000001</v>
      </c>
      <c r="BL13" s="327">
        <v>107.9</v>
      </c>
      <c r="BM13" s="327">
        <v>100.8</v>
      </c>
      <c r="BN13" s="327">
        <v>102.7</v>
      </c>
      <c r="BO13" s="327">
        <v>99.8</v>
      </c>
      <c r="BP13" s="327">
        <v>101.7</v>
      </c>
      <c r="BQ13" s="327">
        <v>99</v>
      </c>
      <c r="BR13" s="327">
        <v>96.6</v>
      </c>
      <c r="BS13" s="327">
        <v>109.5</v>
      </c>
      <c r="BT13" s="327">
        <v>104.8</v>
      </c>
      <c r="BU13" s="327">
        <v>104.7</v>
      </c>
      <c r="BV13" s="327">
        <v>104.6</v>
      </c>
      <c r="BW13" s="327">
        <v>60.2</v>
      </c>
      <c r="BX13" s="327">
        <v>103.4</v>
      </c>
      <c r="BY13" s="327">
        <v>99.7</v>
      </c>
      <c r="BZ13" s="327">
        <v>109.2</v>
      </c>
      <c r="CA13" s="327">
        <v>100.4</v>
      </c>
      <c r="CB13" s="327">
        <v>106.9</v>
      </c>
      <c r="CC13" s="327">
        <v>100.3</v>
      </c>
      <c r="CD13" s="327">
        <v>98.9</v>
      </c>
      <c r="CE13" s="327">
        <v>96.2</v>
      </c>
      <c r="CF13" s="327">
        <v>98.2</v>
      </c>
      <c r="CG13" s="327">
        <v>94.8</v>
      </c>
      <c r="CH13" s="327">
        <v>99.1</v>
      </c>
      <c r="CI13" s="327">
        <v>100.1</v>
      </c>
      <c r="CJ13" s="327">
        <v>107.5</v>
      </c>
      <c r="CK13" s="327">
        <v>108.9</v>
      </c>
      <c r="CL13" s="327">
        <v>113.9</v>
      </c>
      <c r="CM13" s="327">
        <v>101</v>
      </c>
      <c r="CN13" s="327">
        <v>62.9</v>
      </c>
      <c r="CO13" s="327">
        <v>98.2</v>
      </c>
      <c r="CP13" s="327">
        <v>99.4</v>
      </c>
      <c r="CQ13" s="327">
        <v>95.4</v>
      </c>
      <c r="CR13" s="327">
        <v>91.4</v>
      </c>
      <c r="CS13" s="327">
        <v>118</v>
      </c>
      <c r="CT13" s="327">
        <v>79.8</v>
      </c>
    </row>
    <row r="14" spans="1:98" ht="30" customHeight="1">
      <c r="A14" s="385"/>
      <c r="B14" s="57" t="str">
        <f>IF('0'!A1=1,"Професійна, наукова та технічна  діяльність","Professional, scientific and technical activities")</f>
        <v>Професійна, наукова та технічна  діяльність</v>
      </c>
      <c r="C14" s="90">
        <v>102.4</v>
      </c>
      <c r="D14" s="90">
        <v>106.5</v>
      </c>
      <c r="E14" s="15">
        <v>94.2</v>
      </c>
      <c r="F14" s="15">
        <v>92</v>
      </c>
      <c r="G14" s="29">
        <v>107.3</v>
      </c>
      <c r="H14" s="29">
        <v>102.1</v>
      </c>
      <c r="I14" s="29">
        <v>98.8</v>
      </c>
      <c r="J14" s="29">
        <v>108.7</v>
      </c>
      <c r="K14" s="29">
        <v>102.1</v>
      </c>
      <c r="L14" s="29">
        <v>107.4</v>
      </c>
      <c r="M14" s="29">
        <v>101.9</v>
      </c>
      <c r="N14" s="29">
        <v>85.2</v>
      </c>
      <c r="O14" s="29">
        <v>101.5</v>
      </c>
      <c r="P14" s="29">
        <v>107.4</v>
      </c>
      <c r="Q14" s="29">
        <v>124.7</v>
      </c>
      <c r="R14" s="29">
        <v>99.3</v>
      </c>
      <c r="S14" s="29">
        <v>100.1</v>
      </c>
      <c r="T14" s="29">
        <v>104.5</v>
      </c>
      <c r="U14" s="29">
        <v>105.3</v>
      </c>
      <c r="V14" s="29">
        <v>107</v>
      </c>
      <c r="W14" s="29">
        <v>105.9</v>
      </c>
      <c r="X14" s="29">
        <v>105.9</v>
      </c>
      <c r="Y14" s="29">
        <v>104.3</v>
      </c>
      <c r="Z14" s="98">
        <v>104.5</v>
      </c>
      <c r="AA14" s="29">
        <v>115.1</v>
      </c>
      <c r="AB14" s="29">
        <v>103</v>
      </c>
      <c r="AC14" s="29">
        <v>103.9</v>
      </c>
      <c r="AD14" s="29">
        <v>99.7</v>
      </c>
      <c r="AE14" s="29">
        <v>102.4</v>
      </c>
      <c r="AF14" s="29">
        <v>102.2</v>
      </c>
      <c r="AG14" s="29">
        <v>112.7</v>
      </c>
      <c r="AH14" s="29">
        <v>101</v>
      </c>
      <c r="AI14" s="29">
        <v>99.8</v>
      </c>
      <c r="AJ14" s="29">
        <v>101.2</v>
      </c>
      <c r="AK14" s="26">
        <v>103.3</v>
      </c>
      <c r="AL14" s="29">
        <v>89.4</v>
      </c>
      <c r="AM14" s="26">
        <v>98</v>
      </c>
      <c r="AN14" s="26">
        <v>107.5</v>
      </c>
      <c r="AO14" s="26">
        <v>97.8</v>
      </c>
      <c r="AP14" s="26">
        <v>101.6</v>
      </c>
      <c r="AQ14" s="26">
        <v>99.4</v>
      </c>
      <c r="AR14" s="26">
        <v>95.4</v>
      </c>
      <c r="AS14" s="26">
        <v>103.7</v>
      </c>
      <c r="AT14" s="26">
        <v>101.2</v>
      </c>
      <c r="AU14" s="26">
        <v>98.5</v>
      </c>
      <c r="AV14" s="26">
        <v>102.1</v>
      </c>
      <c r="AW14" s="26">
        <v>92.3</v>
      </c>
      <c r="AX14" s="26">
        <v>93.6</v>
      </c>
      <c r="AY14" s="26">
        <v>81</v>
      </c>
      <c r="AZ14" s="26">
        <v>107.6</v>
      </c>
      <c r="BA14" s="26">
        <v>92.7</v>
      </c>
      <c r="BB14" s="26">
        <v>110.2</v>
      </c>
      <c r="BC14" s="26">
        <v>103.3</v>
      </c>
      <c r="BD14" s="327">
        <v>104.3</v>
      </c>
      <c r="BE14" s="26">
        <v>99</v>
      </c>
      <c r="BF14" s="327">
        <v>97.5</v>
      </c>
      <c r="BG14" s="327">
        <v>103.6</v>
      </c>
      <c r="BH14" s="327">
        <v>92</v>
      </c>
      <c r="BI14" s="327">
        <v>104.2</v>
      </c>
      <c r="BJ14" s="327">
        <v>89.3</v>
      </c>
      <c r="BK14" s="327">
        <v>110.4</v>
      </c>
      <c r="BL14" s="327">
        <v>98.2</v>
      </c>
      <c r="BM14" s="327">
        <v>103.5</v>
      </c>
      <c r="BN14" s="327">
        <v>98</v>
      </c>
      <c r="BO14" s="327">
        <v>100.7</v>
      </c>
      <c r="BP14" s="327">
        <v>97.9</v>
      </c>
      <c r="BQ14" s="327">
        <v>107</v>
      </c>
      <c r="BR14" s="327">
        <v>109.9</v>
      </c>
      <c r="BS14" s="327">
        <v>109.5</v>
      </c>
      <c r="BT14" s="327">
        <v>97.8</v>
      </c>
      <c r="BU14" s="327">
        <v>106.2</v>
      </c>
      <c r="BV14" s="327">
        <v>83.3</v>
      </c>
      <c r="BW14" s="327">
        <v>73.8</v>
      </c>
      <c r="BX14" s="327">
        <v>100.9</v>
      </c>
      <c r="BY14" s="327">
        <v>110.3</v>
      </c>
      <c r="BZ14" s="327">
        <v>117.3</v>
      </c>
      <c r="CA14" s="327">
        <v>94.2</v>
      </c>
      <c r="CB14" s="327">
        <v>104.7</v>
      </c>
      <c r="CC14" s="327">
        <v>104.1</v>
      </c>
      <c r="CD14" s="327">
        <v>109.5</v>
      </c>
      <c r="CE14" s="327">
        <v>103.4</v>
      </c>
      <c r="CF14" s="327">
        <v>114.2</v>
      </c>
      <c r="CG14" s="327">
        <v>131.5</v>
      </c>
      <c r="CH14" s="327">
        <v>92.6</v>
      </c>
      <c r="CI14" s="327">
        <v>104.5</v>
      </c>
      <c r="CJ14" s="327">
        <v>105.3</v>
      </c>
      <c r="CK14" s="327">
        <v>110.8</v>
      </c>
      <c r="CL14" s="327">
        <v>111.5</v>
      </c>
      <c r="CM14" s="327">
        <v>101.9</v>
      </c>
      <c r="CN14" s="327">
        <v>89.3</v>
      </c>
      <c r="CO14" s="327">
        <v>114.2</v>
      </c>
      <c r="CP14" s="327">
        <v>102.6</v>
      </c>
      <c r="CQ14" s="327">
        <v>99.8</v>
      </c>
      <c r="CR14" s="327">
        <v>99.5</v>
      </c>
      <c r="CS14" s="327">
        <v>103.1</v>
      </c>
      <c r="CT14" s="327">
        <v>99.9</v>
      </c>
    </row>
    <row r="15" spans="1:98" ht="30" customHeight="1">
      <c r="A15" s="385"/>
      <c r="B15" s="57" t="str">
        <f>IF('0'!A1=1,"з неї наукові дослідження та розробки","of which scientific research and development")</f>
        <v>з неї наукові дослідження та розробки</v>
      </c>
      <c r="C15" s="90">
        <v>108.6</v>
      </c>
      <c r="D15" s="90">
        <v>105.1</v>
      </c>
      <c r="E15" s="15">
        <v>92.4</v>
      </c>
      <c r="F15" s="15">
        <v>95</v>
      </c>
      <c r="G15" s="29">
        <v>109.4</v>
      </c>
      <c r="H15" s="29">
        <v>100.1</v>
      </c>
      <c r="I15" s="29">
        <v>98</v>
      </c>
      <c r="J15" s="29">
        <v>109.5</v>
      </c>
      <c r="K15" s="29">
        <v>99.7</v>
      </c>
      <c r="L15" s="29">
        <v>105.8</v>
      </c>
      <c r="M15" s="29">
        <v>101.2</v>
      </c>
      <c r="N15" s="29">
        <v>85.1</v>
      </c>
      <c r="O15" s="29">
        <v>94.5</v>
      </c>
      <c r="P15" s="29">
        <v>104.8</v>
      </c>
      <c r="Q15" s="29">
        <v>129.30000000000001</v>
      </c>
      <c r="R15" s="29">
        <v>95.3</v>
      </c>
      <c r="S15" s="29">
        <v>97.5</v>
      </c>
      <c r="T15" s="29">
        <v>102.4</v>
      </c>
      <c r="U15" s="29">
        <v>107</v>
      </c>
      <c r="V15" s="29">
        <v>106.7</v>
      </c>
      <c r="W15" s="29">
        <v>112.1</v>
      </c>
      <c r="X15" s="29">
        <v>102.3</v>
      </c>
      <c r="Y15" s="29">
        <v>98</v>
      </c>
      <c r="Z15" s="98">
        <v>97</v>
      </c>
      <c r="AA15" s="29">
        <v>111.2</v>
      </c>
      <c r="AB15" s="29">
        <v>102.6</v>
      </c>
      <c r="AC15" s="29">
        <v>105.3</v>
      </c>
      <c r="AD15" s="29">
        <v>99.7</v>
      </c>
      <c r="AE15" s="29">
        <v>102.4</v>
      </c>
      <c r="AF15" s="29">
        <v>102.5</v>
      </c>
      <c r="AG15" s="29">
        <v>100.2</v>
      </c>
      <c r="AH15" s="29">
        <v>97</v>
      </c>
      <c r="AI15" s="29">
        <v>107</v>
      </c>
      <c r="AJ15" s="29">
        <v>103.2</v>
      </c>
      <c r="AK15" s="26">
        <v>104.9</v>
      </c>
      <c r="AL15" s="29">
        <v>88.3</v>
      </c>
      <c r="AM15" s="26">
        <v>91.8</v>
      </c>
      <c r="AN15" s="26">
        <v>99.5</v>
      </c>
      <c r="AO15" s="26">
        <v>98.8</v>
      </c>
      <c r="AP15" s="26">
        <v>97</v>
      </c>
      <c r="AQ15" s="26">
        <v>98.6</v>
      </c>
      <c r="AR15" s="26">
        <v>96.9</v>
      </c>
      <c r="AS15" s="26">
        <v>106.4</v>
      </c>
      <c r="AT15" s="26">
        <v>102.6</v>
      </c>
      <c r="AU15" s="26">
        <v>97.9</v>
      </c>
      <c r="AV15" s="26">
        <v>101.9</v>
      </c>
      <c r="AW15" s="26">
        <v>97.1</v>
      </c>
      <c r="AX15" s="26">
        <v>92.3</v>
      </c>
      <c r="AY15" s="26">
        <v>66</v>
      </c>
      <c r="AZ15" s="26">
        <v>102.3</v>
      </c>
      <c r="BA15" s="26">
        <v>80.8</v>
      </c>
      <c r="BB15" s="26">
        <v>114</v>
      </c>
      <c r="BC15" s="26">
        <v>112.1</v>
      </c>
      <c r="BD15" s="327">
        <v>97.8</v>
      </c>
      <c r="BE15" s="26">
        <v>97.1</v>
      </c>
      <c r="BF15" s="327">
        <v>93.7</v>
      </c>
      <c r="BG15" s="327">
        <v>96.7</v>
      </c>
      <c r="BH15" s="327">
        <v>111.7</v>
      </c>
      <c r="BI15" s="327">
        <v>99.3</v>
      </c>
      <c r="BJ15" s="327">
        <v>69.2</v>
      </c>
      <c r="BK15" s="335">
        <v>133</v>
      </c>
      <c r="BL15" s="335">
        <v>89.4</v>
      </c>
      <c r="BM15" s="335">
        <v>110.2</v>
      </c>
      <c r="BN15" s="335">
        <v>115.9</v>
      </c>
      <c r="BO15" s="335">
        <v>85.1</v>
      </c>
      <c r="BP15" s="337">
        <v>99.6</v>
      </c>
      <c r="BQ15" s="337">
        <v>121.8</v>
      </c>
      <c r="BR15" s="337">
        <v>122.9</v>
      </c>
      <c r="BS15" s="337">
        <v>115.8</v>
      </c>
      <c r="BT15" s="337">
        <v>89</v>
      </c>
      <c r="BU15" s="337">
        <v>109.9</v>
      </c>
      <c r="BV15" s="337">
        <v>62.7</v>
      </c>
      <c r="BW15" s="337">
        <v>116.2</v>
      </c>
      <c r="BX15" s="337">
        <v>117.2</v>
      </c>
      <c r="BY15" s="337">
        <v>124.4</v>
      </c>
      <c r="BZ15" s="337">
        <v>125.7</v>
      </c>
      <c r="CA15" s="337">
        <v>83.5</v>
      </c>
      <c r="CB15" s="337">
        <v>100.6</v>
      </c>
      <c r="CC15" s="337">
        <v>107.1</v>
      </c>
      <c r="CD15" s="337">
        <v>108.5</v>
      </c>
      <c r="CE15" s="337">
        <v>104.1</v>
      </c>
      <c r="CF15" s="337">
        <v>118.6</v>
      </c>
      <c r="CG15" s="337">
        <v>153.19999999999999</v>
      </c>
      <c r="CH15" s="337">
        <v>98</v>
      </c>
      <c r="CI15" s="337">
        <v>111.4</v>
      </c>
      <c r="CJ15" s="337">
        <v>107.2</v>
      </c>
      <c r="CK15" s="337">
        <v>109.4</v>
      </c>
      <c r="CL15" s="337">
        <v>105.2</v>
      </c>
      <c r="CM15" s="337">
        <v>96.1</v>
      </c>
      <c r="CN15" s="337">
        <v>100.6</v>
      </c>
      <c r="CO15" s="337">
        <v>107.7</v>
      </c>
      <c r="CP15" s="337">
        <v>110.1</v>
      </c>
      <c r="CQ15" s="337">
        <v>104.1</v>
      </c>
      <c r="CR15" s="337">
        <v>96.7</v>
      </c>
      <c r="CS15" s="337">
        <v>103.2</v>
      </c>
      <c r="CT15" s="337">
        <v>102.2</v>
      </c>
    </row>
    <row r="16" spans="1:98" ht="30" customHeight="1">
      <c r="A16" s="385"/>
      <c r="B16" s="57"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16" s="90">
        <v>120.6</v>
      </c>
      <c r="D16" s="90">
        <v>91.2</v>
      </c>
      <c r="E16" s="15">
        <v>121.7</v>
      </c>
      <c r="F16" s="15">
        <v>90.7</v>
      </c>
      <c r="G16" s="29">
        <v>91.7</v>
      </c>
      <c r="H16" s="29">
        <v>102</v>
      </c>
      <c r="I16" s="29">
        <v>87.2</v>
      </c>
      <c r="J16" s="29">
        <v>113.7</v>
      </c>
      <c r="K16" s="29">
        <v>103.4</v>
      </c>
      <c r="L16" s="29">
        <v>92</v>
      </c>
      <c r="M16" s="29">
        <v>101.9</v>
      </c>
      <c r="N16" s="29">
        <v>75.599999999999994</v>
      </c>
      <c r="O16" s="29">
        <v>163</v>
      </c>
      <c r="P16" s="29">
        <v>129.30000000000001</v>
      </c>
      <c r="Q16" s="29">
        <v>152.19999999999999</v>
      </c>
      <c r="R16" s="29">
        <v>88.9</v>
      </c>
      <c r="S16" s="29">
        <v>93.3</v>
      </c>
      <c r="T16" s="29">
        <v>121.1</v>
      </c>
      <c r="U16" s="29">
        <v>83.4</v>
      </c>
      <c r="V16" s="29">
        <v>113.1</v>
      </c>
      <c r="W16" s="29">
        <v>144.69999999999999</v>
      </c>
      <c r="X16" s="29">
        <v>116.7</v>
      </c>
      <c r="Y16" s="29">
        <v>110</v>
      </c>
      <c r="Z16" s="98">
        <v>73.2</v>
      </c>
      <c r="AA16" s="29">
        <v>188.1</v>
      </c>
      <c r="AB16" s="29">
        <v>70.400000000000006</v>
      </c>
      <c r="AC16" s="29">
        <v>128.6</v>
      </c>
      <c r="AD16" s="29">
        <v>153.69999999999999</v>
      </c>
      <c r="AE16" s="29">
        <v>87.4</v>
      </c>
      <c r="AF16" s="29">
        <v>120.9</v>
      </c>
      <c r="AG16" s="29">
        <v>109.8</v>
      </c>
      <c r="AH16" s="29">
        <v>86.9</v>
      </c>
      <c r="AI16" s="29">
        <v>61.7</v>
      </c>
      <c r="AJ16" s="29">
        <v>87.3</v>
      </c>
      <c r="AK16" s="26">
        <v>109.7</v>
      </c>
      <c r="AL16" s="29">
        <v>83.3</v>
      </c>
      <c r="AM16" s="26">
        <v>95.9</v>
      </c>
      <c r="AN16" s="26">
        <v>98.2</v>
      </c>
      <c r="AO16" s="26">
        <v>105.5</v>
      </c>
      <c r="AP16" s="26">
        <v>95.3</v>
      </c>
      <c r="AQ16" s="26">
        <v>109.5</v>
      </c>
      <c r="AR16" s="26">
        <v>100.4</v>
      </c>
      <c r="AS16" s="26">
        <v>82.6</v>
      </c>
      <c r="AT16" s="26">
        <v>93.5</v>
      </c>
      <c r="AU16" s="26">
        <v>98.3</v>
      </c>
      <c r="AV16" s="26">
        <v>84.8</v>
      </c>
      <c r="AW16" s="26">
        <v>100.2</v>
      </c>
      <c r="AX16" s="26">
        <v>97.4</v>
      </c>
      <c r="AY16" s="26">
        <v>91.7</v>
      </c>
      <c r="AZ16" s="26">
        <v>94.5</v>
      </c>
      <c r="BA16" s="26">
        <v>143.4</v>
      </c>
      <c r="BB16" s="26">
        <v>103.3</v>
      </c>
      <c r="BC16" s="26">
        <v>108.9</v>
      </c>
      <c r="BD16" s="327">
        <v>108.6</v>
      </c>
      <c r="BE16" s="26">
        <v>90.3</v>
      </c>
      <c r="BF16" s="327">
        <v>83.4</v>
      </c>
      <c r="BG16" s="327">
        <v>94.7</v>
      </c>
      <c r="BH16" s="327">
        <v>110.5</v>
      </c>
      <c r="BI16" s="327">
        <v>119.2</v>
      </c>
      <c r="BJ16" s="327">
        <v>93.2</v>
      </c>
      <c r="BK16" s="327">
        <v>64.5</v>
      </c>
      <c r="BL16" s="327">
        <v>152.9</v>
      </c>
      <c r="BM16" s="327">
        <v>105.2</v>
      </c>
      <c r="BN16" s="327">
        <v>88.6</v>
      </c>
      <c r="BO16" s="327">
        <v>103.7</v>
      </c>
      <c r="BP16" s="327">
        <v>110.9</v>
      </c>
      <c r="BQ16" s="327">
        <v>103.3</v>
      </c>
      <c r="BR16" s="327">
        <v>81</v>
      </c>
      <c r="BS16" s="327">
        <v>130.1</v>
      </c>
      <c r="BT16" s="327">
        <v>116</v>
      </c>
      <c r="BU16" s="327">
        <v>84.7</v>
      </c>
      <c r="BV16" s="327">
        <v>86.2</v>
      </c>
      <c r="BW16" s="327">
        <v>112.6</v>
      </c>
      <c r="BX16" s="327">
        <v>93.9</v>
      </c>
      <c r="BY16" s="327">
        <v>108.1</v>
      </c>
      <c r="BZ16" s="327">
        <v>88</v>
      </c>
      <c r="CA16" s="327">
        <v>120.1</v>
      </c>
      <c r="CB16" s="327">
        <v>113.7</v>
      </c>
      <c r="CC16" s="327">
        <v>86.5</v>
      </c>
      <c r="CD16" s="327">
        <v>106.6</v>
      </c>
      <c r="CE16" s="327">
        <v>119.2</v>
      </c>
      <c r="CF16" s="327">
        <v>105.2</v>
      </c>
      <c r="CG16" s="327">
        <v>90</v>
      </c>
      <c r="CH16" s="327">
        <v>95.3</v>
      </c>
      <c r="CI16" s="327">
        <v>89</v>
      </c>
      <c r="CJ16" s="327">
        <v>148.19999999999999</v>
      </c>
      <c r="CK16" s="327">
        <v>91.2</v>
      </c>
      <c r="CL16" s="327">
        <v>108.9</v>
      </c>
      <c r="CM16" s="327">
        <v>106.6</v>
      </c>
      <c r="CN16" s="327">
        <v>97</v>
      </c>
      <c r="CO16" s="327">
        <v>107.8</v>
      </c>
      <c r="CP16" s="327">
        <v>95.8</v>
      </c>
      <c r="CQ16" s="327">
        <v>118.7</v>
      </c>
      <c r="CR16" s="327">
        <v>93.3</v>
      </c>
      <c r="CS16" s="327">
        <v>97.3</v>
      </c>
      <c r="CT16" s="327">
        <v>81.099999999999994</v>
      </c>
    </row>
    <row r="17" spans="1:98" ht="30" customHeight="1">
      <c r="A17" s="385"/>
      <c r="B17" s="57"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17" s="90">
        <v>41.3</v>
      </c>
      <c r="D17" s="90">
        <v>215.1</v>
      </c>
      <c r="E17" s="15">
        <v>129.1</v>
      </c>
      <c r="F17" s="15">
        <v>99.5</v>
      </c>
      <c r="G17" s="29">
        <v>110.7</v>
      </c>
      <c r="H17" s="29">
        <v>139.30000000000001</v>
      </c>
      <c r="I17" s="29">
        <v>71.5</v>
      </c>
      <c r="J17" s="29">
        <v>93.3</v>
      </c>
      <c r="K17" s="29">
        <v>79.8</v>
      </c>
      <c r="L17" s="29">
        <v>71</v>
      </c>
      <c r="M17" s="29">
        <v>102.1</v>
      </c>
      <c r="N17" s="29">
        <v>76.8</v>
      </c>
      <c r="O17" s="29">
        <v>85.3</v>
      </c>
      <c r="P17" s="29">
        <v>108.9</v>
      </c>
      <c r="Q17" s="29">
        <v>236.1</v>
      </c>
      <c r="R17" s="29">
        <v>95.5</v>
      </c>
      <c r="S17" s="29">
        <v>101.5</v>
      </c>
      <c r="T17" s="29">
        <v>123.5</v>
      </c>
      <c r="U17" s="29">
        <v>135.9</v>
      </c>
      <c r="V17" s="29">
        <v>539.9</v>
      </c>
      <c r="W17" s="29">
        <v>180.3</v>
      </c>
      <c r="X17" s="29">
        <v>124.2</v>
      </c>
      <c r="Y17" s="29">
        <v>117</v>
      </c>
      <c r="Z17" s="98">
        <v>107.2</v>
      </c>
      <c r="AA17" s="29">
        <v>58.2</v>
      </c>
      <c r="AB17" s="29">
        <v>114.5</v>
      </c>
      <c r="AC17" s="29">
        <v>99.6</v>
      </c>
      <c r="AD17" s="29">
        <v>77.5</v>
      </c>
      <c r="AE17" s="29">
        <v>99.1</v>
      </c>
      <c r="AF17" s="29">
        <v>76.599999999999994</v>
      </c>
      <c r="AG17" s="29">
        <v>86.8</v>
      </c>
      <c r="AH17" s="29">
        <v>67.400000000000006</v>
      </c>
      <c r="AI17" s="29">
        <v>71</v>
      </c>
      <c r="AJ17" s="29">
        <v>96.8</v>
      </c>
      <c r="AK17" s="26">
        <v>89.9</v>
      </c>
      <c r="AL17" s="29">
        <v>85.8</v>
      </c>
      <c r="AM17" s="26">
        <v>102.4</v>
      </c>
      <c r="AN17" s="26">
        <v>109.4</v>
      </c>
      <c r="AO17" s="26">
        <v>107.8</v>
      </c>
      <c r="AP17" s="26">
        <v>87.1</v>
      </c>
      <c r="AQ17" s="26">
        <v>108.1</v>
      </c>
      <c r="AR17" s="26">
        <v>107.3</v>
      </c>
      <c r="AS17" s="26">
        <v>94.6</v>
      </c>
      <c r="AT17" s="26">
        <v>165.7</v>
      </c>
      <c r="AU17" s="26">
        <v>165.1</v>
      </c>
      <c r="AV17" s="26">
        <v>40.5</v>
      </c>
      <c r="AW17" s="26">
        <v>84</v>
      </c>
      <c r="AX17" s="26">
        <v>75.099999999999994</v>
      </c>
      <c r="AY17" s="26">
        <v>102.9</v>
      </c>
      <c r="AZ17" s="26">
        <v>103.2</v>
      </c>
      <c r="BA17" s="26">
        <v>107.4</v>
      </c>
      <c r="BB17" s="26">
        <v>91.1</v>
      </c>
      <c r="BC17" s="26">
        <v>102.5</v>
      </c>
      <c r="BD17" s="327">
        <v>101.3</v>
      </c>
      <c r="BE17" s="26">
        <v>106.7</v>
      </c>
      <c r="BF17" s="327">
        <v>106.5</v>
      </c>
      <c r="BG17" s="327">
        <v>97.4</v>
      </c>
      <c r="BH17" s="327">
        <v>122.4</v>
      </c>
      <c r="BI17" s="327">
        <v>113.3</v>
      </c>
      <c r="BJ17" s="327">
        <v>67.900000000000006</v>
      </c>
      <c r="BK17" s="327">
        <v>100.9</v>
      </c>
      <c r="BL17" s="327">
        <v>95.2</v>
      </c>
      <c r="BM17" s="327">
        <v>101.5</v>
      </c>
      <c r="BN17" s="327">
        <v>99</v>
      </c>
      <c r="BO17" s="327">
        <v>99.7</v>
      </c>
      <c r="BP17" s="327">
        <v>101.4</v>
      </c>
      <c r="BQ17" s="327">
        <v>94.5</v>
      </c>
      <c r="BR17" s="327">
        <v>209</v>
      </c>
      <c r="BS17" s="327">
        <v>143.1</v>
      </c>
      <c r="BT17" s="327">
        <v>139.69999999999999</v>
      </c>
      <c r="BU17" s="327">
        <v>34.299999999999997</v>
      </c>
      <c r="BV17" s="327">
        <v>66.400000000000006</v>
      </c>
      <c r="BW17" s="327">
        <v>109.5</v>
      </c>
      <c r="BX17" s="327">
        <v>104.2</v>
      </c>
      <c r="BY17" s="327">
        <v>102.6</v>
      </c>
      <c r="BZ17" s="327">
        <v>101.5</v>
      </c>
      <c r="CA17" s="327">
        <v>130.6</v>
      </c>
      <c r="CB17" s="327">
        <v>125</v>
      </c>
      <c r="CC17" s="327">
        <v>60.1</v>
      </c>
      <c r="CD17" s="327">
        <v>109.8</v>
      </c>
      <c r="CE17" s="327">
        <v>93.4</v>
      </c>
      <c r="CF17" s="327">
        <v>125</v>
      </c>
      <c r="CG17" s="327">
        <v>94.4</v>
      </c>
      <c r="CH17" s="327">
        <v>79.400000000000006</v>
      </c>
      <c r="CI17" s="327">
        <v>104.9</v>
      </c>
      <c r="CJ17" s="327">
        <v>168</v>
      </c>
      <c r="CK17" s="327">
        <v>89.4</v>
      </c>
      <c r="CL17" s="327">
        <v>99.9</v>
      </c>
      <c r="CM17" s="327">
        <v>109.2</v>
      </c>
      <c r="CN17" s="327">
        <v>104.9</v>
      </c>
      <c r="CO17" s="327">
        <v>97.3</v>
      </c>
      <c r="CP17" s="327">
        <v>95.4</v>
      </c>
      <c r="CQ17" s="327">
        <v>103</v>
      </c>
      <c r="CR17" s="327">
        <v>92.5</v>
      </c>
      <c r="CS17" s="327">
        <v>99.6</v>
      </c>
      <c r="CT17" s="327">
        <v>119.3</v>
      </c>
    </row>
    <row r="18" spans="1:98" ht="30" customHeight="1">
      <c r="A18" s="385"/>
      <c r="B18" s="57" t="str">
        <f>IF('0'!A1=1,"Освіта","Education")</f>
        <v>Освіта</v>
      </c>
      <c r="C18" s="15">
        <v>73.3</v>
      </c>
      <c r="D18" s="15">
        <v>116.5</v>
      </c>
      <c r="E18" s="15">
        <v>92.5</v>
      </c>
      <c r="F18" s="15">
        <v>90.1</v>
      </c>
      <c r="G18" s="29">
        <v>132.4</v>
      </c>
      <c r="H18" s="29">
        <v>65.8</v>
      </c>
      <c r="I18" s="29">
        <v>146.6</v>
      </c>
      <c r="J18" s="29">
        <v>75.2</v>
      </c>
      <c r="K18" s="29">
        <v>81.599999999999994</v>
      </c>
      <c r="L18" s="29">
        <v>113.5</v>
      </c>
      <c r="M18" s="29">
        <v>316.89999999999998</v>
      </c>
      <c r="N18" s="29">
        <v>58.7</v>
      </c>
      <c r="O18" s="29">
        <v>128.19999999999999</v>
      </c>
      <c r="P18" s="29">
        <v>94.7</v>
      </c>
      <c r="Q18" s="29">
        <v>74.5</v>
      </c>
      <c r="R18" s="29">
        <v>102.6</v>
      </c>
      <c r="S18" s="29">
        <v>87.7</v>
      </c>
      <c r="T18" s="29">
        <v>158.6</v>
      </c>
      <c r="U18" s="29">
        <v>235.2</v>
      </c>
      <c r="V18" s="29">
        <v>434.8</v>
      </c>
      <c r="W18" s="29">
        <v>269.10000000000002</v>
      </c>
      <c r="X18" s="29">
        <v>140</v>
      </c>
      <c r="Y18" s="29">
        <v>106.3</v>
      </c>
      <c r="Z18" s="98">
        <v>97.9</v>
      </c>
      <c r="AA18" s="29">
        <v>9.3000000000000007</v>
      </c>
      <c r="AB18" s="29">
        <v>104.3</v>
      </c>
      <c r="AC18" s="29">
        <v>85.8</v>
      </c>
      <c r="AD18" s="29">
        <v>96.1</v>
      </c>
      <c r="AE18" s="29">
        <v>96</v>
      </c>
      <c r="AF18" s="29">
        <v>106.6</v>
      </c>
      <c r="AG18" s="29">
        <v>154.19999999999999</v>
      </c>
      <c r="AH18" s="29">
        <v>142.4</v>
      </c>
      <c r="AI18" s="29">
        <v>79</v>
      </c>
      <c r="AJ18" s="29">
        <v>78.2</v>
      </c>
      <c r="AK18" s="26">
        <v>70.2</v>
      </c>
      <c r="AL18" s="29">
        <v>100.6</v>
      </c>
      <c r="AM18" s="26">
        <v>202.6</v>
      </c>
      <c r="AN18" s="26">
        <v>178.8</v>
      </c>
      <c r="AO18" s="26">
        <v>102.8</v>
      </c>
      <c r="AP18" s="26">
        <v>73.900000000000006</v>
      </c>
      <c r="AQ18" s="26">
        <v>108.9</v>
      </c>
      <c r="AR18" s="26">
        <v>110.6</v>
      </c>
      <c r="AS18" s="26">
        <v>76.099999999999994</v>
      </c>
      <c r="AT18" s="26">
        <v>140.6</v>
      </c>
      <c r="AU18" s="26">
        <v>111</v>
      </c>
      <c r="AV18" s="26">
        <v>88.7</v>
      </c>
      <c r="AW18" s="26">
        <v>73.8</v>
      </c>
      <c r="AX18" s="26">
        <v>76.900000000000006</v>
      </c>
      <c r="AY18" s="26">
        <v>113.1</v>
      </c>
      <c r="AZ18" s="26">
        <v>112.4</v>
      </c>
      <c r="BA18" s="26">
        <v>89.7</v>
      </c>
      <c r="BB18" s="26">
        <v>94.7</v>
      </c>
      <c r="BC18" s="26">
        <v>88.4</v>
      </c>
      <c r="BD18" s="327">
        <v>113.7</v>
      </c>
      <c r="BE18" s="26">
        <v>143.80000000000001</v>
      </c>
      <c r="BF18" s="327">
        <v>91.1</v>
      </c>
      <c r="BG18" s="327">
        <v>66.099999999999994</v>
      </c>
      <c r="BH18" s="327">
        <v>172.2</v>
      </c>
      <c r="BI18" s="327">
        <v>158.19999999999999</v>
      </c>
      <c r="BJ18" s="327">
        <v>28.3</v>
      </c>
      <c r="BK18" s="327">
        <v>94.9</v>
      </c>
      <c r="BL18" s="327">
        <v>88.2</v>
      </c>
      <c r="BM18" s="327">
        <v>123.4</v>
      </c>
      <c r="BN18" s="327">
        <v>101</v>
      </c>
      <c r="BO18" s="327">
        <v>131.1</v>
      </c>
      <c r="BP18" s="327">
        <v>94.9</v>
      </c>
      <c r="BQ18" s="327">
        <v>245.5</v>
      </c>
      <c r="BR18" s="327">
        <v>128.69999999999999</v>
      </c>
      <c r="BS18" s="327">
        <v>81.099999999999994</v>
      </c>
      <c r="BT18" s="327">
        <v>79.8</v>
      </c>
      <c r="BU18" s="327">
        <v>114.7</v>
      </c>
      <c r="BV18" s="327">
        <v>52.1</v>
      </c>
      <c r="BW18" s="327">
        <v>114.7</v>
      </c>
      <c r="BX18" s="327">
        <v>86.5</v>
      </c>
      <c r="BY18" s="327">
        <v>123.3</v>
      </c>
      <c r="BZ18" s="327">
        <v>118.2</v>
      </c>
      <c r="CA18" s="327">
        <v>115.7</v>
      </c>
      <c r="CB18" s="327">
        <v>114.3</v>
      </c>
      <c r="CC18" s="327">
        <v>168.3</v>
      </c>
      <c r="CD18" s="327">
        <v>124.8</v>
      </c>
      <c r="CE18" s="327">
        <v>149.1</v>
      </c>
      <c r="CF18" s="327">
        <v>112.6</v>
      </c>
      <c r="CG18" s="327">
        <v>146.19999999999999</v>
      </c>
      <c r="CH18" s="327">
        <v>25.7</v>
      </c>
      <c r="CI18" s="327">
        <v>106.5</v>
      </c>
      <c r="CJ18" s="327">
        <v>119.5</v>
      </c>
      <c r="CK18" s="327">
        <v>87.2</v>
      </c>
      <c r="CL18" s="327">
        <v>111.4</v>
      </c>
      <c r="CM18" s="327">
        <v>107.6</v>
      </c>
      <c r="CN18" s="327">
        <v>107.9</v>
      </c>
      <c r="CO18" s="327">
        <v>104.1</v>
      </c>
      <c r="CP18" s="327">
        <v>92.6</v>
      </c>
      <c r="CQ18" s="327">
        <v>87.6</v>
      </c>
      <c r="CR18" s="327">
        <v>98.7</v>
      </c>
      <c r="CS18" s="327">
        <v>108.9</v>
      </c>
      <c r="CT18" s="327">
        <v>95.3</v>
      </c>
    </row>
    <row r="19" spans="1:98" ht="30" customHeight="1">
      <c r="A19" s="385"/>
      <c r="B19" s="57" t="str">
        <f>IF('0'!A1=1,"Охорона здоров’я та надання  соціальної допомоги","Human health and social work activities")</f>
        <v>Охорона здоров’я та надання  соціальної допомоги</v>
      </c>
      <c r="C19" s="15">
        <v>125</v>
      </c>
      <c r="D19" s="15">
        <v>94.8</v>
      </c>
      <c r="E19" s="15">
        <v>87.3</v>
      </c>
      <c r="F19" s="15">
        <v>88.7</v>
      </c>
      <c r="G19" s="29">
        <v>49.7</v>
      </c>
      <c r="H19" s="29">
        <v>108.2</v>
      </c>
      <c r="I19" s="29">
        <v>80.099999999999994</v>
      </c>
      <c r="J19" s="29">
        <v>103.3</v>
      </c>
      <c r="K19" s="29">
        <v>119.7</v>
      </c>
      <c r="L19" s="29">
        <v>75.099999999999994</v>
      </c>
      <c r="M19" s="29">
        <v>189.9</v>
      </c>
      <c r="N19" s="29">
        <v>68.3</v>
      </c>
      <c r="O19" s="29">
        <v>88.4</v>
      </c>
      <c r="P19" s="29">
        <v>123.4</v>
      </c>
      <c r="Q19" s="29">
        <v>278.2</v>
      </c>
      <c r="R19" s="29">
        <v>80.400000000000006</v>
      </c>
      <c r="S19" s="29">
        <v>136.1</v>
      </c>
      <c r="T19" s="29">
        <v>163.30000000000001</v>
      </c>
      <c r="U19" s="29">
        <v>96.3</v>
      </c>
      <c r="V19" s="29">
        <v>603.6</v>
      </c>
      <c r="W19" s="29">
        <v>203</v>
      </c>
      <c r="X19" s="29">
        <v>114.9</v>
      </c>
      <c r="Y19" s="29">
        <v>113.5</v>
      </c>
      <c r="Z19" s="98">
        <v>115.5</v>
      </c>
      <c r="AA19" s="29">
        <v>65.599999999999994</v>
      </c>
      <c r="AB19" s="29">
        <v>137.69999999999999</v>
      </c>
      <c r="AC19" s="29">
        <v>98</v>
      </c>
      <c r="AD19" s="29">
        <v>116.3</v>
      </c>
      <c r="AE19" s="29">
        <v>104.8</v>
      </c>
      <c r="AF19" s="29">
        <v>92</v>
      </c>
      <c r="AG19" s="29">
        <v>108.8</v>
      </c>
      <c r="AH19" s="29">
        <v>143.5</v>
      </c>
      <c r="AI19" s="29">
        <v>69.3</v>
      </c>
      <c r="AJ19" s="29">
        <v>83.1</v>
      </c>
      <c r="AK19" s="26">
        <v>92.2</v>
      </c>
      <c r="AL19" s="29">
        <v>106</v>
      </c>
      <c r="AM19" s="26">
        <v>109.3</v>
      </c>
      <c r="AN19" s="26">
        <v>112.6</v>
      </c>
      <c r="AO19" s="26">
        <v>95</v>
      </c>
      <c r="AP19" s="26">
        <v>96.1</v>
      </c>
      <c r="AQ19" s="26">
        <v>93.1</v>
      </c>
      <c r="AR19" s="26">
        <v>94.3</v>
      </c>
      <c r="AS19" s="26">
        <v>84.9</v>
      </c>
      <c r="AT19" s="26">
        <v>190</v>
      </c>
      <c r="AU19" s="26">
        <v>97.9</v>
      </c>
      <c r="AV19" s="26">
        <v>70.7</v>
      </c>
      <c r="AW19" s="26">
        <v>80.3</v>
      </c>
      <c r="AX19" s="26">
        <v>88.6</v>
      </c>
      <c r="AY19" s="26">
        <v>101.7</v>
      </c>
      <c r="AZ19" s="26">
        <v>110.9</v>
      </c>
      <c r="BA19" s="26">
        <v>122</v>
      </c>
      <c r="BB19" s="26">
        <v>111</v>
      </c>
      <c r="BC19" s="26">
        <v>110.7</v>
      </c>
      <c r="BD19" s="327">
        <v>100.9</v>
      </c>
      <c r="BE19" s="26">
        <v>110.7</v>
      </c>
      <c r="BF19" s="327">
        <v>167.8</v>
      </c>
      <c r="BG19" s="327">
        <v>160.69999999999999</v>
      </c>
      <c r="BH19" s="327">
        <v>89.8</v>
      </c>
      <c r="BI19" s="327">
        <v>123.2</v>
      </c>
      <c r="BJ19" s="327">
        <v>27.2</v>
      </c>
      <c r="BK19" s="327">
        <v>120.4</v>
      </c>
      <c r="BL19" s="327">
        <v>87.9</v>
      </c>
      <c r="BM19" s="327">
        <v>111.7</v>
      </c>
      <c r="BN19" s="327">
        <v>113.1</v>
      </c>
      <c r="BO19" s="327">
        <v>117.3</v>
      </c>
      <c r="BP19" s="327">
        <v>112.1</v>
      </c>
      <c r="BQ19" s="327">
        <v>121.4</v>
      </c>
      <c r="BR19" s="327">
        <v>134</v>
      </c>
      <c r="BS19" s="327">
        <v>126</v>
      </c>
      <c r="BT19" s="327">
        <v>120.2</v>
      </c>
      <c r="BU19" s="327">
        <v>56.1</v>
      </c>
      <c r="BV19" s="327">
        <v>39</v>
      </c>
      <c r="BW19" s="327">
        <v>72.900000000000006</v>
      </c>
      <c r="BX19" s="327">
        <v>88.3</v>
      </c>
      <c r="BY19" s="327">
        <v>108.2</v>
      </c>
      <c r="BZ19" s="327">
        <v>131.6</v>
      </c>
      <c r="CA19" s="327">
        <v>122.6</v>
      </c>
      <c r="CB19" s="327">
        <v>98.5</v>
      </c>
      <c r="CC19" s="327">
        <v>130.80000000000001</v>
      </c>
      <c r="CD19" s="327">
        <v>118.6</v>
      </c>
      <c r="CE19" s="327">
        <v>187.8</v>
      </c>
      <c r="CF19" s="327">
        <v>90.7</v>
      </c>
      <c r="CG19" s="327">
        <v>97.9</v>
      </c>
      <c r="CH19" s="327">
        <v>46.3</v>
      </c>
      <c r="CI19" s="327">
        <v>86.8</v>
      </c>
      <c r="CJ19" s="327">
        <v>105.5</v>
      </c>
      <c r="CK19" s="327">
        <v>119.9</v>
      </c>
      <c r="CL19" s="327">
        <v>157.4</v>
      </c>
      <c r="CM19" s="327">
        <v>108.6</v>
      </c>
      <c r="CN19" s="327">
        <v>116.5</v>
      </c>
      <c r="CO19" s="327">
        <v>136.30000000000001</v>
      </c>
      <c r="CP19" s="327">
        <v>124.7</v>
      </c>
      <c r="CQ19" s="327">
        <v>88.7</v>
      </c>
      <c r="CR19" s="327">
        <v>85.5</v>
      </c>
      <c r="CS19" s="327">
        <v>109.1</v>
      </c>
      <c r="CT19" s="327">
        <v>64.599999999999994</v>
      </c>
    </row>
    <row r="20" spans="1:98" ht="30" customHeight="1">
      <c r="A20" s="385"/>
      <c r="B20" s="57" t="str">
        <f>IF('0'!A1=1,"Мистецтво, спорт, розваги та відпочинок","Arts, sport, entertainment and recreation")</f>
        <v>Мистецтво, спорт, розваги та відпочинок</v>
      </c>
      <c r="C20" s="15" t="s">
        <v>6</v>
      </c>
      <c r="D20" s="15">
        <v>132.19999999999999</v>
      </c>
      <c r="E20" s="15">
        <v>72.5</v>
      </c>
      <c r="F20" s="15">
        <v>99.6</v>
      </c>
      <c r="G20" s="29">
        <v>97.8</v>
      </c>
      <c r="H20" s="29">
        <v>86.8</v>
      </c>
      <c r="I20" s="29">
        <v>300.7</v>
      </c>
      <c r="J20" s="29">
        <v>89.4</v>
      </c>
      <c r="K20" s="29">
        <v>89.1</v>
      </c>
      <c r="L20" s="29">
        <v>93.4</v>
      </c>
      <c r="M20" s="29">
        <v>110.7</v>
      </c>
      <c r="N20" s="29">
        <v>68.400000000000006</v>
      </c>
      <c r="O20" s="29">
        <v>62.2</v>
      </c>
      <c r="P20" s="29">
        <v>6400</v>
      </c>
      <c r="Q20" s="29">
        <v>110.8</v>
      </c>
      <c r="R20" s="29">
        <v>110.5</v>
      </c>
      <c r="S20" s="29">
        <v>107.8</v>
      </c>
      <c r="T20" s="29">
        <v>3.4</v>
      </c>
      <c r="U20" s="29">
        <v>90.3</v>
      </c>
      <c r="V20" s="29">
        <v>338.2</v>
      </c>
      <c r="W20" s="29">
        <v>250.9</v>
      </c>
      <c r="X20" s="29">
        <v>159.80000000000001</v>
      </c>
      <c r="Y20" s="29">
        <v>105.8</v>
      </c>
      <c r="Z20" s="98">
        <v>144.19999999999999</v>
      </c>
      <c r="AA20" s="29">
        <v>122.3</v>
      </c>
      <c r="AB20" s="29">
        <v>20.9</v>
      </c>
      <c r="AC20" s="29">
        <v>77.099999999999994</v>
      </c>
      <c r="AD20" s="29">
        <v>105.9</v>
      </c>
      <c r="AE20" s="29">
        <v>101.5</v>
      </c>
      <c r="AF20" s="29">
        <v>90.6</v>
      </c>
      <c r="AG20" s="29">
        <v>95.7</v>
      </c>
      <c r="AH20" s="29">
        <v>106.3</v>
      </c>
      <c r="AI20" s="29">
        <v>128.9</v>
      </c>
      <c r="AJ20" s="29">
        <v>84.3</v>
      </c>
      <c r="AK20" s="26">
        <v>102.4</v>
      </c>
      <c r="AL20" s="29">
        <v>118.7</v>
      </c>
      <c r="AM20" s="26">
        <v>128.69999999999999</v>
      </c>
      <c r="AN20" s="26">
        <v>102</v>
      </c>
      <c r="AO20" s="26">
        <v>52.6</v>
      </c>
      <c r="AP20" s="26">
        <v>100.2</v>
      </c>
      <c r="AQ20" s="26">
        <v>118.2</v>
      </c>
      <c r="AR20" s="26">
        <v>118.6</v>
      </c>
      <c r="AS20" s="26">
        <v>88.8</v>
      </c>
      <c r="AT20" s="26">
        <v>95.9</v>
      </c>
      <c r="AU20" s="26">
        <v>108.2</v>
      </c>
      <c r="AV20" s="26">
        <v>114.5</v>
      </c>
      <c r="AW20" s="26">
        <v>120.1</v>
      </c>
      <c r="AX20" s="26">
        <v>100.9</v>
      </c>
      <c r="AY20" s="26">
        <v>31.7</v>
      </c>
      <c r="AZ20" s="26">
        <v>90.2</v>
      </c>
      <c r="BA20" s="26">
        <v>202.3</v>
      </c>
      <c r="BB20" s="26">
        <v>205</v>
      </c>
      <c r="BC20" s="26">
        <v>15.2</v>
      </c>
      <c r="BD20" s="327">
        <v>105.1</v>
      </c>
      <c r="BE20" s="26">
        <v>182.8</v>
      </c>
      <c r="BF20" s="327">
        <v>63.4</v>
      </c>
      <c r="BG20" s="327">
        <v>113.5</v>
      </c>
      <c r="BH20" s="327">
        <v>260.5</v>
      </c>
      <c r="BI20" s="327">
        <v>117.8</v>
      </c>
      <c r="BJ20" s="327">
        <v>43.2</v>
      </c>
      <c r="BK20" s="327">
        <v>21.7</v>
      </c>
      <c r="BL20" s="327">
        <v>164.7</v>
      </c>
      <c r="BM20" s="327">
        <v>97</v>
      </c>
      <c r="BN20" s="327">
        <v>257.60000000000002</v>
      </c>
      <c r="BO20" s="327">
        <v>85.5</v>
      </c>
      <c r="BP20" s="327">
        <v>82.5</v>
      </c>
      <c r="BQ20" s="327">
        <v>144.19999999999999</v>
      </c>
      <c r="BR20" s="327">
        <v>61</v>
      </c>
      <c r="BS20" s="327">
        <v>205.4</v>
      </c>
      <c r="BT20" s="327">
        <v>19.5</v>
      </c>
      <c r="BU20" s="327">
        <v>133.1</v>
      </c>
      <c r="BV20" s="327">
        <v>71.8</v>
      </c>
      <c r="BW20" s="327">
        <v>84.2</v>
      </c>
      <c r="BX20" s="327">
        <v>264.8</v>
      </c>
      <c r="BY20" s="327">
        <v>163.6</v>
      </c>
      <c r="BZ20" s="327">
        <v>195.2</v>
      </c>
      <c r="CA20" s="327">
        <v>105.7</v>
      </c>
      <c r="CB20" s="327">
        <v>9.6</v>
      </c>
      <c r="CC20" s="327">
        <v>59.4</v>
      </c>
      <c r="CD20" s="327" t="s">
        <v>5</v>
      </c>
      <c r="CE20" s="327" t="s">
        <v>5</v>
      </c>
      <c r="CF20" s="327">
        <v>1591</v>
      </c>
      <c r="CG20" s="327">
        <v>33</v>
      </c>
      <c r="CH20" s="327" t="s">
        <v>5</v>
      </c>
      <c r="CI20" s="327" t="s">
        <v>5</v>
      </c>
      <c r="CJ20" s="327">
        <v>318.5</v>
      </c>
      <c r="CK20" s="327">
        <v>114.3</v>
      </c>
      <c r="CL20" s="327">
        <v>89</v>
      </c>
      <c r="CM20" s="327">
        <v>261.39999999999998</v>
      </c>
      <c r="CN20" s="327">
        <v>109.8</v>
      </c>
      <c r="CO20" s="327">
        <v>243.6</v>
      </c>
      <c r="CP20" s="327">
        <v>44</v>
      </c>
      <c r="CQ20" s="327">
        <v>302.7</v>
      </c>
      <c r="CR20" s="327">
        <v>22.8</v>
      </c>
      <c r="CS20" s="327">
        <v>93.2</v>
      </c>
      <c r="CT20" s="327">
        <v>116.8</v>
      </c>
    </row>
    <row r="21" spans="1:98" ht="30" customHeight="1">
      <c r="A21" s="386"/>
      <c r="B21" s="58" t="str">
        <f>IF('0'!A1=1,"Надання інших видів послуг","Other service activities")</f>
        <v>Надання інших видів послуг</v>
      </c>
      <c r="C21" s="15">
        <v>64.099999999999994</v>
      </c>
      <c r="D21" s="15">
        <v>111.9</v>
      </c>
      <c r="E21" s="15">
        <v>107.1</v>
      </c>
      <c r="F21" s="15">
        <v>75.3</v>
      </c>
      <c r="G21" s="29">
        <v>109.2</v>
      </c>
      <c r="H21" s="29">
        <v>122.1</v>
      </c>
      <c r="I21" s="29">
        <v>123.4</v>
      </c>
      <c r="J21" s="29">
        <v>88.5</v>
      </c>
      <c r="K21" s="29">
        <v>101.4</v>
      </c>
      <c r="L21" s="29">
        <v>124.4</v>
      </c>
      <c r="M21" s="29">
        <v>101.8</v>
      </c>
      <c r="N21" s="29">
        <v>102</v>
      </c>
      <c r="O21" s="29">
        <v>127.4</v>
      </c>
      <c r="P21" s="29">
        <v>105.9</v>
      </c>
      <c r="Q21" s="29">
        <v>122.5</v>
      </c>
      <c r="R21" s="29">
        <v>70.599999999999994</v>
      </c>
      <c r="S21" s="29">
        <v>82.7</v>
      </c>
      <c r="T21" s="29">
        <v>120.9</v>
      </c>
      <c r="U21" s="29">
        <v>83.8</v>
      </c>
      <c r="V21" s="29">
        <v>138.9</v>
      </c>
      <c r="W21" s="29">
        <v>180.6</v>
      </c>
      <c r="X21" s="29">
        <v>106</v>
      </c>
      <c r="Y21" s="29">
        <v>82.5</v>
      </c>
      <c r="Z21" s="98">
        <v>73.3</v>
      </c>
      <c r="AA21" s="29">
        <v>227.5</v>
      </c>
      <c r="AB21" s="29">
        <v>101.4</v>
      </c>
      <c r="AC21" s="29">
        <v>73.2</v>
      </c>
      <c r="AD21" s="29">
        <v>117.7</v>
      </c>
      <c r="AE21" s="29">
        <v>74.3</v>
      </c>
      <c r="AF21" s="29">
        <v>93.6</v>
      </c>
      <c r="AG21" s="29">
        <v>186.2</v>
      </c>
      <c r="AH21" s="29">
        <v>95.8</v>
      </c>
      <c r="AI21" s="29">
        <v>59.2</v>
      </c>
      <c r="AJ21" s="29">
        <v>100.2</v>
      </c>
      <c r="AK21" s="26">
        <v>104.8</v>
      </c>
      <c r="AL21" s="29">
        <v>109.6</v>
      </c>
      <c r="AM21" s="26">
        <v>116.6</v>
      </c>
      <c r="AN21" s="26">
        <v>89.3</v>
      </c>
      <c r="AO21" s="26">
        <v>104.1</v>
      </c>
      <c r="AP21" s="26">
        <v>95.6</v>
      </c>
      <c r="AQ21" s="26">
        <v>105.3</v>
      </c>
      <c r="AR21" s="26">
        <v>100.5</v>
      </c>
      <c r="AS21" s="26">
        <v>103.5</v>
      </c>
      <c r="AT21" s="26">
        <v>97.5</v>
      </c>
      <c r="AU21" s="26">
        <v>104.3</v>
      </c>
      <c r="AV21" s="26">
        <v>90.8</v>
      </c>
      <c r="AW21" s="26">
        <v>85.8</v>
      </c>
      <c r="AX21" s="26">
        <v>113.4</v>
      </c>
      <c r="AY21" s="26">
        <v>29.1</v>
      </c>
      <c r="AZ21" s="26">
        <v>256</v>
      </c>
      <c r="BA21" s="26">
        <v>176.4</v>
      </c>
      <c r="BB21" s="26">
        <v>103.2</v>
      </c>
      <c r="BC21" s="26">
        <v>46.5</v>
      </c>
      <c r="BD21" s="327">
        <v>423.6</v>
      </c>
      <c r="BE21" s="26">
        <v>178.4</v>
      </c>
      <c r="BF21" s="327">
        <v>52.9</v>
      </c>
      <c r="BG21" s="327">
        <v>11.5</v>
      </c>
      <c r="BH21" s="327">
        <v>73.3</v>
      </c>
      <c r="BI21" s="327">
        <v>98.7</v>
      </c>
      <c r="BJ21" s="327">
        <v>100.7</v>
      </c>
      <c r="BK21" s="327">
        <v>196.7</v>
      </c>
      <c r="BL21" s="327">
        <v>150.5</v>
      </c>
      <c r="BM21" s="327">
        <v>97.7</v>
      </c>
      <c r="BN21" s="327">
        <v>159.69999999999999</v>
      </c>
      <c r="BO21" s="327">
        <v>94.7</v>
      </c>
      <c r="BP21" s="327">
        <v>114.3</v>
      </c>
      <c r="BQ21" s="327">
        <v>27.7</v>
      </c>
      <c r="BR21" s="327">
        <v>99</v>
      </c>
      <c r="BS21" s="327">
        <v>123.8</v>
      </c>
      <c r="BT21" s="327">
        <v>28.2</v>
      </c>
      <c r="BU21" s="327">
        <v>98.6</v>
      </c>
      <c r="BV21" s="327">
        <v>85.9</v>
      </c>
      <c r="BW21" s="327">
        <v>378.7</v>
      </c>
      <c r="BX21" s="327">
        <v>108.7</v>
      </c>
      <c r="BY21" s="327">
        <v>133.5</v>
      </c>
      <c r="BZ21" s="327">
        <v>69</v>
      </c>
      <c r="CA21" s="327">
        <v>87</v>
      </c>
      <c r="CB21" s="327">
        <v>85.1</v>
      </c>
      <c r="CC21" s="327">
        <v>112.3</v>
      </c>
      <c r="CD21" s="327">
        <v>57.8</v>
      </c>
      <c r="CE21" s="327">
        <v>73</v>
      </c>
      <c r="CF21" s="327">
        <v>63</v>
      </c>
      <c r="CG21" s="327">
        <v>41.2</v>
      </c>
      <c r="CH21" s="327" t="s">
        <v>5</v>
      </c>
      <c r="CI21" s="327" t="s">
        <v>5</v>
      </c>
      <c r="CJ21" s="327" t="s">
        <v>5</v>
      </c>
      <c r="CK21" s="327">
        <v>725.7</v>
      </c>
      <c r="CL21" s="327">
        <v>362.2</v>
      </c>
      <c r="CM21" s="327">
        <v>115.5</v>
      </c>
      <c r="CN21" s="327">
        <v>32.200000000000003</v>
      </c>
      <c r="CO21" s="327">
        <v>105.8</v>
      </c>
      <c r="CP21" s="327">
        <v>110.8</v>
      </c>
      <c r="CQ21" s="327">
        <v>104</v>
      </c>
      <c r="CR21" s="327">
        <v>112.2</v>
      </c>
      <c r="CS21" s="327">
        <v>290.2</v>
      </c>
      <c r="CT21" s="327">
        <v>86.6</v>
      </c>
    </row>
    <row r="22" spans="1:98">
      <c r="A22" s="59"/>
      <c r="B22" s="59"/>
    </row>
    <row r="23" spans="1:98">
      <c r="A23"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3" s="61"/>
    </row>
    <row r="24" spans="1:98">
      <c r="A24" s="62"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24" s="63"/>
    </row>
    <row r="25" spans="1:98">
      <c r="A25" s="62" t="str">
        <f>IF('0'!A1=1,"**Починаючи з липня 2014 року дані можуть бути уточнені.","**Since July 2014 the data can be corrected .")</f>
        <v>**Починаючи з липня 2014 року дані можуть бути уточнені.</v>
      </c>
      <c r="B25" s="63"/>
    </row>
    <row r="26" spans="1:98">
      <c r="A26" s="62" t="str">
        <f>IF('0'!A1=1," *** Cуттєве зниження показника пояснюється урахуванням з 1 лютого 2017 року суми заборгованості ДП `Луганськвугілля` (325,5 млн.грн) у категорії економічно неактивних підприємств.","***Since February 1, 2017 significant decline is explained by taking into account the amount of debt GP `Luganskvugillya` (325.5 mln) to the category of economically inactive enterprises.")</f>
        <v xml:space="preserve"> *** Cуттєве зниження показника пояснюється урахуванням з 1 лютого 2017 року суми заборгованості ДП `Луганськвугілля` (325,5 млн.грн) у категорії економічно неактивних підприємств.</v>
      </c>
      <c r="B26" s="59"/>
    </row>
    <row r="29" spans="1:98" ht="80.099999999999994" customHeight="1">
      <c r="A29" s="389" t="str">
        <f>'7'!A27:B27</f>
        <v>30 грудня 2020 року наказом Держстату було затверджено методологічні положення державного статистичного спостереження "Стан виплати заробітної плати", з якими можна ознайомитися за посиланням: http://www.ukrstat.gov.ua/norm_doc/2020/374/374.pdf.</v>
      </c>
      <c r="B29" s="389"/>
    </row>
    <row r="30" spans="1:98" ht="80.099999999999994" customHeight="1">
      <c r="A30" s="389" t="str">
        <f>'7'!A28:B28</f>
        <v>Однією з основних відмінностей не передбачено узагальнення та оприлюднення інформації, із виділенням категорії, по підприємствах, щодо яких порушена процедура відновлення платоспроможності боржника або визнання його банкрутом.</v>
      </c>
      <c r="B30" s="389"/>
    </row>
  </sheetData>
  <sheetProtection password="CF16" sheet="1" objects="1" scenarios="1"/>
  <mergeCells count="4">
    <mergeCell ref="A3:B3"/>
    <mergeCell ref="A4:A21"/>
    <mergeCell ref="A29:B29"/>
    <mergeCell ref="A30:B30"/>
  </mergeCells>
  <hyperlinks>
    <hyperlink ref="A1" location="'0'!A1" display="'0'!A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CT29"/>
  <sheetViews>
    <sheetView showGridLines="0" showRowColHeaders="0" zoomScale="85" zoomScaleNormal="85" workbookViewId="0">
      <pane xSplit="2" topLeftCell="BW1" activePane="topRight" state="frozen"/>
      <selection activeCell="AZ3" sqref="AZ3"/>
      <selection pane="topRight"/>
    </sheetView>
  </sheetViews>
  <sheetFormatPr defaultColWidth="9.33203125" defaultRowHeight="12.75"/>
  <cols>
    <col min="1" max="1" width="9.33203125" style="33"/>
    <col min="2" max="2" width="45.83203125" style="33" customWidth="1"/>
    <col min="3" max="98" width="10.83203125" style="33" customWidth="1"/>
    <col min="99" max="16384" width="9.33203125" style="33"/>
  </cols>
  <sheetData>
    <row r="1" spans="1:98" ht="15">
      <c r="A1" s="52" t="str">
        <f>IF('0'!A1=1,"до змісту","to title")</f>
        <v>до змісту</v>
      </c>
      <c r="B1" s="53"/>
    </row>
    <row r="2" spans="1:98" s="35" customFormat="1" ht="15.75">
      <c r="A2" s="54"/>
      <c r="B2" s="55"/>
      <c r="C2" s="34">
        <v>38384</v>
      </c>
      <c r="D2" s="34">
        <v>38412</v>
      </c>
      <c r="E2" s="34">
        <v>38443</v>
      </c>
      <c r="F2" s="34">
        <v>38473</v>
      </c>
      <c r="G2" s="34">
        <v>38504</v>
      </c>
      <c r="H2" s="34">
        <v>38534</v>
      </c>
      <c r="I2" s="34">
        <v>38565</v>
      </c>
      <c r="J2" s="34">
        <v>38596</v>
      </c>
      <c r="K2" s="34">
        <v>38626</v>
      </c>
      <c r="L2" s="34">
        <v>38657</v>
      </c>
      <c r="M2" s="34">
        <v>38687</v>
      </c>
      <c r="N2" s="34">
        <v>38718</v>
      </c>
      <c r="O2" s="34">
        <v>38749</v>
      </c>
      <c r="P2" s="34">
        <v>38777</v>
      </c>
      <c r="Q2" s="34">
        <v>38808</v>
      </c>
      <c r="R2" s="34">
        <v>38838</v>
      </c>
      <c r="S2" s="34">
        <v>38869</v>
      </c>
      <c r="T2" s="34">
        <v>38899</v>
      </c>
      <c r="U2" s="34">
        <v>38930</v>
      </c>
      <c r="V2" s="34">
        <v>38961</v>
      </c>
      <c r="W2" s="34">
        <v>38991</v>
      </c>
      <c r="X2" s="34">
        <v>39022</v>
      </c>
      <c r="Y2" s="34">
        <v>39052</v>
      </c>
      <c r="Z2" s="34">
        <v>39083</v>
      </c>
      <c r="AA2" s="34">
        <v>39114</v>
      </c>
      <c r="AB2" s="34">
        <v>39142</v>
      </c>
      <c r="AC2" s="34">
        <v>39173</v>
      </c>
      <c r="AD2" s="34">
        <v>39203</v>
      </c>
      <c r="AE2" s="34">
        <v>39234</v>
      </c>
      <c r="AF2" s="34">
        <v>39264</v>
      </c>
      <c r="AG2" s="34">
        <v>39295</v>
      </c>
      <c r="AH2" s="34">
        <v>39326</v>
      </c>
      <c r="AI2" s="34">
        <v>39356</v>
      </c>
      <c r="AJ2" s="34">
        <v>39387</v>
      </c>
      <c r="AK2" s="34">
        <v>39417</v>
      </c>
      <c r="AL2" s="34">
        <v>39448</v>
      </c>
      <c r="AM2" s="34">
        <v>39479</v>
      </c>
      <c r="AN2" s="34">
        <v>39508</v>
      </c>
      <c r="AO2" s="34">
        <v>39539</v>
      </c>
      <c r="AP2" s="34">
        <v>39569</v>
      </c>
      <c r="AQ2" s="34">
        <v>39600</v>
      </c>
      <c r="AR2" s="34">
        <v>39630</v>
      </c>
      <c r="AS2" s="34">
        <v>39661</v>
      </c>
      <c r="AT2" s="34">
        <v>39692</v>
      </c>
      <c r="AU2" s="34">
        <v>39722</v>
      </c>
      <c r="AV2" s="34">
        <v>39753</v>
      </c>
      <c r="AW2" s="34">
        <v>39783</v>
      </c>
      <c r="AX2" s="34">
        <v>39814</v>
      </c>
      <c r="AY2" s="34">
        <v>39845</v>
      </c>
      <c r="AZ2" s="34">
        <v>39873</v>
      </c>
      <c r="BA2" s="34">
        <v>39904</v>
      </c>
      <c r="BB2" s="34">
        <v>39934</v>
      </c>
      <c r="BC2" s="34">
        <v>39965</v>
      </c>
      <c r="BD2" s="34">
        <v>39995</v>
      </c>
      <c r="BE2" s="34">
        <v>40026</v>
      </c>
      <c r="BF2" s="34">
        <v>40057</v>
      </c>
      <c r="BG2" s="34">
        <v>40087</v>
      </c>
      <c r="BH2" s="34">
        <v>40118</v>
      </c>
      <c r="BI2" s="34">
        <v>40148</v>
      </c>
      <c r="BJ2" s="34">
        <v>40179</v>
      </c>
      <c r="BK2" s="34">
        <v>40210</v>
      </c>
      <c r="BL2" s="34">
        <v>40238</v>
      </c>
      <c r="BM2" s="34">
        <v>40269</v>
      </c>
      <c r="BN2" s="34">
        <v>40299</v>
      </c>
      <c r="BO2" s="34">
        <v>40330</v>
      </c>
      <c r="BP2" s="34">
        <v>40360</v>
      </c>
      <c r="BQ2" s="34">
        <v>40391</v>
      </c>
      <c r="BR2" s="34">
        <v>40422</v>
      </c>
      <c r="BS2" s="34">
        <v>40452</v>
      </c>
      <c r="BT2" s="34">
        <v>40483</v>
      </c>
      <c r="BU2" s="34">
        <v>40513</v>
      </c>
      <c r="BV2" s="34">
        <v>40544</v>
      </c>
      <c r="BW2" s="34">
        <v>40575</v>
      </c>
      <c r="BX2" s="34">
        <v>40603</v>
      </c>
      <c r="BY2" s="34">
        <v>40634</v>
      </c>
      <c r="BZ2" s="34">
        <v>40664</v>
      </c>
      <c r="CA2" s="34">
        <v>40695</v>
      </c>
      <c r="CB2" s="34">
        <v>40725</v>
      </c>
      <c r="CC2" s="34">
        <v>40756</v>
      </c>
      <c r="CD2" s="34">
        <v>40787</v>
      </c>
      <c r="CE2" s="34">
        <v>40817</v>
      </c>
      <c r="CF2" s="34">
        <v>40848</v>
      </c>
      <c r="CG2" s="34">
        <v>40878</v>
      </c>
      <c r="CH2" s="34">
        <v>40909</v>
      </c>
      <c r="CI2" s="34">
        <v>40940</v>
      </c>
      <c r="CJ2" s="34">
        <v>40969</v>
      </c>
      <c r="CK2" s="34">
        <v>41000</v>
      </c>
      <c r="CL2" s="34">
        <v>41030</v>
      </c>
      <c r="CM2" s="34">
        <v>41061</v>
      </c>
      <c r="CN2" s="34">
        <v>41091</v>
      </c>
      <c r="CO2" s="34">
        <v>41122</v>
      </c>
      <c r="CP2" s="34">
        <v>41153</v>
      </c>
      <c r="CQ2" s="34">
        <v>41183</v>
      </c>
      <c r="CR2" s="34">
        <v>41214</v>
      </c>
      <c r="CS2" s="34">
        <v>41244</v>
      </c>
      <c r="CT2" s="34">
        <v>41275</v>
      </c>
    </row>
    <row r="3" spans="1:98" ht="68.25" customHeight="1">
      <c r="A3" s="390" t="str">
        <f>IF('0'!A1=1,"Заборгованість з виплати заробітної плати економічно активних підприємств на перше число місяця (до попереднього місяця, %) КВЕД 2005","Wage arrears economically active enterprises as of month 1-st (to the previous month, %) CTEA 2005")</f>
        <v>Заборгованість з виплати заробітної плати економічно активних підприємств на перше число місяця (до попереднього місяця, %) КВЕД 2005</v>
      </c>
      <c r="B3" s="391"/>
      <c r="C3" s="25">
        <v>109.2</v>
      </c>
      <c r="D3" s="25">
        <v>108.9</v>
      </c>
      <c r="E3" s="82">
        <v>104</v>
      </c>
      <c r="F3" s="82">
        <v>93</v>
      </c>
      <c r="G3" s="82">
        <v>108.1</v>
      </c>
      <c r="H3" s="82">
        <v>105.1</v>
      </c>
      <c r="I3" s="82">
        <v>93.7</v>
      </c>
      <c r="J3" s="25">
        <v>75.900000000000006</v>
      </c>
      <c r="K3" s="82">
        <v>101.5</v>
      </c>
      <c r="L3" s="25">
        <v>105.18101353067073</v>
      </c>
      <c r="M3" s="25">
        <v>100</v>
      </c>
      <c r="N3" s="25">
        <v>79.599999999999994</v>
      </c>
      <c r="O3" s="25">
        <v>115.2</v>
      </c>
      <c r="P3" s="25">
        <v>98.1</v>
      </c>
      <c r="Q3" s="25">
        <v>90.3</v>
      </c>
      <c r="R3" s="25">
        <v>106</v>
      </c>
      <c r="S3" s="25">
        <v>107.2</v>
      </c>
      <c r="T3" s="25">
        <v>110.5</v>
      </c>
      <c r="U3" s="25">
        <v>93.8</v>
      </c>
      <c r="V3" s="25">
        <v>84.3</v>
      </c>
      <c r="W3" s="25">
        <v>100</v>
      </c>
      <c r="X3" s="25">
        <v>95.2</v>
      </c>
      <c r="Y3" s="25">
        <v>107.1</v>
      </c>
      <c r="Z3" s="82">
        <v>66.099999999999994</v>
      </c>
      <c r="AA3" s="82">
        <v>116.6</v>
      </c>
      <c r="AB3" s="82">
        <v>103.9</v>
      </c>
      <c r="AC3" s="25">
        <v>99</v>
      </c>
      <c r="AD3" s="25">
        <v>89.2</v>
      </c>
      <c r="AE3" s="25">
        <v>100.5</v>
      </c>
      <c r="AF3" s="25">
        <v>106.1</v>
      </c>
      <c r="AG3" s="25">
        <v>92</v>
      </c>
      <c r="AH3" s="82">
        <v>92.6</v>
      </c>
      <c r="AI3" s="25">
        <v>89</v>
      </c>
      <c r="AJ3" s="82">
        <v>109.6</v>
      </c>
      <c r="AK3" s="25">
        <v>99</v>
      </c>
      <c r="AL3" s="25">
        <v>83</v>
      </c>
      <c r="AM3" s="18" t="s">
        <v>0</v>
      </c>
      <c r="AN3" s="18" t="s">
        <v>0</v>
      </c>
      <c r="AO3" s="25">
        <v>74.640330531354522</v>
      </c>
      <c r="AP3" s="18" t="s">
        <v>0</v>
      </c>
      <c r="AQ3" s="18" t="s">
        <v>0</v>
      </c>
      <c r="AR3" s="25">
        <v>88.357467659632377</v>
      </c>
      <c r="AS3" s="25">
        <v>113.7</v>
      </c>
      <c r="AT3" s="25">
        <v>84.1</v>
      </c>
      <c r="AU3" s="25">
        <v>150</v>
      </c>
      <c r="AV3" s="23">
        <v>141</v>
      </c>
      <c r="AW3" s="25">
        <v>204</v>
      </c>
      <c r="AX3" s="99">
        <v>57.974470900378286</v>
      </c>
      <c r="AY3" s="99">
        <v>143.15026800469616</v>
      </c>
      <c r="AZ3" s="25">
        <v>108.13055469581599</v>
      </c>
      <c r="BA3" s="25">
        <v>107.66894379709164</v>
      </c>
      <c r="BB3" s="25">
        <v>73.825661657397546</v>
      </c>
      <c r="BC3" s="100">
        <v>111.51935511101661</v>
      </c>
      <c r="BD3" s="25">
        <v>110.60120442100121</v>
      </c>
      <c r="BE3" s="25">
        <v>92.422560957121007</v>
      </c>
      <c r="BF3" s="25">
        <v>103.956116678493</v>
      </c>
      <c r="BG3" s="25">
        <v>105.2</v>
      </c>
      <c r="BH3" s="25">
        <v>97.6</v>
      </c>
      <c r="BI3" s="25">
        <v>96.9</v>
      </c>
      <c r="BJ3" s="25">
        <v>86.6</v>
      </c>
      <c r="BK3" s="25">
        <v>119.2</v>
      </c>
      <c r="BL3" s="25">
        <v>101.9</v>
      </c>
      <c r="BM3" s="25">
        <v>96.8</v>
      </c>
      <c r="BN3" s="25">
        <v>98.4</v>
      </c>
      <c r="BO3" s="25">
        <v>117.4</v>
      </c>
      <c r="BP3" s="25">
        <v>91.9</v>
      </c>
      <c r="BQ3" s="25">
        <v>79.8</v>
      </c>
      <c r="BR3" s="25">
        <v>87.1</v>
      </c>
      <c r="BS3" s="25">
        <v>91.8</v>
      </c>
      <c r="BT3" s="25">
        <v>93.2</v>
      </c>
      <c r="BU3" s="25">
        <v>107</v>
      </c>
      <c r="BV3" s="25">
        <v>85.1</v>
      </c>
      <c r="BW3" s="25">
        <v>109.2</v>
      </c>
      <c r="BX3" s="25">
        <v>109</v>
      </c>
      <c r="BY3" s="25">
        <v>88.7</v>
      </c>
      <c r="BZ3" s="25">
        <v>96.3</v>
      </c>
      <c r="CA3" s="25">
        <v>99.7</v>
      </c>
      <c r="CB3" s="25">
        <v>91.6</v>
      </c>
      <c r="CC3" s="25">
        <v>99.3</v>
      </c>
      <c r="CD3" s="25">
        <v>97.8</v>
      </c>
      <c r="CE3" s="25">
        <v>106.3</v>
      </c>
      <c r="CF3" s="25">
        <v>97.2</v>
      </c>
      <c r="CG3" s="25">
        <v>91.6</v>
      </c>
      <c r="CH3" s="25">
        <v>79.099999999999994</v>
      </c>
      <c r="CI3" s="25">
        <v>109</v>
      </c>
      <c r="CJ3" s="25">
        <v>105.6</v>
      </c>
      <c r="CK3" s="25">
        <v>96.7</v>
      </c>
      <c r="CL3" s="25">
        <v>98.5</v>
      </c>
      <c r="CM3" s="25">
        <v>100.3</v>
      </c>
      <c r="CN3" s="25">
        <v>94.3</v>
      </c>
      <c r="CO3" s="25">
        <v>106.2</v>
      </c>
      <c r="CP3" s="25">
        <v>95.4</v>
      </c>
      <c r="CQ3" s="25">
        <v>91.7</v>
      </c>
      <c r="CR3" s="25">
        <v>98.2</v>
      </c>
      <c r="CS3" s="25">
        <v>117.5</v>
      </c>
      <c r="CT3" s="25">
        <v>93</v>
      </c>
    </row>
    <row r="4" spans="1:98" ht="30" customHeight="1">
      <c r="A4" s="384" t="str">
        <f>IF('0'!A1=1,"За видами економічної діяльності КВЕД 2005","By types of economic activity CTEA 2005")</f>
        <v>За видами економічної діяльності КВЕД 2005</v>
      </c>
      <c r="B4" s="78"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16">
        <v>106.7</v>
      </c>
      <c r="D4" s="16">
        <v>116.6</v>
      </c>
      <c r="E4" s="17">
        <v>110.2</v>
      </c>
      <c r="F4" s="17">
        <v>98.6</v>
      </c>
      <c r="G4" s="17">
        <v>107.8</v>
      </c>
      <c r="H4" s="17">
        <v>102.7</v>
      </c>
      <c r="I4" s="17">
        <v>85.1</v>
      </c>
      <c r="J4" s="16">
        <v>75.099999999999994</v>
      </c>
      <c r="K4" s="17">
        <v>90</v>
      </c>
      <c r="L4" s="16">
        <v>99.13344887348353</v>
      </c>
      <c r="M4" s="16">
        <v>99.4</v>
      </c>
      <c r="N4" s="16">
        <v>93.1</v>
      </c>
      <c r="O4" s="16">
        <v>95.8</v>
      </c>
      <c r="P4" s="16">
        <v>98.2</v>
      </c>
      <c r="Q4" s="16">
        <v>97.3</v>
      </c>
      <c r="R4" s="16">
        <v>97.9</v>
      </c>
      <c r="S4" s="16">
        <v>105.4</v>
      </c>
      <c r="T4" s="16">
        <v>99.8</v>
      </c>
      <c r="U4" s="16">
        <v>86.5</v>
      </c>
      <c r="V4" s="16">
        <v>80.2</v>
      </c>
      <c r="W4" s="16">
        <v>88.9</v>
      </c>
      <c r="X4" s="16">
        <v>93.5</v>
      </c>
      <c r="Y4" s="16">
        <v>92.9</v>
      </c>
      <c r="Z4" s="17">
        <v>84.7</v>
      </c>
      <c r="AA4" s="16">
        <v>94</v>
      </c>
      <c r="AB4" s="17">
        <v>103.2</v>
      </c>
      <c r="AC4" s="17">
        <v>90.3</v>
      </c>
      <c r="AD4" s="16">
        <v>89.8</v>
      </c>
      <c r="AE4" s="16">
        <v>98.8</v>
      </c>
      <c r="AF4" s="16">
        <v>88.7</v>
      </c>
      <c r="AG4" s="16">
        <v>64.7</v>
      </c>
      <c r="AH4" s="17">
        <v>81.3</v>
      </c>
      <c r="AI4" s="17">
        <v>93.4</v>
      </c>
      <c r="AJ4" s="17">
        <v>81.8</v>
      </c>
      <c r="AK4" s="17">
        <v>93.7</v>
      </c>
      <c r="AL4" s="16">
        <v>91.4</v>
      </c>
      <c r="AM4" s="15" t="s">
        <v>0</v>
      </c>
      <c r="AN4" s="15" t="s">
        <v>0</v>
      </c>
      <c r="AO4" s="16">
        <v>20.98899395442567</v>
      </c>
      <c r="AP4" s="15" t="s">
        <v>0</v>
      </c>
      <c r="AQ4" s="101"/>
      <c r="AR4" s="16">
        <v>20.261094892905174</v>
      </c>
      <c r="AS4" s="16">
        <v>71.599999999999994</v>
      </c>
      <c r="AT4" s="16">
        <v>79.900000000000006</v>
      </c>
      <c r="AU4" s="16">
        <v>135.4</v>
      </c>
      <c r="AV4" s="24">
        <v>204.4</v>
      </c>
      <c r="AW4" s="16">
        <v>235.7</v>
      </c>
      <c r="AX4" s="102">
        <v>140.53033590834127</v>
      </c>
      <c r="AY4" s="102">
        <v>78.113708656310791</v>
      </c>
      <c r="AZ4" s="16">
        <v>118.89776231517357</v>
      </c>
      <c r="BA4" s="16">
        <v>87.158342754538793</v>
      </c>
      <c r="BB4" s="16">
        <v>83.24813062719366</v>
      </c>
      <c r="BC4" s="68">
        <v>122.50126025388388</v>
      </c>
      <c r="BD4" s="16">
        <v>114.06980659159778</v>
      </c>
      <c r="BE4" s="16">
        <v>76.852945034763223</v>
      </c>
      <c r="BF4" s="16">
        <v>124.24255355466416</v>
      </c>
      <c r="BG4" s="16">
        <v>114.1</v>
      </c>
      <c r="BH4" s="16">
        <v>85.3</v>
      </c>
      <c r="BI4" s="16">
        <v>93.2</v>
      </c>
      <c r="BJ4" s="16">
        <v>95.9</v>
      </c>
      <c r="BK4" s="16">
        <v>114.5</v>
      </c>
      <c r="BL4" s="16">
        <v>92.5</v>
      </c>
      <c r="BM4" s="16">
        <v>91.8</v>
      </c>
      <c r="BN4" s="16">
        <v>116.6</v>
      </c>
      <c r="BO4" s="16">
        <v>92</v>
      </c>
      <c r="BP4" s="16">
        <v>104.9</v>
      </c>
      <c r="BQ4" s="16">
        <v>66.900000000000006</v>
      </c>
      <c r="BR4" s="16">
        <v>81.3</v>
      </c>
      <c r="BS4" s="16">
        <v>87.7</v>
      </c>
      <c r="BT4" s="16">
        <v>82.8</v>
      </c>
      <c r="BU4" s="16">
        <v>116.9</v>
      </c>
      <c r="BV4" s="16">
        <v>86.1</v>
      </c>
      <c r="BW4" s="16">
        <v>125.5</v>
      </c>
      <c r="BX4" s="16">
        <v>105.7</v>
      </c>
      <c r="BY4" s="16">
        <v>85.5</v>
      </c>
      <c r="BZ4" s="16">
        <v>95.1</v>
      </c>
      <c r="CA4" s="16">
        <v>108.9</v>
      </c>
      <c r="CB4" s="16">
        <v>117.4</v>
      </c>
      <c r="CC4" s="16">
        <v>91.2</v>
      </c>
      <c r="CD4" s="16">
        <v>89.7</v>
      </c>
      <c r="CE4" s="16">
        <v>105.9</v>
      </c>
      <c r="CF4" s="16">
        <v>79.900000000000006</v>
      </c>
      <c r="CG4" s="16">
        <v>110.4</v>
      </c>
      <c r="CH4" s="16">
        <v>90.9</v>
      </c>
      <c r="CI4" s="16">
        <v>115.3</v>
      </c>
      <c r="CJ4" s="16">
        <v>81.599999999999994</v>
      </c>
      <c r="CK4" s="16">
        <v>104.3</v>
      </c>
      <c r="CL4" s="16">
        <v>88.3</v>
      </c>
      <c r="CM4" s="16">
        <v>97</v>
      </c>
      <c r="CN4" s="16">
        <v>123.7</v>
      </c>
      <c r="CO4" s="16">
        <v>100.4</v>
      </c>
      <c r="CP4" s="16">
        <v>103.9</v>
      </c>
      <c r="CQ4" s="16">
        <v>83.8</v>
      </c>
      <c r="CR4" s="16">
        <v>94.9</v>
      </c>
      <c r="CS4" s="16">
        <v>105.9</v>
      </c>
      <c r="CT4" s="16">
        <v>93</v>
      </c>
    </row>
    <row r="5" spans="1:98" ht="30" customHeight="1">
      <c r="A5" s="385"/>
      <c r="B5" s="79" t="str">
        <f>IF('0'!A1=1,"Лісове господарство та пов'язані з ним послуги","forestry and related services")</f>
        <v>Лісове господарство та пов'язані з ним послуги</v>
      </c>
      <c r="C5" s="16">
        <v>280</v>
      </c>
      <c r="D5" s="16">
        <v>128.30000000000001</v>
      </c>
      <c r="E5" s="17">
        <v>110.1</v>
      </c>
      <c r="F5" s="16">
        <v>66.400000000000006</v>
      </c>
      <c r="G5" s="16">
        <v>109.9</v>
      </c>
      <c r="H5" s="17">
        <v>210</v>
      </c>
      <c r="I5" s="17">
        <v>61.6</v>
      </c>
      <c r="J5" s="16">
        <v>118</v>
      </c>
      <c r="K5" s="16">
        <v>43.4</v>
      </c>
      <c r="L5" s="16">
        <v>69.73415132924336</v>
      </c>
      <c r="M5" s="16">
        <v>230</v>
      </c>
      <c r="N5" s="16">
        <v>52</v>
      </c>
      <c r="O5" s="16">
        <v>178.8</v>
      </c>
      <c r="P5" s="16">
        <v>107.7</v>
      </c>
      <c r="Q5" s="16">
        <v>91.6</v>
      </c>
      <c r="R5" s="16">
        <v>95.3</v>
      </c>
      <c r="S5" s="16">
        <v>185.1</v>
      </c>
      <c r="T5" s="16">
        <v>99.8</v>
      </c>
      <c r="U5" s="16">
        <v>112.2</v>
      </c>
      <c r="V5" s="16">
        <v>118</v>
      </c>
      <c r="W5" s="16">
        <v>123.2</v>
      </c>
      <c r="X5" s="16">
        <v>59.5</v>
      </c>
      <c r="Y5" s="16">
        <v>77.8</v>
      </c>
      <c r="Z5" s="17">
        <v>83.4</v>
      </c>
      <c r="AA5" s="17">
        <v>182.8</v>
      </c>
      <c r="AB5" s="17">
        <v>129.80000000000001</v>
      </c>
      <c r="AC5" s="17">
        <v>59.4</v>
      </c>
      <c r="AD5" s="16">
        <v>92.1</v>
      </c>
      <c r="AE5" s="16">
        <v>87.6</v>
      </c>
      <c r="AF5" s="16">
        <v>83</v>
      </c>
      <c r="AG5" s="16">
        <v>100.3</v>
      </c>
      <c r="AH5" s="17">
        <v>100.5</v>
      </c>
      <c r="AI5" s="17">
        <v>110.9</v>
      </c>
      <c r="AJ5" s="17">
        <v>89.6</v>
      </c>
      <c r="AK5" s="17">
        <v>107.2</v>
      </c>
      <c r="AL5" s="16">
        <v>69.900000000000006</v>
      </c>
      <c r="AM5" s="15" t="s">
        <v>0</v>
      </c>
      <c r="AN5" s="15" t="s">
        <v>0</v>
      </c>
      <c r="AO5" s="16">
        <v>95.181818181818173</v>
      </c>
      <c r="AP5" s="15" t="s">
        <v>0</v>
      </c>
      <c r="AQ5" s="101"/>
      <c r="AR5" s="16">
        <v>145.65217391304347</v>
      </c>
      <c r="AS5" s="16">
        <v>107.4</v>
      </c>
      <c r="AT5" s="16">
        <v>106.9</v>
      </c>
      <c r="AU5" s="16">
        <v>165.1</v>
      </c>
      <c r="AV5" s="24">
        <v>138.30000000000001</v>
      </c>
      <c r="AW5" s="16">
        <v>426.2</v>
      </c>
      <c r="AX5" s="102">
        <v>105.93000918733817</v>
      </c>
      <c r="AY5" s="102">
        <v>108.01860758495623</v>
      </c>
      <c r="AZ5" s="16">
        <v>111.94160583941606</v>
      </c>
      <c r="BA5" s="16">
        <v>81.540166927490873</v>
      </c>
      <c r="BB5" s="16">
        <v>78.680527788884447</v>
      </c>
      <c r="BC5" s="68">
        <v>73.737168411423923</v>
      </c>
      <c r="BD5" s="16">
        <v>94.762232942798079</v>
      </c>
      <c r="BE5" s="16">
        <v>87.898181818181826</v>
      </c>
      <c r="BF5" s="16">
        <v>93.082905841469469</v>
      </c>
      <c r="BG5" s="16">
        <v>105</v>
      </c>
      <c r="BH5" s="16">
        <v>108.2</v>
      </c>
      <c r="BI5" s="16">
        <v>80.5</v>
      </c>
      <c r="BJ5" s="16">
        <v>83.1</v>
      </c>
      <c r="BK5" s="16">
        <v>118.1</v>
      </c>
      <c r="BL5" s="16">
        <v>115.7</v>
      </c>
      <c r="BM5" s="16">
        <v>113.4</v>
      </c>
      <c r="BN5" s="16">
        <v>106.3</v>
      </c>
      <c r="BO5" s="16">
        <v>122.5</v>
      </c>
      <c r="BP5" s="16">
        <v>71.5</v>
      </c>
      <c r="BQ5" s="16">
        <v>68.7</v>
      </c>
      <c r="BR5" s="16">
        <v>73.400000000000006</v>
      </c>
      <c r="BS5" s="16">
        <v>82.9</v>
      </c>
      <c r="BT5" s="16">
        <v>53.4</v>
      </c>
      <c r="BU5" s="16">
        <v>65.900000000000006</v>
      </c>
      <c r="BV5" s="16">
        <v>76.5</v>
      </c>
      <c r="BW5" s="16">
        <v>90.3</v>
      </c>
      <c r="BX5" s="16">
        <v>83.3</v>
      </c>
      <c r="BY5" s="16">
        <v>100.4</v>
      </c>
      <c r="BZ5" s="16">
        <v>96</v>
      </c>
      <c r="CA5" s="16">
        <v>112.5</v>
      </c>
      <c r="CB5" s="16">
        <v>136.6</v>
      </c>
      <c r="CC5" s="16">
        <v>131.80000000000001</v>
      </c>
      <c r="CD5" s="16">
        <v>83</v>
      </c>
      <c r="CE5" s="16">
        <v>97.5</v>
      </c>
      <c r="CF5" s="16">
        <v>132</v>
      </c>
      <c r="CG5" s="16">
        <v>85.9</v>
      </c>
      <c r="CH5" s="16">
        <v>78</v>
      </c>
      <c r="CI5" s="16">
        <v>55.8</v>
      </c>
      <c r="CJ5" s="16">
        <v>91.4</v>
      </c>
      <c r="CK5" s="16">
        <v>152.19999999999999</v>
      </c>
      <c r="CL5" s="16">
        <v>114.5</v>
      </c>
      <c r="CM5" s="16">
        <v>102.2</v>
      </c>
      <c r="CN5" s="16">
        <v>99.8</v>
      </c>
      <c r="CO5" s="16">
        <v>231</v>
      </c>
      <c r="CP5" s="16">
        <v>48.4</v>
      </c>
      <c r="CQ5" s="16">
        <v>126.3</v>
      </c>
      <c r="CR5" s="16">
        <v>105.6</v>
      </c>
      <c r="CS5" s="16">
        <v>91.1</v>
      </c>
      <c r="CT5" s="16">
        <v>88.5</v>
      </c>
    </row>
    <row r="6" spans="1:98" ht="30" customHeight="1">
      <c r="A6" s="385"/>
      <c r="B6" s="79" t="str">
        <f>IF('0'!A1=1,"Рибальство, рибництво","Fishing, fishery")</f>
        <v>Рибальство, рибництво</v>
      </c>
      <c r="C6" s="16">
        <v>71.599999999999994</v>
      </c>
      <c r="D6" s="16">
        <v>108.7</v>
      </c>
      <c r="E6" s="17">
        <v>75.900000000000006</v>
      </c>
      <c r="F6" s="16">
        <v>93.5</v>
      </c>
      <c r="G6" s="16">
        <v>104.5</v>
      </c>
      <c r="H6" s="17">
        <v>98.8</v>
      </c>
      <c r="I6" s="17">
        <v>103.8</v>
      </c>
      <c r="J6" s="16">
        <v>91.6</v>
      </c>
      <c r="K6" s="17">
        <v>121.2</v>
      </c>
      <c r="L6" s="16">
        <v>91.38906348208674</v>
      </c>
      <c r="M6" s="16">
        <v>87.3</v>
      </c>
      <c r="N6" s="16">
        <v>103.5</v>
      </c>
      <c r="O6" s="16">
        <v>124.3</v>
      </c>
      <c r="P6" s="16">
        <v>88.4</v>
      </c>
      <c r="Q6" s="16">
        <v>84.4</v>
      </c>
      <c r="R6" s="16">
        <v>97</v>
      </c>
      <c r="S6" s="16">
        <v>105.8</v>
      </c>
      <c r="T6" s="16">
        <v>99</v>
      </c>
      <c r="U6" s="16">
        <v>99.5</v>
      </c>
      <c r="V6" s="16">
        <v>109.9</v>
      </c>
      <c r="W6" s="16">
        <v>113.1</v>
      </c>
      <c r="X6" s="16">
        <v>80.7</v>
      </c>
      <c r="Y6" s="16">
        <v>88.2</v>
      </c>
      <c r="Z6" s="17">
        <v>102.7</v>
      </c>
      <c r="AA6" s="17">
        <v>115.3</v>
      </c>
      <c r="AB6" s="17">
        <v>95.7</v>
      </c>
      <c r="AC6" s="16">
        <v>83</v>
      </c>
      <c r="AD6" s="16">
        <v>78.8</v>
      </c>
      <c r="AE6" s="16">
        <v>124.3</v>
      </c>
      <c r="AF6" s="16">
        <v>113.8</v>
      </c>
      <c r="AG6" s="16">
        <v>97.5</v>
      </c>
      <c r="AH6" s="17">
        <v>108.7</v>
      </c>
      <c r="AI6" s="17">
        <v>77.8</v>
      </c>
      <c r="AJ6" s="17">
        <v>99.6</v>
      </c>
      <c r="AK6" s="17">
        <v>90.9</v>
      </c>
      <c r="AL6" s="16">
        <v>73.7</v>
      </c>
      <c r="AM6" s="15" t="s">
        <v>0</v>
      </c>
      <c r="AN6" s="15" t="s">
        <v>0</v>
      </c>
      <c r="AO6" s="16">
        <v>31.86705767350929</v>
      </c>
      <c r="AP6" s="15" t="s">
        <v>0</v>
      </c>
      <c r="AQ6" s="101"/>
      <c r="AR6" s="16">
        <v>26.491228070175438</v>
      </c>
      <c r="AS6" s="16">
        <v>99.7</v>
      </c>
      <c r="AT6" s="16">
        <v>113</v>
      </c>
      <c r="AU6" s="16">
        <v>110.9</v>
      </c>
      <c r="AV6" s="24">
        <v>73.5</v>
      </c>
      <c r="AW6" s="16">
        <v>288.10000000000002</v>
      </c>
      <c r="AX6" s="102">
        <v>39.097744360902254</v>
      </c>
      <c r="AY6" s="102">
        <v>167.62820512820514</v>
      </c>
      <c r="AZ6" s="16">
        <v>139.38814531548755</v>
      </c>
      <c r="BA6" s="16">
        <v>192.04389574759944</v>
      </c>
      <c r="BB6" s="16">
        <v>103.14285714285714</v>
      </c>
      <c r="BC6" s="68">
        <v>158.31024930747924</v>
      </c>
      <c r="BD6" s="16">
        <v>124.80314960629921</v>
      </c>
      <c r="BE6" s="16">
        <v>97.336137399228889</v>
      </c>
      <c r="BF6" s="16">
        <v>137.27043572200216</v>
      </c>
      <c r="BG6" s="16">
        <v>80.900000000000006</v>
      </c>
      <c r="BH6" s="16">
        <v>67.7</v>
      </c>
      <c r="BI6" s="16">
        <v>118.3</v>
      </c>
      <c r="BJ6" s="16">
        <v>75.2</v>
      </c>
      <c r="BK6" s="16">
        <v>176.9</v>
      </c>
      <c r="BL6" s="16">
        <v>93.3</v>
      </c>
      <c r="BM6" s="16">
        <v>71.400000000000006</v>
      </c>
      <c r="BN6" s="16">
        <v>100.7</v>
      </c>
      <c r="BO6" s="16">
        <v>160.80000000000001</v>
      </c>
      <c r="BP6" s="16">
        <v>93.1</v>
      </c>
      <c r="BQ6" s="16">
        <v>117</v>
      </c>
      <c r="BR6" s="16">
        <v>88.6</v>
      </c>
      <c r="BS6" s="16">
        <v>101.2</v>
      </c>
      <c r="BT6" s="16">
        <v>85.4</v>
      </c>
      <c r="BU6" s="16">
        <v>115.6</v>
      </c>
      <c r="BV6" s="16">
        <v>20.9</v>
      </c>
      <c r="BW6" s="16">
        <v>107.3</v>
      </c>
      <c r="BX6" s="16">
        <v>89.8</v>
      </c>
      <c r="BY6" s="16">
        <v>50.2</v>
      </c>
      <c r="BZ6" s="16">
        <v>99.1</v>
      </c>
      <c r="CA6" s="16">
        <v>164.4</v>
      </c>
      <c r="CB6" s="16">
        <v>47.5</v>
      </c>
      <c r="CC6" s="16">
        <v>148.9</v>
      </c>
      <c r="CD6" s="16">
        <v>127.1</v>
      </c>
      <c r="CE6" s="16">
        <v>106.3</v>
      </c>
      <c r="CF6" s="16">
        <v>73.3</v>
      </c>
      <c r="CG6" s="16">
        <v>65.099999999999994</v>
      </c>
      <c r="CH6" s="16">
        <v>97.7</v>
      </c>
      <c r="CI6" s="16">
        <v>120.7</v>
      </c>
      <c r="CJ6" s="16">
        <v>112.5</v>
      </c>
      <c r="CK6" s="16">
        <v>81.2</v>
      </c>
      <c r="CL6" s="16">
        <v>57</v>
      </c>
      <c r="CM6" s="16">
        <v>151.9</v>
      </c>
      <c r="CN6" s="16">
        <v>94.2</v>
      </c>
      <c r="CO6" s="16">
        <v>100.9</v>
      </c>
      <c r="CP6" s="16">
        <v>117.1</v>
      </c>
      <c r="CQ6" s="16">
        <v>159.19999999999999</v>
      </c>
      <c r="CR6" s="16">
        <v>53.4</v>
      </c>
      <c r="CS6" s="16">
        <v>41.4</v>
      </c>
      <c r="CT6" s="15" t="s">
        <v>5</v>
      </c>
    </row>
    <row r="7" spans="1:98" ht="30" customHeight="1">
      <c r="A7" s="385"/>
      <c r="B7" s="79" t="str">
        <f>IF('0'!A1=1,"Промисловість","Industrial production")</f>
        <v>Промисловість</v>
      </c>
      <c r="C7" s="16">
        <v>109.4</v>
      </c>
      <c r="D7" s="16">
        <v>104.3</v>
      </c>
      <c r="E7" s="17">
        <v>100.7</v>
      </c>
      <c r="F7" s="16">
        <v>90.1</v>
      </c>
      <c r="G7" s="16">
        <v>109.3</v>
      </c>
      <c r="H7" s="17">
        <v>107.7</v>
      </c>
      <c r="I7" s="17">
        <v>98.4</v>
      </c>
      <c r="J7" s="16">
        <v>67.8</v>
      </c>
      <c r="K7" s="17">
        <v>109.3</v>
      </c>
      <c r="L7" s="16">
        <v>113.92770102422243</v>
      </c>
      <c r="M7" s="16">
        <v>99.4</v>
      </c>
      <c r="N7" s="16">
        <v>77.2</v>
      </c>
      <c r="O7" s="16">
        <v>118.9</v>
      </c>
      <c r="P7" s="16">
        <v>93.4</v>
      </c>
      <c r="Q7" s="16">
        <v>84.5</v>
      </c>
      <c r="R7" s="16">
        <v>110.9</v>
      </c>
      <c r="S7" s="16">
        <v>107.3</v>
      </c>
      <c r="T7" s="16">
        <v>117.5</v>
      </c>
      <c r="U7" s="16">
        <v>91.1</v>
      </c>
      <c r="V7" s="16">
        <v>77.099999999999994</v>
      </c>
      <c r="W7" s="16">
        <v>102.8</v>
      </c>
      <c r="X7" s="16">
        <v>95.1</v>
      </c>
      <c r="Y7" s="16">
        <v>107</v>
      </c>
      <c r="Z7" s="17">
        <v>66.2</v>
      </c>
      <c r="AA7" s="17">
        <v>126.8</v>
      </c>
      <c r="AB7" s="17">
        <v>105.8</v>
      </c>
      <c r="AC7" s="17">
        <v>106.5</v>
      </c>
      <c r="AD7" s="16">
        <v>83.6</v>
      </c>
      <c r="AE7" s="16">
        <v>99.9</v>
      </c>
      <c r="AF7" s="16">
        <v>116.1</v>
      </c>
      <c r="AG7" s="16">
        <v>94.1</v>
      </c>
      <c r="AH7" s="17">
        <v>91.9</v>
      </c>
      <c r="AI7" s="17">
        <v>79.8</v>
      </c>
      <c r="AJ7" s="17">
        <v>121.6</v>
      </c>
      <c r="AK7" s="17">
        <v>94.9</v>
      </c>
      <c r="AL7" s="16">
        <v>87.2</v>
      </c>
      <c r="AM7" s="15" t="s">
        <v>0</v>
      </c>
      <c r="AN7" s="15" t="s">
        <v>0</v>
      </c>
      <c r="AO7" s="16">
        <v>75.530412967016744</v>
      </c>
      <c r="AP7" s="15" t="s">
        <v>0</v>
      </c>
      <c r="AQ7" s="101"/>
      <c r="AR7" s="16">
        <v>99.234167893961697</v>
      </c>
      <c r="AS7" s="16">
        <v>122</v>
      </c>
      <c r="AT7" s="16">
        <v>75.8</v>
      </c>
      <c r="AU7" s="16">
        <v>158.9</v>
      </c>
      <c r="AV7" s="24">
        <v>145.6</v>
      </c>
      <c r="AW7" s="16">
        <v>191.3</v>
      </c>
      <c r="AX7" s="102">
        <v>52.035102246048424</v>
      </c>
      <c r="AY7" s="102">
        <v>152.29305533187346</v>
      </c>
      <c r="AZ7" s="16">
        <v>104.87100771033752</v>
      </c>
      <c r="BA7" s="16">
        <v>117.22509353938587</v>
      </c>
      <c r="BB7" s="16">
        <v>64.435711039269506</v>
      </c>
      <c r="BC7" s="68">
        <v>114.78840264369671</v>
      </c>
      <c r="BD7" s="16">
        <v>108.89597494844574</v>
      </c>
      <c r="BE7" s="16">
        <v>90.155593210072354</v>
      </c>
      <c r="BF7" s="16">
        <v>101.17100407897692</v>
      </c>
      <c r="BG7" s="16">
        <v>104.4</v>
      </c>
      <c r="BH7" s="16">
        <v>94.8</v>
      </c>
      <c r="BI7" s="16">
        <v>93.6</v>
      </c>
      <c r="BJ7" s="16">
        <v>89</v>
      </c>
      <c r="BK7" s="16">
        <v>122.6</v>
      </c>
      <c r="BL7" s="16">
        <v>97.7</v>
      </c>
      <c r="BM7" s="16">
        <v>99.1</v>
      </c>
      <c r="BN7" s="16">
        <v>96.5</v>
      </c>
      <c r="BO7" s="16">
        <v>123.8</v>
      </c>
      <c r="BP7" s="16">
        <v>86.5</v>
      </c>
      <c r="BQ7" s="16">
        <v>79.7</v>
      </c>
      <c r="BR7" s="16">
        <v>86.1</v>
      </c>
      <c r="BS7" s="16">
        <v>93.2</v>
      </c>
      <c r="BT7" s="16">
        <v>92.7</v>
      </c>
      <c r="BU7" s="16">
        <v>108.7</v>
      </c>
      <c r="BV7" s="16">
        <v>85.3</v>
      </c>
      <c r="BW7" s="16">
        <v>104.3</v>
      </c>
      <c r="BX7" s="16">
        <v>117.9</v>
      </c>
      <c r="BY7" s="16">
        <v>88.2</v>
      </c>
      <c r="BZ7" s="16">
        <v>97</v>
      </c>
      <c r="CA7" s="16">
        <v>102.7</v>
      </c>
      <c r="CB7" s="16">
        <v>90.9</v>
      </c>
      <c r="CC7" s="16">
        <v>101.2</v>
      </c>
      <c r="CD7" s="16">
        <v>103.4</v>
      </c>
      <c r="CE7" s="16">
        <v>106.2</v>
      </c>
      <c r="CF7" s="16">
        <v>99.2</v>
      </c>
      <c r="CG7" s="16">
        <v>91</v>
      </c>
      <c r="CH7" s="16">
        <v>75.900000000000006</v>
      </c>
      <c r="CI7" s="16">
        <v>118.2</v>
      </c>
      <c r="CJ7" s="16">
        <v>109.7</v>
      </c>
      <c r="CK7" s="16">
        <v>83.8</v>
      </c>
      <c r="CL7" s="16">
        <v>105.7</v>
      </c>
      <c r="CM7" s="16">
        <v>101.3</v>
      </c>
      <c r="CN7" s="16">
        <v>91.4</v>
      </c>
      <c r="CO7" s="16">
        <v>107.6</v>
      </c>
      <c r="CP7" s="16">
        <v>96.1</v>
      </c>
      <c r="CQ7" s="16">
        <v>87.1</v>
      </c>
      <c r="CR7" s="16">
        <v>91.1</v>
      </c>
      <c r="CS7" s="16">
        <v>111.4</v>
      </c>
      <c r="CT7" s="16">
        <v>100.4</v>
      </c>
    </row>
    <row r="8" spans="1:98" ht="30" customHeight="1">
      <c r="A8" s="385"/>
      <c r="B8" s="79" t="str">
        <f>IF('0'!A1=1,"Будівництво","Construction")</f>
        <v>Будівництво</v>
      </c>
      <c r="C8" s="16">
        <v>114.5</v>
      </c>
      <c r="D8" s="16">
        <v>108.7</v>
      </c>
      <c r="E8" s="17">
        <v>101</v>
      </c>
      <c r="F8" s="16">
        <v>87.1</v>
      </c>
      <c r="G8" s="16">
        <v>106.5</v>
      </c>
      <c r="H8" s="17">
        <v>100.9</v>
      </c>
      <c r="I8" s="17">
        <v>97.9</v>
      </c>
      <c r="J8" s="16">
        <v>87.2</v>
      </c>
      <c r="K8" s="17">
        <v>94.8</v>
      </c>
      <c r="L8" s="16">
        <v>97.379773394880402</v>
      </c>
      <c r="M8" s="16">
        <v>100.6</v>
      </c>
      <c r="N8" s="16">
        <v>77</v>
      </c>
      <c r="O8" s="16">
        <v>127.6</v>
      </c>
      <c r="P8" s="16">
        <v>100.6</v>
      </c>
      <c r="Q8" s="16">
        <v>94.6</v>
      </c>
      <c r="R8" s="16">
        <v>102.7</v>
      </c>
      <c r="S8" s="16">
        <v>100</v>
      </c>
      <c r="T8" s="16">
        <v>100</v>
      </c>
      <c r="U8" s="16">
        <v>97.5</v>
      </c>
      <c r="V8" s="16">
        <v>89.8</v>
      </c>
      <c r="W8" s="16">
        <v>94.4</v>
      </c>
      <c r="X8" s="16">
        <v>89.7</v>
      </c>
      <c r="Y8" s="16">
        <v>105.7</v>
      </c>
      <c r="Z8" s="17">
        <v>79</v>
      </c>
      <c r="AA8" s="17">
        <v>113.5</v>
      </c>
      <c r="AB8" s="17">
        <v>110.7</v>
      </c>
      <c r="AC8" s="17">
        <v>78.5</v>
      </c>
      <c r="AD8" s="16">
        <v>99.7</v>
      </c>
      <c r="AE8" s="16">
        <v>101.6</v>
      </c>
      <c r="AF8" s="16">
        <v>111.4</v>
      </c>
      <c r="AG8" s="16">
        <v>95</v>
      </c>
      <c r="AH8" s="17">
        <v>89.2</v>
      </c>
      <c r="AI8" s="17">
        <v>107.4</v>
      </c>
      <c r="AJ8" s="17">
        <v>99.8</v>
      </c>
      <c r="AK8" s="17">
        <v>103.4</v>
      </c>
      <c r="AL8" s="16">
        <v>83.2</v>
      </c>
      <c r="AM8" s="15" t="s">
        <v>0</v>
      </c>
      <c r="AN8" s="15" t="s">
        <v>0</v>
      </c>
      <c r="AO8" s="16">
        <v>112.38865687333896</v>
      </c>
      <c r="AP8" s="15" t="s">
        <v>0</v>
      </c>
      <c r="AQ8" s="101"/>
      <c r="AR8" s="16">
        <v>79.382003571336142</v>
      </c>
      <c r="AS8" s="16">
        <v>103.9</v>
      </c>
      <c r="AT8" s="16">
        <v>108.1</v>
      </c>
      <c r="AU8" s="16">
        <v>174.6</v>
      </c>
      <c r="AV8" s="24">
        <v>161.6</v>
      </c>
      <c r="AW8" s="16">
        <v>173.8</v>
      </c>
      <c r="AX8" s="102">
        <v>89.337832637717199</v>
      </c>
      <c r="AY8" s="102">
        <v>127.0282628143534</v>
      </c>
      <c r="AZ8" s="16">
        <v>101.98078167059658</v>
      </c>
      <c r="BA8" s="16">
        <v>93.193990454705883</v>
      </c>
      <c r="BB8" s="16">
        <v>93.363851929917004</v>
      </c>
      <c r="BC8" s="68">
        <v>104.12536597410845</v>
      </c>
      <c r="BD8" s="16">
        <v>108.19937779132862</v>
      </c>
      <c r="BE8" s="16">
        <v>98.437116780512753</v>
      </c>
      <c r="BF8" s="16">
        <v>106.51088327908479</v>
      </c>
      <c r="BG8" s="16">
        <v>110.4</v>
      </c>
      <c r="BH8" s="16">
        <v>98.6</v>
      </c>
      <c r="BI8" s="16">
        <v>99.7</v>
      </c>
      <c r="BJ8" s="16">
        <v>84.4</v>
      </c>
      <c r="BK8" s="16">
        <v>118</v>
      </c>
      <c r="BL8" s="16">
        <v>103.4</v>
      </c>
      <c r="BM8" s="16">
        <v>87.4</v>
      </c>
      <c r="BN8" s="16">
        <v>100.3</v>
      </c>
      <c r="BO8" s="16">
        <v>109.5</v>
      </c>
      <c r="BP8" s="16">
        <v>100.5</v>
      </c>
      <c r="BQ8" s="16">
        <v>70.5</v>
      </c>
      <c r="BR8" s="16">
        <v>87.1</v>
      </c>
      <c r="BS8" s="16">
        <v>95.4</v>
      </c>
      <c r="BT8" s="16">
        <v>100.9</v>
      </c>
      <c r="BU8" s="16">
        <v>107.1</v>
      </c>
      <c r="BV8" s="16">
        <v>84</v>
      </c>
      <c r="BW8" s="16">
        <v>110.1</v>
      </c>
      <c r="BX8" s="16">
        <v>96.1</v>
      </c>
      <c r="BY8" s="16">
        <v>83.8</v>
      </c>
      <c r="BZ8" s="16">
        <v>84.9</v>
      </c>
      <c r="CA8" s="16">
        <v>90.5</v>
      </c>
      <c r="CB8" s="16">
        <v>88.9</v>
      </c>
      <c r="CC8" s="16">
        <v>92.1</v>
      </c>
      <c r="CD8" s="16">
        <v>92.7</v>
      </c>
      <c r="CE8" s="16">
        <v>119.3</v>
      </c>
      <c r="CF8" s="16">
        <v>80.599999999999994</v>
      </c>
      <c r="CG8" s="16">
        <v>98.1</v>
      </c>
      <c r="CH8" s="16">
        <v>94.8</v>
      </c>
      <c r="CI8" s="16">
        <v>84.5</v>
      </c>
      <c r="CJ8" s="16">
        <v>95</v>
      </c>
      <c r="CK8" s="16">
        <v>128.19999999999999</v>
      </c>
      <c r="CL8" s="16">
        <v>70.599999999999994</v>
      </c>
      <c r="CM8" s="16">
        <v>95.8</v>
      </c>
      <c r="CN8" s="16">
        <v>112.9</v>
      </c>
      <c r="CO8" s="16">
        <v>95.2</v>
      </c>
      <c r="CP8" s="16">
        <v>90.9</v>
      </c>
      <c r="CQ8" s="16">
        <v>110.3</v>
      </c>
      <c r="CR8" s="16">
        <v>106.4</v>
      </c>
      <c r="CS8" s="16">
        <v>129.6</v>
      </c>
      <c r="CT8" s="16">
        <v>96.3</v>
      </c>
    </row>
    <row r="9" spans="1:98" ht="30" customHeight="1">
      <c r="A9" s="385"/>
      <c r="B9" s="79"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16">
        <v>101.7</v>
      </c>
      <c r="D9" s="16">
        <v>116.8</v>
      </c>
      <c r="E9" s="17">
        <v>90.1</v>
      </c>
      <c r="F9" s="17">
        <v>94.6</v>
      </c>
      <c r="G9" s="17">
        <v>89.5</v>
      </c>
      <c r="H9" s="16">
        <v>107.5</v>
      </c>
      <c r="I9" s="17">
        <v>98</v>
      </c>
      <c r="J9" s="16">
        <v>84.3</v>
      </c>
      <c r="K9" s="17">
        <v>102.5</v>
      </c>
      <c r="L9" s="16">
        <v>95.75572863754374</v>
      </c>
      <c r="M9" s="16">
        <v>106.2</v>
      </c>
      <c r="N9" s="16">
        <v>81.099999999999994</v>
      </c>
      <c r="O9" s="16">
        <v>200</v>
      </c>
      <c r="P9" s="16">
        <v>88.5</v>
      </c>
      <c r="Q9" s="16">
        <v>96.2</v>
      </c>
      <c r="R9" s="16">
        <v>97.2</v>
      </c>
      <c r="S9" s="16">
        <v>112.8</v>
      </c>
      <c r="T9" s="16">
        <v>99</v>
      </c>
      <c r="U9" s="16">
        <v>93.6</v>
      </c>
      <c r="V9" s="16">
        <v>92.6</v>
      </c>
      <c r="W9" s="16">
        <v>99.1</v>
      </c>
      <c r="X9" s="16">
        <v>90.3</v>
      </c>
      <c r="Y9" s="16">
        <v>100.5</v>
      </c>
      <c r="Z9" s="17">
        <v>91.2</v>
      </c>
      <c r="AA9" s="17">
        <v>90.7</v>
      </c>
      <c r="AB9" s="17">
        <v>111.5</v>
      </c>
      <c r="AC9" s="17">
        <v>98.6</v>
      </c>
      <c r="AD9" s="16">
        <v>98</v>
      </c>
      <c r="AE9" s="16">
        <v>96.1</v>
      </c>
      <c r="AF9" s="16">
        <v>100</v>
      </c>
      <c r="AG9" s="16">
        <v>99.7</v>
      </c>
      <c r="AH9" s="17">
        <v>95.4</v>
      </c>
      <c r="AI9" s="24">
        <v>103.1</v>
      </c>
      <c r="AJ9" s="24">
        <v>102</v>
      </c>
      <c r="AK9" s="24">
        <v>94.4</v>
      </c>
      <c r="AL9" s="24">
        <v>103.6</v>
      </c>
      <c r="AM9" s="15" t="s">
        <v>0</v>
      </c>
      <c r="AN9" s="15" t="s">
        <v>0</v>
      </c>
      <c r="AO9" s="24">
        <v>49.742321170892595</v>
      </c>
      <c r="AP9" s="15" t="s">
        <v>0</v>
      </c>
      <c r="AQ9" s="101"/>
      <c r="AR9" s="16">
        <v>72.576056029765809</v>
      </c>
      <c r="AS9" s="16">
        <v>95.8</v>
      </c>
      <c r="AT9" s="24">
        <v>114.4</v>
      </c>
      <c r="AU9" s="16">
        <v>103.8</v>
      </c>
      <c r="AV9" s="24">
        <v>130.19999999999999</v>
      </c>
      <c r="AW9" s="16">
        <v>209.9</v>
      </c>
      <c r="AX9" s="102">
        <v>94.256887854093904</v>
      </c>
      <c r="AY9" s="102">
        <v>121.58810209962947</v>
      </c>
      <c r="AZ9" s="16">
        <v>96.618275701527907</v>
      </c>
      <c r="BA9" s="16">
        <v>107.19292097424216</v>
      </c>
      <c r="BB9" s="16">
        <v>100.23702492848385</v>
      </c>
      <c r="BC9" s="68">
        <v>129.52951728636663</v>
      </c>
      <c r="BD9" s="16">
        <v>106.1187875735734</v>
      </c>
      <c r="BE9" s="16">
        <v>93.216669138365702</v>
      </c>
      <c r="BF9" s="16">
        <v>99.185439735267906</v>
      </c>
      <c r="BG9" s="16">
        <v>96.2</v>
      </c>
      <c r="BH9" s="16">
        <v>103</v>
      </c>
      <c r="BI9" s="16">
        <v>105.2</v>
      </c>
      <c r="BJ9" s="16">
        <v>101.6</v>
      </c>
      <c r="BK9" s="16">
        <v>109.7</v>
      </c>
      <c r="BL9" s="16">
        <v>103</v>
      </c>
      <c r="BM9" s="16">
        <v>95.6</v>
      </c>
      <c r="BN9" s="16">
        <v>90.6</v>
      </c>
      <c r="BO9" s="16">
        <v>103.4</v>
      </c>
      <c r="BP9" s="16">
        <v>95.1</v>
      </c>
      <c r="BQ9" s="16">
        <v>93.1</v>
      </c>
      <c r="BR9" s="16">
        <v>98.4</v>
      </c>
      <c r="BS9" s="16">
        <v>95</v>
      </c>
      <c r="BT9" s="16">
        <v>97</v>
      </c>
      <c r="BU9" s="16">
        <v>99.5</v>
      </c>
      <c r="BV9" s="16">
        <v>99.7</v>
      </c>
      <c r="BW9" s="16">
        <v>99.9</v>
      </c>
      <c r="BX9" s="16">
        <v>84.3</v>
      </c>
      <c r="BY9" s="16">
        <v>80.099999999999994</v>
      </c>
      <c r="BZ9" s="16">
        <v>93.9</v>
      </c>
      <c r="CA9" s="16">
        <v>97.5</v>
      </c>
      <c r="CB9" s="16">
        <v>91.6</v>
      </c>
      <c r="CC9" s="16">
        <v>89.8</v>
      </c>
      <c r="CD9" s="16">
        <v>82.8</v>
      </c>
      <c r="CE9" s="16">
        <v>91.7</v>
      </c>
      <c r="CF9" s="16">
        <v>103</v>
      </c>
      <c r="CG9" s="16">
        <v>90.5</v>
      </c>
      <c r="CH9" s="16">
        <v>89.4</v>
      </c>
      <c r="CI9" s="16">
        <v>92.1</v>
      </c>
      <c r="CJ9" s="16">
        <v>122.7</v>
      </c>
      <c r="CK9" s="16">
        <v>75.2</v>
      </c>
      <c r="CL9" s="16">
        <v>89.5</v>
      </c>
      <c r="CM9" s="16">
        <v>89.4</v>
      </c>
      <c r="CN9" s="16">
        <v>108</v>
      </c>
      <c r="CO9" s="16">
        <v>109.5</v>
      </c>
      <c r="CP9" s="16">
        <v>100.4</v>
      </c>
      <c r="CQ9" s="16">
        <v>96</v>
      </c>
      <c r="CR9" s="16">
        <v>78.8</v>
      </c>
      <c r="CS9" s="16">
        <v>97</v>
      </c>
      <c r="CT9" s="16">
        <v>109.1</v>
      </c>
    </row>
    <row r="10" spans="1:98" ht="30" customHeight="1">
      <c r="A10" s="385"/>
      <c r="B10" s="79"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6">
        <v>104.3</v>
      </c>
      <c r="D10" s="16">
        <v>123.2</v>
      </c>
      <c r="E10" s="17">
        <v>92.3</v>
      </c>
      <c r="F10" s="16">
        <v>94.2</v>
      </c>
      <c r="G10" s="17">
        <v>88.8</v>
      </c>
      <c r="H10" s="17">
        <v>100.9</v>
      </c>
      <c r="I10" s="17">
        <v>103.7</v>
      </c>
      <c r="J10" s="16">
        <v>96.8</v>
      </c>
      <c r="K10" s="17">
        <v>86.6</v>
      </c>
      <c r="L10" s="16">
        <v>95.90824550526969</v>
      </c>
      <c r="M10" s="16">
        <v>102.1</v>
      </c>
      <c r="N10" s="16">
        <v>84.2</v>
      </c>
      <c r="O10" s="16">
        <v>106.8</v>
      </c>
      <c r="P10" s="16">
        <v>88.2</v>
      </c>
      <c r="Q10" s="16">
        <v>92</v>
      </c>
      <c r="R10" s="16">
        <v>100.9</v>
      </c>
      <c r="S10" s="16">
        <v>98.8</v>
      </c>
      <c r="T10" s="16">
        <v>95.4</v>
      </c>
      <c r="U10" s="16">
        <v>84.4</v>
      </c>
      <c r="V10" s="16">
        <v>93.1</v>
      </c>
      <c r="W10" s="16">
        <v>111.7</v>
      </c>
      <c r="X10" s="16">
        <v>85</v>
      </c>
      <c r="Y10" s="16">
        <v>109.8</v>
      </c>
      <c r="Z10" s="17">
        <v>95.4</v>
      </c>
      <c r="AA10" s="15" t="s">
        <v>0</v>
      </c>
      <c r="AB10" s="15" t="s">
        <v>0</v>
      </c>
      <c r="AC10" s="15" t="s">
        <v>0</v>
      </c>
      <c r="AD10" s="15" t="s">
        <v>0</v>
      </c>
      <c r="AE10" s="15" t="s">
        <v>0</v>
      </c>
      <c r="AF10" s="15" t="s">
        <v>0</v>
      </c>
      <c r="AG10" s="15" t="s">
        <v>0</v>
      </c>
      <c r="AH10" s="15" t="s">
        <v>0</v>
      </c>
      <c r="AI10" s="15" t="s">
        <v>0</v>
      </c>
      <c r="AJ10" s="15" t="s">
        <v>0</v>
      </c>
      <c r="AK10" s="15" t="s">
        <v>0</v>
      </c>
      <c r="AL10" s="15" t="s">
        <v>0</v>
      </c>
      <c r="AM10" s="15" t="s">
        <v>0</v>
      </c>
      <c r="AN10" s="15" t="s">
        <v>0</v>
      </c>
      <c r="AO10" s="15" t="s">
        <v>0</v>
      </c>
      <c r="AP10" s="15" t="s">
        <v>0</v>
      </c>
      <c r="AQ10" s="101"/>
      <c r="AR10" s="15" t="s">
        <v>0</v>
      </c>
      <c r="AS10" s="15" t="s">
        <v>0</v>
      </c>
      <c r="AT10" s="15" t="s">
        <v>0</v>
      </c>
      <c r="AU10" s="15" t="s">
        <v>0</v>
      </c>
      <c r="AV10" s="15" t="s">
        <v>0</v>
      </c>
      <c r="AW10" s="15" t="s">
        <v>0</v>
      </c>
      <c r="AX10" s="15" t="s">
        <v>0</v>
      </c>
      <c r="AY10" s="15" t="s">
        <v>0</v>
      </c>
      <c r="AZ10" s="15" t="s">
        <v>0</v>
      </c>
      <c r="BA10" s="15" t="s">
        <v>0</v>
      </c>
      <c r="BB10" s="15" t="s">
        <v>0</v>
      </c>
      <c r="BC10" s="15" t="s">
        <v>0</v>
      </c>
      <c r="BD10" s="15" t="s">
        <v>0</v>
      </c>
      <c r="BE10" s="15" t="s">
        <v>0</v>
      </c>
      <c r="BF10" s="15" t="s">
        <v>0</v>
      </c>
      <c r="BG10" s="15" t="s">
        <v>0</v>
      </c>
      <c r="BH10" s="15" t="s">
        <v>0</v>
      </c>
      <c r="BI10" s="15" t="s">
        <v>0</v>
      </c>
      <c r="BJ10" s="15" t="s">
        <v>0</v>
      </c>
      <c r="BK10" s="15" t="s">
        <v>0</v>
      </c>
      <c r="BL10" s="15" t="s">
        <v>0</v>
      </c>
      <c r="BM10" s="15" t="s">
        <v>0</v>
      </c>
      <c r="BN10" s="15" t="s">
        <v>0</v>
      </c>
      <c r="BO10" s="15" t="s">
        <v>0</v>
      </c>
      <c r="BP10" s="15" t="s">
        <v>0</v>
      </c>
      <c r="BQ10" s="15" t="s">
        <v>0</v>
      </c>
      <c r="BR10" s="15" t="s">
        <v>0</v>
      </c>
      <c r="BS10" s="15" t="s">
        <v>0</v>
      </c>
      <c r="BT10" s="15" t="s">
        <v>0</v>
      </c>
      <c r="BU10" s="15" t="s">
        <v>0</v>
      </c>
      <c r="BV10" s="15" t="s">
        <v>0</v>
      </c>
      <c r="BW10" s="15" t="s">
        <v>0</v>
      </c>
      <c r="BX10" s="15" t="s">
        <v>0</v>
      </c>
      <c r="BY10" s="15" t="s">
        <v>0</v>
      </c>
      <c r="BZ10" s="15" t="s">
        <v>0</v>
      </c>
      <c r="CA10" s="15" t="s">
        <v>0</v>
      </c>
      <c r="CB10" s="15" t="s">
        <v>0</v>
      </c>
      <c r="CC10" s="15" t="s">
        <v>0</v>
      </c>
      <c r="CD10" s="15" t="s">
        <v>0</v>
      </c>
      <c r="CE10" s="15" t="s">
        <v>0</v>
      </c>
      <c r="CF10" s="15" t="s">
        <v>0</v>
      </c>
      <c r="CG10" s="15" t="s">
        <v>0</v>
      </c>
      <c r="CH10" s="15" t="s">
        <v>0</v>
      </c>
      <c r="CI10" s="15" t="s">
        <v>0</v>
      </c>
      <c r="CJ10" s="15" t="s">
        <v>0</v>
      </c>
      <c r="CK10" s="15" t="s">
        <v>0</v>
      </c>
      <c r="CL10" s="15" t="s">
        <v>0</v>
      </c>
      <c r="CM10" s="15" t="s">
        <v>0</v>
      </c>
      <c r="CN10" s="15" t="s">
        <v>0</v>
      </c>
      <c r="CO10" s="15" t="s">
        <v>0</v>
      </c>
      <c r="CP10" s="15" t="s">
        <v>0</v>
      </c>
      <c r="CQ10" s="15" t="s">
        <v>0</v>
      </c>
      <c r="CR10" s="15" t="s">
        <v>0</v>
      </c>
      <c r="CS10" s="15" t="s">
        <v>0</v>
      </c>
      <c r="CT10" s="15" t="s">
        <v>0</v>
      </c>
    </row>
    <row r="11" spans="1:98" ht="30" customHeight="1">
      <c r="A11" s="385"/>
      <c r="B11" s="79" t="str">
        <f>IF('0'!A1=1,"Діяльність готелів та ресторанів","Activity of hotels and restaurants")</f>
        <v>Діяльність готелів та ресторанів</v>
      </c>
      <c r="C11" s="16">
        <v>90</v>
      </c>
      <c r="D11" s="16">
        <v>107.2</v>
      </c>
      <c r="E11" s="17">
        <v>97</v>
      </c>
      <c r="F11" s="17">
        <v>100.4</v>
      </c>
      <c r="G11" s="17">
        <v>108.4</v>
      </c>
      <c r="H11" s="16">
        <v>63.4</v>
      </c>
      <c r="I11" s="17">
        <v>87.7</v>
      </c>
      <c r="J11" s="16">
        <v>94.4</v>
      </c>
      <c r="K11" s="17">
        <v>100.9</v>
      </c>
      <c r="L11" s="16">
        <v>92.848020434227323</v>
      </c>
      <c r="M11" s="16">
        <v>111.7</v>
      </c>
      <c r="N11" s="16">
        <v>88.3</v>
      </c>
      <c r="O11" s="16">
        <v>129.1</v>
      </c>
      <c r="P11" s="16">
        <v>126.6</v>
      </c>
      <c r="Q11" s="16">
        <v>103.9</v>
      </c>
      <c r="R11" s="16">
        <v>114.9</v>
      </c>
      <c r="S11" s="16">
        <v>95.9</v>
      </c>
      <c r="T11" s="16">
        <v>57.1</v>
      </c>
      <c r="U11" s="16">
        <v>113.3</v>
      </c>
      <c r="V11" s="16">
        <v>94</v>
      </c>
      <c r="W11" s="16">
        <v>96.2</v>
      </c>
      <c r="X11" s="16">
        <v>89.3</v>
      </c>
      <c r="Y11" s="16">
        <v>153.6</v>
      </c>
      <c r="Z11" s="17">
        <v>56.4</v>
      </c>
      <c r="AA11" s="17">
        <v>108.9</v>
      </c>
      <c r="AB11" s="17">
        <v>128.9</v>
      </c>
      <c r="AC11" s="17">
        <v>64.400000000000006</v>
      </c>
      <c r="AD11" s="17">
        <v>82.9</v>
      </c>
      <c r="AE11" s="16">
        <v>106.8</v>
      </c>
      <c r="AF11" s="16">
        <v>109.7</v>
      </c>
      <c r="AG11" s="17">
        <v>65.7</v>
      </c>
      <c r="AH11" s="17">
        <v>117.4</v>
      </c>
      <c r="AI11" s="17">
        <v>119.5</v>
      </c>
      <c r="AJ11" s="17">
        <v>172.9</v>
      </c>
      <c r="AK11" s="17">
        <v>135.69999999999999</v>
      </c>
      <c r="AL11" s="16">
        <v>76.099999999999994</v>
      </c>
      <c r="AM11" s="15" t="s">
        <v>0</v>
      </c>
      <c r="AN11" s="15" t="s">
        <v>0</v>
      </c>
      <c r="AO11" s="16">
        <v>68.30601092896174</v>
      </c>
      <c r="AP11" s="15" t="s">
        <v>0</v>
      </c>
      <c r="AQ11" s="101"/>
      <c r="AR11" s="16">
        <v>86.303939962476548</v>
      </c>
      <c r="AS11" s="16">
        <v>96.3</v>
      </c>
      <c r="AT11" s="16">
        <v>116.3</v>
      </c>
      <c r="AU11" s="16">
        <v>103.3</v>
      </c>
      <c r="AV11" s="24">
        <v>236.3</v>
      </c>
      <c r="AW11" s="16">
        <v>168.3</v>
      </c>
      <c r="AX11" s="102">
        <v>107.23404255319147</v>
      </c>
      <c r="AY11" s="102">
        <v>191.84303350970021</v>
      </c>
      <c r="AZ11" s="16">
        <v>119.97242013330269</v>
      </c>
      <c r="BA11" s="16">
        <v>100.09578544061301</v>
      </c>
      <c r="BB11" s="16">
        <v>79.827751196172258</v>
      </c>
      <c r="BC11" s="68">
        <v>100.3836010549029</v>
      </c>
      <c r="BD11" s="16">
        <v>108.64580845474086</v>
      </c>
      <c r="BE11" s="16">
        <v>91.558584304242686</v>
      </c>
      <c r="BF11" s="16">
        <v>116.56662665066027</v>
      </c>
      <c r="BG11" s="16">
        <v>82</v>
      </c>
      <c r="BH11" s="16">
        <v>111.8</v>
      </c>
      <c r="BI11" s="16">
        <v>123.4</v>
      </c>
      <c r="BJ11" s="16">
        <v>101.2</v>
      </c>
      <c r="BK11" s="16">
        <v>89.8</v>
      </c>
      <c r="BL11" s="16">
        <v>110</v>
      </c>
      <c r="BM11" s="16">
        <v>101.3</v>
      </c>
      <c r="BN11" s="16">
        <v>82.8</v>
      </c>
      <c r="BO11" s="16">
        <v>108.4</v>
      </c>
      <c r="BP11" s="16">
        <v>103.1</v>
      </c>
      <c r="BQ11" s="16">
        <v>74.400000000000006</v>
      </c>
      <c r="BR11" s="16">
        <v>108.9</v>
      </c>
      <c r="BS11" s="16">
        <v>93.6</v>
      </c>
      <c r="BT11" s="16">
        <v>93</v>
      </c>
      <c r="BU11" s="16">
        <v>98.4</v>
      </c>
      <c r="BV11" s="16">
        <v>105.1</v>
      </c>
      <c r="BW11" s="16">
        <v>108</v>
      </c>
      <c r="BX11" s="16">
        <v>99.7</v>
      </c>
      <c r="BY11" s="16">
        <v>241.6</v>
      </c>
      <c r="BZ11" s="16">
        <v>92.1</v>
      </c>
      <c r="CA11" s="16">
        <v>85.3</v>
      </c>
      <c r="CB11" s="16">
        <v>91.8</v>
      </c>
      <c r="CC11" s="16">
        <v>110.9</v>
      </c>
      <c r="CD11" s="16">
        <v>37.700000000000003</v>
      </c>
      <c r="CE11" s="16">
        <v>94.3</v>
      </c>
      <c r="CF11" s="16">
        <v>73.099999999999994</v>
      </c>
      <c r="CG11" s="16">
        <v>88.5</v>
      </c>
      <c r="CH11" s="16">
        <v>90.5</v>
      </c>
      <c r="CI11" s="16">
        <v>94.1</v>
      </c>
      <c r="CJ11" s="16">
        <v>107.1</v>
      </c>
      <c r="CK11" s="16">
        <v>112.6</v>
      </c>
      <c r="CL11" s="16">
        <v>99.3</v>
      </c>
      <c r="CM11" s="16">
        <v>115.2</v>
      </c>
      <c r="CN11" s="16">
        <v>115.2</v>
      </c>
      <c r="CO11" s="16">
        <v>111.2</v>
      </c>
      <c r="CP11" s="16">
        <v>107.6</v>
      </c>
      <c r="CQ11" s="16">
        <v>84.4</v>
      </c>
      <c r="CR11" s="16">
        <v>113.1</v>
      </c>
      <c r="CS11" s="16">
        <v>120.2</v>
      </c>
      <c r="CT11" s="16">
        <v>94.3</v>
      </c>
    </row>
    <row r="12" spans="1:98" ht="30" customHeight="1">
      <c r="A12" s="385"/>
      <c r="B12" s="79" t="str">
        <f>IF('0'!A1=1,"Діяльність транспорту та зв'язку","Activity of transport and communications")</f>
        <v>Діяльність транспорту та зв'язку</v>
      </c>
      <c r="C12" s="16">
        <v>101.4</v>
      </c>
      <c r="D12" s="16">
        <v>116</v>
      </c>
      <c r="E12" s="17">
        <v>108.1</v>
      </c>
      <c r="F12" s="17">
        <v>94.8</v>
      </c>
      <c r="G12" s="17">
        <v>105.4</v>
      </c>
      <c r="H12" s="17">
        <v>102.3</v>
      </c>
      <c r="I12" s="17">
        <v>94</v>
      </c>
      <c r="J12" s="16">
        <v>83</v>
      </c>
      <c r="K12" s="17">
        <v>103.1</v>
      </c>
      <c r="L12" s="16">
        <v>102.90851094678845</v>
      </c>
      <c r="M12" s="16">
        <v>96.4</v>
      </c>
      <c r="N12" s="16">
        <v>84.6</v>
      </c>
      <c r="O12" s="16">
        <v>105.4</v>
      </c>
      <c r="P12" s="16">
        <v>109.9</v>
      </c>
      <c r="Q12" s="16">
        <v>96.4</v>
      </c>
      <c r="R12" s="16">
        <v>106.1</v>
      </c>
      <c r="S12" s="16">
        <v>108.4</v>
      </c>
      <c r="T12" s="16">
        <v>118.8</v>
      </c>
      <c r="U12" s="16">
        <v>101.6</v>
      </c>
      <c r="V12" s="16">
        <v>94.4</v>
      </c>
      <c r="W12" s="16">
        <v>101.6</v>
      </c>
      <c r="X12" s="16">
        <v>87.8</v>
      </c>
      <c r="Y12" s="16">
        <v>105</v>
      </c>
      <c r="Z12" s="17">
        <v>55.3</v>
      </c>
      <c r="AA12" s="17">
        <v>150.69999999999999</v>
      </c>
      <c r="AB12" s="17">
        <v>87.5</v>
      </c>
      <c r="AC12" s="17">
        <v>104.9</v>
      </c>
      <c r="AD12" s="17">
        <v>90.2</v>
      </c>
      <c r="AE12" s="16">
        <v>100.9</v>
      </c>
      <c r="AF12" s="16">
        <v>86.7</v>
      </c>
      <c r="AG12" s="17">
        <v>100.3</v>
      </c>
      <c r="AH12" s="17">
        <v>107.8</v>
      </c>
      <c r="AI12" s="17">
        <v>95.7</v>
      </c>
      <c r="AJ12" s="17">
        <v>96.5</v>
      </c>
      <c r="AK12" s="17">
        <v>116.6</v>
      </c>
      <c r="AL12" s="16">
        <v>77.599999999999994</v>
      </c>
      <c r="AM12" s="15" t="s">
        <v>0</v>
      </c>
      <c r="AN12" s="15" t="s">
        <v>0</v>
      </c>
      <c r="AO12" s="16">
        <v>68.043863892920513</v>
      </c>
      <c r="AP12" s="15" t="s">
        <v>0</v>
      </c>
      <c r="AQ12" s="101"/>
      <c r="AR12" s="16">
        <v>108.15759359162989</v>
      </c>
      <c r="AS12" s="16">
        <v>109.8</v>
      </c>
      <c r="AT12" s="16">
        <v>86.6</v>
      </c>
      <c r="AU12" s="16">
        <v>132.9</v>
      </c>
      <c r="AV12" s="24">
        <v>105</v>
      </c>
      <c r="AW12" s="16">
        <v>495.6</v>
      </c>
      <c r="AX12" s="102">
        <v>23.461003665781824</v>
      </c>
      <c r="AY12" s="102">
        <v>205.6475313479624</v>
      </c>
      <c r="AZ12" s="16">
        <v>123.41788734071693</v>
      </c>
      <c r="BA12" s="16">
        <v>97.969778258100632</v>
      </c>
      <c r="BB12" s="16">
        <v>70.91303063134049</v>
      </c>
      <c r="BC12" s="68">
        <v>103.13480930025834</v>
      </c>
      <c r="BD12" s="16">
        <v>116.50124570735979</v>
      </c>
      <c r="BE12" s="16">
        <v>90.522263836870579</v>
      </c>
      <c r="BF12" s="16">
        <v>110.68714962520272</v>
      </c>
      <c r="BG12" s="16">
        <v>105.9</v>
      </c>
      <c r="BH12" s="16">
        <v>108</v>
      </c>
      <c r="BI12" s="16">
        <v>118.5</v>
      </c>
      <c r="BJ12" s="16">
        <v>75.599999999999994</v>
      </c>
      <c r="BK12" s="16">
        <v>112.4</v>
      </c>
      <c r="BL12" s="16">
        <v>117.2</v>
      </c>
      <c r="BM12" s="16">
        <v>94</v>
      </c>
      <c r="BN12" s="16">
        <v>105.4</v>
      </c>
      <c r="BO12" s="16">
        <v>119.1</v>
      </c>
      <c r="BP12" s="16">
        <v>87.6</v>
      </c>
      <c r="BQ12" s="16">
        <v>87.3</v>
      </c>
      <c r="BR12" s="16">
        <v>83.6</v>
      </c>
      <c r="BS12" s="16">
        <v>78</v>
      </c>
      <c r="BT12" s="16">
        <v>79.099999999999994</v>
      </c>
      <c r="BU12" s="16">
        <v>111.2</v>
      </c>
      <c r="BV12" s="16">
        <v>74.2</v>
      </c>
      <c r="BW12" s="16">
        <v>132.6</v>
      </c>
      <c r="BX12" s="16">
        <v>97.3</v>
      </c>
      <c r="BY12" s="16">
        <v>77.5</v>
      </c>
      <c r="BZ12" s="16">
        <v>91.8</v>
      </c>
      <c r="CA12" s="16">
        <v>95.1</v>
      </c>
      <c r="CB12" s="16">
        <v>101.5</v>
      </c>
      <c r="CC12" s="16">
        <v>112.6</v>
      </c>
      <c r="CD12" s="16">
        <v>98</v>
      </c>
      <c r="CE12" s="16">
        <v>126.9</v>
      </c>
      <c r="CF12" s="16">
        <v>92</v>
      </c>
      <c r="CG12" s="16">
        <v>86.1</v>
      </c>
      <c r="CH12" s="16">
        <v>46.7</v>
      </c>
      <c r="CI12" s="16">
        <v>139.5</v>
      </c>
      <c r="CJ12" s="16">
        <v>98.6</v>
      </c>
      <c r="CK12" s="16">
        <v>104.9</v>
      </c>
      <c r="CL12" s="16">
        <v>103.5</v>
      </c>
      <c r="CM12" s="16">
        <v>81.2</v>
      </c>
      <c r="CN12" s="16">
        <v>103.4</v>
      </c>
      <c r="CO12" s="16">
        <v>105.2</v>
      </c>
      <c r="CP12" s="16">
        <v>114.3</v>
      </c>
      <c r="CQ12" s="16">
        <v>100.4</v>
      </c>
      <c r="CR12" s="16">
        <v>117</v>
      </c>
      <c r="CS12" s="16">
        <v>161.30000000000001</v>
      </c>
      <c r="CT12" s="16">
        <v>86.6</v>
      </c>
    </row>
    <row r="13" spans="1:98" ht="30" customHeight="1">
      <c r="A13" s="385"/>
      <c r="B13" s="79" t="str">
        <f>IF('0'!A1=1,"діяльність наземного транспорту","аctivity of surface transport")</f>
        <v>діяльність наземного транспорту</v>
      </c>
      <c r="C13" s="16">
        <v>102.3</v>
      </c>
      <c r="D13" s="16">
        <v>117.7</v>
      </c>
      <c r="E13" s="17">
        <v>107.6</v>
      </c>
      <c r="F13" s="17">
        <v>91.8</v>
      </c>
      <c r="G13" s="17">
        <v>104.7</v>
      </c>
      <c r="H13" s="17">
        <v>101.8</v>
      </c>
      <c r="I13" s="17">
        <v>91.9</v>
      </c>
      <c r="J13" s="16">
        <v>77.2</v>
      </c>
      <c r="K13" s="17">
        <v>101.4</v>
      </c>
      <c r="L13" s="16">
        <v>100.71158550144541</v>
      </c>
      <c r="M13" s="16">
        <v>91.8</v>
      </c>
      <c r="N13" s="16">
        <v>81.8</v>
      </c>
      <c r="O13" s="16">
        <v>94.5</v>
      </c>
      <c r="P13" s="16">
        <v>104.9</v>
      </c>
      <c r="Q13" s="16">
        <v>90.5</v>
      </c>
      <c r="R13" s="16">
        <v>108.3</v>
      </c>
      <c r="S13" s="16">
        <v>105.4</v>
      </c>
      <c r="T13" s="16">
        <v>122.7</v>
      </c>
      <c r="U13" s="16">
        <v>101.1</v>
      </c>
      <c r="V13" s="16">
        <v>90</v>
      </c>
      <c r="W13" s="16">
        <v>97.7</v>
      </c>
      <c r="X13" s="16">
        <v>82.3</v>
      </c>
      <c r="Y13" s="16">
        <v>108.2</v>
      </c>
      <c r="Z13" s="17">
        <v>56.1</v>
      </c>
      <c r="AA13" s="15" t="s">
        <v>0</v>
      </c>
      <c r="AB13" s="15" t="s">
        <v>0</v>
      </c>
      <c r="AC13" s="15" t="s">
        <v>0</v>
      </c>
      <c r="AD13" s="15" t="s">
        <v>0</v>
      </c>
      <c r="AE13" s="15" t="s">
        <v>0</v>
      </c>
      <c r="AF13" s="15" t="s">
        <v>0</v>
      </c>
      <c r="AG13" s="15" t="s">
        <v>0</v>
      </c>
      <c r="AH13" s="15" t="s">
        <v>0</v>
      </c>
      <c r="AI13" s="15" t="s">
        <v>0</v>
      </c>
      <c r="AJ13" s="15" t="s">
        <v>0</v>
      </c>
      <c r="AK13" s="15" t="s">
        <v>0</v>
      </c>
      <c r="AL13" s="15" t="s">
        <v>0</v>
      </c>
      <c r="AM13" s="15" t="s">
        <v>0</v>
      </c>
      <c r="AN13" s="15" t="s">
        <v>0</v>
      </c>
      <c r="AO13" s="15" t="s">
        <v>0</v>
      </c>
      <c r="AP13" s="15" t="s">
        <v>0</v>
      </c>
      <c r="AQ13" s="101"/>
      <c r="AR13" s="15" t="s">
        <v>0</v>
      </c>
      <c r="AS13" s="15" t="s">
        <v>0</v>
      </c>
      <c r="AT13" s="15" t="s">
        <v>0</v>
      </c>
      <c r="AU13" s="15" t="s">
        <v>0</v>
      </c>
      <c r="AV13" s="15" t="s">
        <v>0</v>
      </c>
      <c r="AW13" s="15" t="s">
        <v>0</v>
      </c>
      <c r="AX13" s="15" t="s">
        <v>0</v>
      </c>
      <c r="AY13" s="15" t="s">
        <v>0</v>
      </c>
      <c r="AZ13" s="15" t="s">
        <v>0</v>
      </c>
      <c r="BA13" s="15" t="s">
        <v>0</v>
      </c>
      <c r="BB13" s="15" t="s">
        <v>0</v>
      </c>
      <c r="BC13" s="15" t="s">
        <v>0</v>
      </c>
      <c r="BD13" s="15" t="s">
        <v>0</v>
      </c>
      <c r="BE13" s="15" t="s">
        <v>0</v>
      </c>
      <c r="BF13" s="15" t="s">
        <v>0</v>
      </c>
      <c r="BG13" s="15" t="s">
        <v>0</v>
      </c>
      <c r="BH13" s="15" t="s">
        <v>0</v>
      </c>
      <c r="BI13" s="15" t="s">
        <v>0</v>
      </c>
      <c r="BJ13" s="15" t="s">
        <v>0</v>
      </c>
      <c r="BK13" s="15" t="s">
        <v>0</v>
      </c>
      <c r="BL13" s="15" t="s">
        <v>0</v>
      </c>
      <c r="BM13" s="15" t="s">
        <v>0</v>
      </c>
      <c r="BN13" s="15" t="s">
        <v>0</v>
      </c>
      <c r="BO13" s="15" t="s">
        <v>0</v>
      </c>
      <c r="BP13" s="15" t="s">
        <v>0</v>
      </c>
      <c r="BQ13" s="15" t="s">
        <v>0</v>
      </c>
      <c r="BR13" s="15" t="s">
        <v>0</v>
      </c>
      <c r="BS13" s="15" t="s">
        <v>0</v>
      </c>
      <c r="BT13" s="15" t="s">
        <v>0</v>
      </c>
      <c r="BU13" s="15" t="s">
        <v>0</v>
      </c>
      <c r="BV13" s="15" t="s">
        <v>0</v>
      </c>
      <c r="BW13" s="15" t="s">
        <v>0</v>
      </c>
      <c r="BX13" s="15" t="s">
        <v>0</v>
      </c>
      <c r="BY13" s="15" t="s">
        <v>0</v>
      </c>
      <c r="BZ13" s="15" t="s">
        <v>0</v>
      </c>
      <c r="CA13" s="15" t="s">
        <v>0</v>
      </c>
      <c r="CB13" s="15" t="s">
        <v>0</v>
      </c>
      <c r="CC13" s="15" t="s">
        <v>0</v>
      </c>
      <c r="CD13" s="15" t="s">
        <v>0</v>
      </c>
      <c r="CE13" s="15" t="s">
        <v>0</v>
      </c>
      <c r="CF13" s="15" t="s">
        <v>0</v>
      </c>
      <c r="CG13" s="15" t="s">
        <v>0</v>
      </c>
      <c r="CH13" s="15" t="s">
        <v>0</v>
      </c>
      <c r="CI13" s="15" t="s">
        <v>0</v>
      </c>
      <c r="CJ13" s="15" t="s">
        <v>0</v>
      </c>
      <c r="CK13" s="15" t="s">
        <v>0</v>
      </c>
      <c r="CL13" s="15" t="s">
        <v>0</v>
      </c>
      <c r="CM13" s="15" t="s">
        <v>0</v>
      </c>
      <c r="CN13" s="15" t="s">
        <v>0</v>
      </c>
      <c r="CO13" s="15" t="s">
        <v>0</v>
      </c>
      <c r="CP13" s="15" t="s">
        <v>0</v>
      </c>
      <c r="CQ13" s="15" t="s">
        <v>0</v>
      </c>
      <c r="CR13" s="15" t="s">
        <v>0</v>
      </c>
      <c r="CS13" s="15" t="s">
        <v>0</v>
      </c>
      <c r="CT13" s="15" t="s">
        <v>0</v>
      </c>
    </row>
    <row r="14" spans="1:98" ht="30" customHeight="1">
      <c r="A14" s="385"/>
      <c r="B14" s="79" t="str">
        <f>IF('0'!A1=1,"діяльність водного транспорту","аctivity of water transport")</f>
        <v>діяльність водного транспорту</v>
      </c>
      <c r="C14" s="15" t="s">
        <v>0</v>
      </c>
      <c r="D14" s="15" t="s">
        <v>0</v>
      </c>
      <c r="E14" s="15" t="s">
        <v>0</v>
      </c>
      <c r="F14" s="15" t="s">
        <v>0</v>
      </c>
      <c r="G14" s="15" t="s">
        <v>0</v>
      </c>
      <c r="H14" s="15" t="s">
        <v>0</v>
      </c>
      <c r="I14" s="17">
        <v>130.80000000000001</v>
      </c>
      <c r="J14" s="15" t="s">
        <v>0</v>
      </c>
      <c r="K14" s="15" t="s">
        <v>0</v>
      </c>
      <c r="L14" s="16">
        <v>64.516129032258064</v>
      </c>
      <c r="M14" s="16">
        <v>20</v>
      </c>
      <c r="N14" s="15" t="s">
        <v>0</v>
      </c>
      <c r="O14" s="15" t="s">
        <v>0</v>
      </c>
      <c r="P14" s="16">
        <v>52.9</v>
      </c>
      <c r="Q14" s="16">
        <v>290</v>
      </c>
      <c r="R14" s="16">
        <v>54.5</v>
      </c>
      <c r="S14" s="16">
        <v>17.399999999999999</v>
      </c>
      <c r="T14" s="15" t="s">
        <v>0</v>
      </c>
      <c r="U14" s="15" t="s">
        <v>0</v>
      </c>
      <c r="V14" s="15" t="s">
        <v>0</v>
      </c>
      <c r="W14" s="15" t="s">
        <v>0</v>
      </c>
      <c r="X14" s="16">
        <v>175</v>
      </c>
      <c r="Y14" s="16">
        <v>147.6</v>
      </c>
      <c r="Z14" s="17">
        <v>254.8</v>
      </c>
      <c r="AA14" s="15" t="s">
        <v>0</v>
      </c>
      <c r="AB14" s="15" t="s">
        <v>0</v>
      </c>
      <c r="AC14" s="15" t="s">
        <v>0</v>
      </c>
      <c r="AD14" s="15" t="s">
        <v>0</v>
      </c>
      <c r="AE14" s="15" t="s">
        <v>0</v>
      </c>
      <c r="AF14" s="15" t="s">
        <v>0</v>
      </c>
      <c r="AG14" s="15" t="s">
        <v>0</v>
      </c>
      <c r="AH14" s="15" t="s">
        <v>0</v>
      </c>
      <c r="AI14" s="15" t="s">
        <v>0</v>
      </c>
      <c r="AJ14" s="15" t="s">
        <v>0</v>
      </c>
      <c r="AK14" s="15" t="s">
        <v>0</v>
      </c>
      <c r="AL14" s="15" t="s">
        <v>0</v>
      </c>
      <c r="AM14" s="15" t="s">
        <v>0</v>
      </c>
      <c r="AN14" s="15" t="s">
        <v>0</v>
      </c>
      <c r="AO14" s="15" t="s">
        <v>0</v>
      </c>
      <c r="AP14" s="15" t="s">
        <v>0</v>
      </c>
      <c r="AQ14" s="101"/>
      <c r="AR14" s="15" t="s">
        <v>0</v>
      </c>
      <c r="AS14" s="15" t="s">
        <v>0</v>
      </c>
      <c r="AT14" s="15" t="s">
        <v>0</v>
      </c>
      <c r="AU14" s="15" t="s">
        <v>0</v>
      </c>
      <c r="AV14" s="15" t="s">
        <v>0</v>
      </c>
      <c r="AW14" s="15" t="s">
        <v>0</v>
      </c>
      <c r="AX14" s="15" t="s">
        <v>0</v>
      </c>
      <c r="AY14" s="15" t="s">
        <v>0</v>
      </c>
      <c r="AZ14" s="15" t="s">
        <v>0</v>
      </c>
      <c r="BA14" s="15" t="s">
        <v>0</v>
      </c>
      <c r="BB14" s="15" t="s">
        <v>0</v>
      </c>
      <c r="BC14" s="15" t="s">
        <v>0</v>
      </c>
      <c r="BD14" s="15" t="s">
        <v>0</v>
      </c>
      <c r="BE14" s="15" t="s">
        <v>0</v>
      </c>
      <c r="BF14" s="15" t="s">
        <v>0</v>
      </c>
      <c r="BG14" s="15" t="s">
        <v>0</v>
      </c>
      <c r="BH14" s="15" t="s">
        <v>0</v>
      </c>
      <c r="BI14" s="15" t="s">
        <v>0</v>
      </c>
      <c r="BJ14" s="15" t="s">
        <v>0</v>
      </c>
      <c r="BK14" s="15" t="s">
        <v>0</v>
      </c>
      <c r="BL14" s="15" t="s">
        <v>0</v>
      </c>
      <c r="BM14" s="15" t="s">
        <v>0</v>
      </c>
      <c r="BN14" s="15" t="s">
        <v>0</v>
      </c>
      <c r="BO14" s="15" t="s">
        <v>0</v>
      </c>
      <c r="BP14" s="15" t="s">
        <v>0</v>
      </c>
      <c r="BQ14" s="15" t="s">
        <v>0</v>
      </c>
      <c r="BR14" s="15" t="s">
        <v>0</v>
      </c>
      <c r="BS14" s="15" t="s">
        <v>0</v>
      </c>
      <c r="BT14" s="15" t="s">
        <v>0</v>
      </c>
      <c r="BU14" s="15" t="s">
        <v>0</v>
      </c>
      <c r="BV14" s="15" t="s">
        <v>0</v>
      </c>
      <c r="BW14" s="15" t="s">
        <v>0</v>
      </c>
      <c r="BX14" s="15" t="s">
        <v>0</v>
      </c>
      <c r="BY14" s="15" t="s">
        <v>0</v>
      </c>
      <c r="BZ14" s="15" t="s">
        <v>0</v>
      </c>
      <c r="CA14" s="15" t="s">
        <v>0</v>
      </c>
      <c r="CB14" s="15" t="s">
        <v>0</v>
      </c>
      <c r="CC14" s="15" t="s">
        <v>0</v>
      </c>
      <c r="CD14" s="15" t="s">
        <v>0</v>
      </c>
      <c r="CE14" s="15" t="s">
        <v>0</v>
      </c>
      <c r="CF14" s="15" t="s">
        <v>0</v>
      </c>
      <c r="CG14" s="15" t="s">
        <v>0</v>
      </c>
      <c r="CH14" s="15" t="s">
        <v>0</v>
      </c>
      <c r="CI14" s="15" t="s">
        <v>0</v>
      </c>
      <c r="CJ14" s="15" t="s">
        <v>0</v>
      </c>
      <c r="CK14" s="15" t="s">
        <v>0</v>
      </c>
      <c r="CL14" s="15" t="s">
        <v>0</v>
      </c>
      <c r="CM14" s="15" t="s">
        <v>0</v>
      </c>
      <c r="CN14" s="15" t="s">
        <v>0</v>
      </c>
      <c r="CO14" s="15" t="s">
        <v>0</v>
      </c>
      <c r="CP14" s="15" t="s">
        <v>0</v>
      </c>
      <c r="CQ14" s="15" t="s">
        <v>0</v>
      </c>
      <c r="CR14" s="15" t="s">
        <v>0</v>
      </c>
      <c r="CS14" s="15" t="s">
        <v>0</v>
      </c>
      <c r="CT14" s="15" t="s">
        <v>0</v>
      </c>
    </row>
    <row r="15" spans="1:98" ht="30" customHeight="1">
      <c r="A15" s="385"/>
      <c r="B15" s="79" t="str">
        <f>IF('0'!A1=1,"діяльність авіаційного транспорту","аctivity of air transport")</f>
        <v>діяльність авіаційного транспорту</v>
      </c>
      <c r="C15" s="16">
        <v>64.2</v>
      </c>
      <c r="D15" s="16">
        <v>103.3</v>
      </c>
      <c r="E15" s="17">
        <v>113.2</v>
      </c>
      <c r="F15" s="17">
        <v>92.4</v>
      </c>
      <c r="G15" s="16">
        <v>99.4</v>
      </c>
      <c r="H15" s="17">
        <v>95.3</v>
      </c>
      <c r="I15" s="17">
        <v>100.5</v>
      </c>
      <c r="J15" s="16">
        <v>106.7</v>
      </c>
      <c r="K15" s="17">
        <v>106.7</v>
      </c>
      <c r="L15" s="16">
        <v>96.969696969696969</v>
      </c>
      <c r="M15" s="16">
        <v>104.7</v>
      </c>
      <c r="N15" s="16">
        <v>92.8</v>
      </c>
      <c r="O15" s="16">
        <v>116.1</v>
      </c>
      <c r="P15" s="16">
        <v>119</v>
      </c>
      <c r="Q15" s="16">
        <v>93.5</v>
      </c>
      <c r="R15" s="16">
        <v>97.4</v>
      </c>
      <c r="S15" s="16">
        <v>124.8</v>
      </c>
      <c r="T15" s="16">
        <v>139.80000000000001</v>
      </c>
      <c r="U15" s="16">
        <v>92.8</v>
      </c>
      <c r="V15" s="16">
        <v>83</v>
      </c>
      <c r="W15" s="16">
        <v>103.9</v>
      </c>
      <c r="X15" s="16">
        <v>88.4</v>
      </c>
      <c r="Y15" s="16">
        <v>120.9</v>
      </c>
      <c r="Z15" s="17">
        <v>82.1</v>
      </c>
      <c r="AA15" s="15" t="s">
        <v>0</v>
      </c>
      <c r="AB15" s="15" t="s">
        <v>0</v>
      </c>
      <c r="AC15" s="15" t="s">
        <v>0</v>
      </c>
      <c r="AD15" s="15" t="s">
        <v>0</v>
      </c>
      <c r="AE15" s="15" t="s">
        <v>0</v>
      </c>
      <c r="AF15" s="15" t="s">
        <v>0</v>
      </c>
      <c r="AG15" s="15" t="s">
        <v>0</v>
      </c>
      <c r="AH15" s="15" t="s">
        <v>0</v>
      </c>
      <c r="AI15" s="15" t="s">
        <v>0</v>
      </c>
      <c r="AJ15" s="15" t="s">
        <v>0</v>
      </c>
      <c r="AK15" s="15" t="s">
        <v>0</v>
      </c>
      <c r="AL15" s="15" t="s">
        <v>0</v>
      </c>
      <c r="AM15" s="15" t="s">
        <v>0</v>
      </c>
      <c r="AN15" s="15" t="s">
        <v>0</v>
      </c>
      <c r="AO15" s="15" t="s">
        <v>0</v>
      </c>
      <c r="AP15" s="15" t="s">
        <v>0</v>
      </c>
      <c r="AQ15" s="101"/>
      <c r="AR15" s="15" t="s">
        <v>0</v>
      </c>
      <c r="AS15" s="15" t="s">
        <v>0</v>
      </c>
      <c r="AT15" s="15" t="s">
        <v>0</v>
      </c>
      <c r="AU15" s="15" t="s">
        <v>0</v>
      </c>
      <c r="AV15" s="15" t="s">
        <v>0</v>
      </c>
      <c r="AW15" s="15" t="s">
        <v>0</v>
      </c>
      <c r="AX15" s="15" t="s">
        <v>0</v>
      </c>
      <c r="AY15" s="15" t="s">
        <v>0</v>
      </c>
      <c r="AZ15" s="15" t="s">
        <v>0</v>
      </c>
      <c r="BA15" s="15" t="s">
        <v>0</v>
      </c>
      <c r="BB15" s="15" t="s">
        <v>0</v>
      </c>
      <c r="BC15" s="15" t="s">
        <v>0</v>
      </c>
      <c r="BD15" s="15" t="s">
        <v>0</v>
      </c>
      <c r="BE15" s="15" t="s">
        <v>0</v>
      </c>
      <c r="BF15" s="15" t="s">
        <v>0</v>
      </c>
      <c r="BG15" s="15" t="s">
        <v>0</v>
      </c>
      <c r="BH15" s="15" t="s">
        <v>0</v>
      </c>
      <c r="BI15" s="15" t="s">
        <v>0</v>
      </c>
      <c r="BJ15" s="15" t="s">
        <v>0</v>
      </c>
      <c r="BK15" s="15" t="s">
        <v>0</v>
      </c>
      <c r="BL15" s="15" t="s">
        <v>0</v>
      </c>
      <c r="BM15" s="15" t="s">
        <v>0</v>
      </c>
      <c r="BN15" s="15" t="s">
        <v>0</v>
      </c>
      <c r="BO15" s="15" t="s">
        <v>0</v>
      </c>
      <c r="BP15" s="15" t="s">
        <v>0</v>
      </c>
      <c r="BQ15" s="15" t="s">
        <v>0</v>
      </c>
      <c r="BR15" s="15" t="s">
        <v>0</v>
      </c>
      <c r="BS15" s="15" t="s">
        <v>0</v>
      </c>
      <c r="BT15" s="15" t="s">
        <v>0</v>
      </c>
      <c r="BU15" s="15" t="s">
        <v>0</v>
      </c>
      <c r="BV15" s="15" t="s">
        <v>0</v>
      </c>
      <c r="BW15" s="15" t="s">
        <v>0</v>
      </c>
      <c r="BX15" s="15" t="s">
        <v>0</v>
      </c>
      <c r="BY15" s="15" t="s">
        <v>0</v>
      </c>
      <c r="BZ15" s="15" t="s">
        <v>0</v>
      </c>
      <c r="CA15" s="15" t="s">
        <v>0</v>
      </c>
      <c r="CB15" s="15" t="s">
        <v>0</v>
      </c>
      <c r="CC15" s="15" t="s">
        <v>0</v>
      </c>
      <c r="CD15" s="15" t="s">
        <v>0</v>
      </c>
      <c r="CE15" s="15" t="s">
        <v>0</v>
      </c>
      <c r="CF15" s="15" t="s">
        <v>0</v>
      </c>
      <c r="CG15" s="15" t="s">
        <v>0</v>
      </c>
      <c r="CH15" s="15" t="s">
        <v>0</v>
      </c>
      <c r="CI15" s="15" t="s">
        <v>0</v>
      </c>
      <c r="CJ15" s="15" t="s">
        <v>0</v>
      </c>
      <c r="CK15" s="15" t="s">
        <v>0</v>
      </c>
      <c r="CL15" s="15" t="s">
        <v>0</v>
      </c>
      <c r="CM15" s="15" t="s">
        <v>0</v>
      </c>
      <c r="CN15" s="15" t="s">
        <v>0</v>
      </c>
      <c r="CO15" s="15" t="s">
        <v>0</v>
      </c>
      <c r="CP15" s="15" t="s">
        <v>0</v>
      </c>
      <c r="CQ15" s="15" t="s">
        <v>0</v>
      </c>
      <c r="CR15" s="15" t="s">
        <v>0</v>
      </c>
      <c r="CS15" s="15" t="s">
        <v>0</v>
      </c>
      <c r="CT15" s="15" t="s">
        <v>0</v>
      </c>
    </row>
    <row r="16" spans="1:98" ht="30" customHeight="1">
      <c r="A16" s="385"/>
      <c r="B16" s="79" t="str">
        <f>IF('0'!A1=1,"додаткові транспортні  послуги та допоміжні операції","аdditional transport services and auxiliary operations")</f>
        <v>додаткові транспортні  послуги та допоміжні операції</v>
      </c>
      <c r="C16" s="16">
        <v>127</v>
      </c>
      <c r="D16" s="16">
        <v>113.5</v>
      </c>
      <c r="E16" s="17">
        <v>106.3</v>
      </c>
      <c r="F16" s="17">
        <v>112.1</v>
      </c>
      <c r="G16" s="17">
        <v>109.2</v>
      </c>
      <c r="H16" s="17">
        <v>105.4</v>
      </c>
      <c r="I16" s="16">
        <v>99.8</v>
      </c>
      <c r="J16" s="16">
        <v>99.9</v>
      </c>
      <c r="K16" s="17">
        <v>106.3</v>
      </c>
      <c r="L16" s="16">
        <v>107.00939745715866</v>
      </c>
      <c r="M16" s="16">
        <v>102.6</v>
      </c>
      <c r="N16" s="16">
        <v>91</v>
      </c>
      <c r="O16" s="16">
        <v>120</v>
      </c>
      <c r="P16" s="16">
        <v>117.1</v>
      </c>
      <c r="Q16" s="16">
        <v>105</v>
      </c>
      <c r="R16" s="16">
        <v>106.6</v>
      </c>
      <c r="S16" s="16">
        <v>108.5</v>
      </c>
      <c r="T16" s="16">
        <v>109</v>
      </c>
      <c r="U16" s="16">
        <v>103.9</v>
      </c>
      <c r="V16" s="16">
        <v>103.3</v>
      </c>
      <c r="W16" s="16">
        <v>105.2</v>
      </c>
      <c r="X16" s="16">
        <v>93.3</v>
      </c>
      <c r="Y16" s="16">
        <v>98.5</v>
      </c>
      <c r="Z16" s="17">
        <v>45.9</v>
      </c>
      <c r="AA16" s="15" t="s">
        <v>0</v>
      </c>
      <c r="AB16" s="15" t="s">
        <v>0</v>
      </c>
      <c r="AC16" s="15" t="s">
        <v>0</v>
      </c>
      <c r="AD16" s="15" t="s">
        <v>0</v>
      </c>
      <c r="AE16" s="15" t="s">
        <v>0</v>
      </c>
      <c r="AF16" s="15" t="s">
        <v>0</v>
      </c>
      <c r="AG16" s="15" t="s">
        <v>0</v>
      </c>
      <c r="AH16" s="15" t="s">
        <v>0</v>
      </c>
      <c r="AI16" s="15" t="s">
        <v>0</v>
      </c>
      <c r="AJ16" s="15" t="s">
        <v>0</v>
      </c>
      <c r="AK16" s="15" t="s">
        <v>0</v>
      </c>
      <c r="AL16" s="15" t="s">
        <v>0</v>
      </c>
      <c r="AM16" s="15" t="s">
        <v>0</v>
      </c>
      <c r="AN16" s="15" t="s">
        <v>0</v>
      </c>
      <c r="AO16" s="15" t="s">
        <v>0</v>
      </c>
      <c r="AP16" s="15" t="s">
        <v>0</v>
      </c>
      <c r="AQ16" s="101"/>
      <c r="AR16" s="15" t="s">
        <v>0</v>
      </c>
      <c r="AS16" s="15" t="s">
        <v>0</v>
      </c>
      <c r="AT16" s="15" t="s">
        <v>0</v>
      </c>
      <c r="AU16" s="15" t="s">
        <v>0</v>
      </c>
      <c r="AV16" s="15" t="s">
        <v>0</v>
      </c>
      <c r="AW16" s="15" t="s">
        <v>0</v>
      </c>
      <c r="AX16" s="15" t="s">
        <v>0</v>
      </c>
      <c r="AY16" s="15" t="s">
        <v>0</v>
      </c>
      <c r="AZ16" s="15" t="s">
        <v>0</v>
      </c>
      <c r="BA16" s="15" t="s">
        <v>0</v>
      </c>
      <c r="BB16" s="15" t="s">
        <v>0</v>
      </c>
      <c r="BC16" s="15" t="s">
        <v>0</v>
      </c>
      <c r="BD16" s="15" t="s">
        <v>0</v>
      </c>
      <c r="BE16" s="15" t="s">
        <v>0</v>
      </c>
      <c r="BF16" s="15" t="s">
        <v>0</v>
      </c>
      <c r="BG16" s="15" t="s">
        <v>0</v>
      </c>
      <c r="BH16" s="15" t="s">
        <v>0</v>
      </c>
      <c r="BI16" s="15" t="s">
        <v>0</v>
      </c>
      <c r="BJ16" s="15" t="s">
        <v>0</v>
      </c>
      <c r="BK16" s="15" t="s">
        <v>0</v>
      </c>
      <c r="BL16" s="15" t="s">
        <v>0</v>
      </c>
      <c r="BM16" s="15" t="s">
        <v>0</v>
      </c>
      <c r="BN16" s="15" t="s">
        <v>0</v>
      </c>
      <c r="BO16" s="15" t="s">
        <v>0</v>
      </c>
      <c r="BP16" s="15" t="s">
        <v>0</v>
      </c>
      <c r="BQ16" s="15" t="s">
        <v>0</v>
      </c>
      <c r="BR16" s="15" t="s">
        <v>0</v>
      </c>
      <c r="BS16" s="15" t="s">
        <v>0</v>
      </c>
      <c r="BT16" s="15" t="s">
        <v>0</v>
      </c>
      <c r="BU16" s="15" t="s">
        <v>0</v>
      </c>
      <c r="BV16" s="15" t="s">
        <v>0</v>
      </c>
      <c r="BW16" s="15" t="s">
        <v>0</v>
      </c>
      <c r="BX16" s="15" t="s">
        <v>0</v>
      </c>
      <c r="BY16" s="15" t="s">
        <v>0</v>
      </c>
      <c r="BZ16" s="15" t="s">
        <v>0</v>
      </c>
      <c r="CA16" s="15" t="s">
        <v>0</v>
      </c>
      <c r="CB16" s="15" t="s">
        <v>0</v>
      </c>
      <c r="CC16" s="15" t="s">
        <v>0</v>
      </c>
      <c r="CD16" s="15" t="s">
        <v>0</v>
      </c>
      <c r="CE16" s="15" t="s">
        <v>0</v>
      </c>
      <c r="CF16" s="15" t="s">
        <v>0</v>
      </c>
      <c r="CG16" s="15" t="s">
        <v>0</v>
      </c>
      <c r="CH16" s="15" t="s">
        <v>0</v>
      </c>
      <c r="CI16" s="15" t="s">
        <v>0</v>
      </c>
      <c r="CJ16" s="15" t="s">
        <v>0</v>
      </c>
      <c r="CK16" s="15" t="s">
        <v>0</v>
      </c>
      <c r="CL16" s="15" t="s">
        <v>0</v>
      </c>
      <c r="CM16" s="15" t="s">
        <v>0</v>
      </c>
      <c r="CN16" s="15" t="s">
        <v>0</v>
      </c>
      <c r="CO16" s="15" t="s">
        <v>0</v>
      </c>
      <c r="CP16" s="15" t="s">
        <v>0</v>
      </c>
      <c r="CQ16" s="15" t="s">
        <v>0</v>
      </c>
      <c r="CR16" s="15" t="s">
        <v>0</v>
      </c>
      <c r="CS16" s="15" t="s">
        <v>0</v>
      </c>
      <c r="CT16" s="15" t="s">
        <v>0</v>
      </c>
    </row>
    <row r="17" spans="1:98" ht="30" customHeight="1">
      <c r="A17" s="385"/>
      <c r="B17" s="79" t="str">
        <f>IF('0'!A1=1,"діяльність пошти та зв’язку","аctivity of mail and communications")</f>
        <v>діяльність пошти та зв’язку</v>
      </c>
      <c r="C17" s="16">
        <v>112.4</v>
      </c>
      <c r="D17" s="16">
        <v>108.3</v>
      </c>
      <c r="E17" s="17">
        <v>142.4</v>
      </c>
      <c r="F17" s="17">
        <v>76.099999999999994</v>
      </c>
      <c r="G17" s="16">
        <v>116.3</v>
      </c>
      <c r="H17" s="16">
        <v>116.5</v>
      </c>
      <c r="I17" s="17">
        <v>92</v>
      </c>
      <c r="J17" s="16">
        <v>29.1</v>
      </c>
      <c r="K17" s="17">
        <v>87.4</v>
      </c>
      <c r="L17" s="16">
        <v>300</v>
      </c>
      <c r="M17" s="16">
        <v>147.1</v>
      </c>
      <c r="N17" s="16">
        <v>43.1</v>
      </c>
      <c r="O17" s="16">
        <v>157.80000000000001</v>
      </c>
      <c r="P17" s="16">
        <v>84.2</v>
      </c>
      <c r="Q17" s="16">
        <v>60.9</v>
      </c>
      <c r="R17" s="16">
        <v>108.5</v>
      </c>
      <c r="S17" s="16">
        <v>139.80000000000001</v>
      </c>
      <c r="T17" s="16">
        <v>115.2</v>
      </c>
      <c r="U17" s="16">
        <v>162.6</v>
      </c>
      <c r="V17" s="16">
        <v>98.5</v>
      </c>
      <c r="W17" s="16">
        <v>107.6</v>
      </c>
      <c r="X17" s="16">
        <v>86.5</v>
      </c>
      <c r="Y17" s="16">
        <v>101.1</v>
      </c>
      <c r="Z17" s="17">
        <v>71.599999999999994</v>
      </c>
      <c r="AA17" s="15" t="s">
        <v>0</v>
      </c>
      <c r="AB17" s="15" t="s">
        <v>0</v>
      </c>
      <c r="AC17" s="15" t="s">
        <v>0</v>
      </c>
      <c r="AD17" s="15" t="s">
        <v>0</v>
      </c>
      <c r="AE17" s="15" t="s">
        <v>0</v>
      </c>
      <c r="AF17" s="15" t="s">
        <v>0</v>
      </c>
      <c r="AG17" s="15" t="s">
        <v>0</v>
      </c>
      <c r="AH17" s="15" t="s">
        <v>0</v>
      </c>
      <c r="AI17" s="15" t="s">
        <v>0</v>
      </c>
      <c r="AJ17" s="15" t="s">
        <v>0</v>
      </c>
      <c r="AK17" s="15" t="s">
        <v>0</v>
      </c>
      <c r="AL17" s="15" t="s">
        <v>0</v>
      </c>
      <c r="AM17" s="15" t="s">
        <v>0</v>
      </c>
      <c r="AN17" s="15" t="s">
        <v>0</v>
      </c>
      <c r="AO17" s="15" t="s">
        <v>0</v>
      </c>
      <c r="AP17" s="15" t="s">
        <v>0</v>
      </c>
      <c r="AQ17" s="101"/>
      <c r="AR17" s="15" t="s">
        <v>0</v>
      </c>
      <c r="AS17" s="15" t="s">
        <v>0</v>
      </c>
      <c r="AT17" s="15" t="s">
        <v>0</v>
      </c>
      <c r="AU17" s="15" t="s">
        <v>0</v>
      </c>
      <c r="AV17" s="15" t="s">
        <v>0</v>
      </c>
      <c r="AW17" s="15" t="s">
        <v>0</v>
      </c>
      <c r="AX17" s="15" t="s">
        <v>0</v>
      </c>
      <c r="AY17" s="15" t="s">
        <v>0</v>
      </c>
      <c r="AZ17" s="15" t="s">
        <v>0</v>
      </c>
      <c r="BA17" s="15" t="s">
        <v>0</v>
      </c>
      <c r="BB17" s="15" t="s">
        <v>0</v>
      </c>
      <c r="BC17" s="15" t="s">
        <v>0</v>
      </c>
      <c r="BD17" s="15" t="s">
        <v>0</v>
      </c>
      <c r="BE17" s="15" t="s">
        <v>0</v>
      </c>
      <c r="BF17" s="15" t="s">
        <v>0</v>
      </c>
      <c r="BG17" s="15" t="s">
        <v>0</v>
      </c>
      <c r="BH17" s="15" t="s">
        <v>0</v>
      </c>
      <c r="BI17" s="15" t="s">
        <v>0</v>
      </c>
      <c r="BJ17" s="15" t="s">
        <v>0</v>
      </c>
      <c r="BK17" s="15" t="s">
        <v>0</v>
      </c>
      <c r="BL17" s="15" t="s">
        <v>0</v>
      </c>
      <c r="BM17" s="15" t="s">
        <v>0</v>
      </c>
      <c r="BN17" s="15" t="s">
        <v>0</v>
      </c>
      <c r="BO17" s="15" t="s">
        <v>0</v>
      </c>
      <c r="BP17" s="15" t="s">
        <v>0</v>
      </c>
      <c r="BQ17" s="15" t="s">
        <v>0</v>
      </c>
      <c r="BR17" s="15" t="s">
        <v>0</v>
      </c>
      <c r="BS17" s="15" t="s">
        <v>0</v>
      </c>
      <c r="BT17" s="15" t="s">
        <v>0</v>
      </c>
      <c r="BU17" s="15" t="s">
        <v>0</v>
      </c>
      <c r="BV17" s="15" t="s">
        <v>0</v>
      </c>
      <c r="BW17" s="15" t="s">
        <v>0</v>
      </c>
      <c r="BX17" s="15" t="s">
        <v>0</v>
      </c>
      <c r="BY17" s="15" t="s">
        <v>0</v>
      </c>
      <c r="BZ17" s="15" t="s">
        <v>0</v>
      </c>
      <c r="CA17" s="15" t="s">
        <v>0</v>
      </c>
      <c r="CB17" s="15" t="s">
        <v>0</v>
      </c>
      <c r="CC17" s="15" t="s">
        <v>0</v>
      </c>
      <c r="CD17" s="15" t="s">
        <v>0</v>
      </c>
      <c r="CE17" s="15" t="s">
        <v>0</v>
      </c>
      <c r="CF17" s="15" t="s">
        <v>0</v>
      </c>
      <c r="CG17" s="15" t="s">
        <v>0</v>
      </c>
      <c r="CH17" s="15" t="s">
        <v>0</v>
      </c>
      <c r="CI17" s="15" t="s">
        <v>0</v>
      </c>
      <c r="CJ17" s="15" t="s">
        <v>0</v>
      </c>
      <c r="CK17" s="15" t="s">
        <v>0</v>
      </c>
      <c r="CL17" s="15" t="s">
        <v>0</v>
      </c>
      <c r="CM17" s="15" t="s">
        <v>0</v>
      </c>
      <c r="CN17" s="15" t="s">
        <v>0</v>
      </c>
      <c r="CO17" s="15" t="s">
        <v>0</v>
      </c>
      <c r="CP17" s="15" t="s">
        <v>0</v>
      </c>
      <c r="CQ17" s="15" t="s">
        <v>0</v>
      </c>
      <c r="CR17" s="15" t="s">
        <v>0</v>
      </c>
      <c r="CS17" s="15" t="s">
        <v>0</v>
      </c>
      <c r="CT17" s="15" t="s">
        <v>0</v>
      </c>
    </row>
    <row r="18" spans="1:98" ht="30" customHeight="1">
      <c r="A18" s="385"/>
      <c r="B18" s="79" t="str">
        <f>IF('0'!A1=1,"Фінансова діяльність","Financial activity")</f>
        <v>Фінансова діяльність</v>
      </c>
      <c r="C18" s="16">
        <v>105.7</v>
      </c>
      <c r="D18" s="16">
        <v>118.1</v>
      </c>
      <c r="E18" s="17">
        <v>98.9</v>
      </c>
      <c r="F18" s="17">
        <v>53</v>
      </c>
      <c r="G18" s="17">
        <v>122.3</v>
      </c>
      <c r="H18" s="17">
        <v>133</v>
      </c>
      <c r="I18" s="17">
        <v>99.7</v>
      </c>
      <c r="J18" s="16">
        <v>99.7</v>
      </c>
      <c r="K18" s="17">
        <v>101.6</v>
      </c>
      <c r="L18" s="16">
        <v>102.45433789954336</v>
      </c>
      <c r="M18" s="16">
        <v>100.3</v>
      </c>
      <c r="N18" s="16">
        <v>98</v>
      </c>
      <c r="O18" s="16">
        <v>95.1</v>
      </c>
      <c r="P18" s="16">
        <v>103.8</v>
      </c>
      <c r="Q18" s="16">
        <v>98.5</v>
      </c>
      <c r="R18" s="16">
        <v>100.1</v>
      </c>
      <c r="S18" s="16">
        <v>99.4</v>
      </c>
      <c r="T18" s="16">
        <v>99.6</v>
      </c>
      <c r="U18" s="16">
        <v>97.2</v>
      </c>
      <c r="V18" s="16">
        <v>100.5</v>
      </c>
      <c r="W18" s="16">
        <v>98</v>
      </c>
      <c r="X18" s="16">
        <v>96.1</v>
      </c>
      <c r="Y18" s="16">
        <v>11.1</v>
      </c>
      <c r="Z18" s="17">
        <v>92.5</v>
      </c>
      <c r="AA18" s="16">
        <v>65</v>
      </c>
      <c r="AB18" s="17">
        <v>115.4</v>
      </c>
      <c r="AC18" s="17">
        <v>70.8</v>
      </c>
      <c r="AD18" s="16">
        <v>123.5</v>
      </c>
      <c r="AE18" s="16">
        <v>121.9</v>
      </c>
      <c r="AF18" s="16">
        <v>141.4</v>
      </c>
      <c r="AG18" s="103">
        <v>70.7</v>
      </c>
      <c r="AH18" s="17">
        <v>115.6</v>
      </c>
      <c r="AI18" s="17">
        <v>107.4</v>
      </c>
      <c r="AJ18" s="16">
        <v>86.2</v>
      </c>
      <c r="AK18" s="17">
        <v>73.7</v>
      </c>
      <c r="AL18" s="16">
        <v>128.69999999999999</v>
      </c>
      <c r="AM18" s="15" t="s">
        <v>0</v>
      </c>
      <c r="AN18" s="15" t="s">
        <v>0</v>
      </c>
      <c r="AO18" s="16">
        <v>170.58823529411762</v>
      </c>
      <c r="AP18" s="15" t="s">
        <v>0</v>
      </c>
      <c r="AQ18" s="101"/>
      <c r="AR18" s="24">
        <v>38.674033149171279</v>
      </c>
      <c r="AS18" s="16">
        <v>110</v>
      </c>
      <c r="AT18" s="16">
        <v>246.8</v>
      </c>
      <c r="AU18" s="16">
        <v>152.6</v>
      </c>
      <c r="AV18" s="24">
        <v>187.6</v>
      </c>
      <c r="AW18" s="16">
        <v>119.1</v>
      </c>
      <c r="AX18" s="102">
        <v>126.38888888888889</v>
      </c>
      <c r="AY18" s="102">
        <v>204.76190476190479</v>
      </c>
      <c r="AZ18" s="16">
        <v>209.24269528920689</v>
      </c>
      <c r="BA18" s="16">
        <v>75.890567113137635</v>
      </c>
      <c r="BB18" s="16">
        <v>85.730379271498308</v>
      </c>
      <c r="BC18" s="68">
        <v>119.09767849321069</v>
      </c>
      <c r="BD18" s="16">
        <v>98.12431040823833</v>
      </c>
      <c r="BE18" s="16">
        <v>79.460269865067474</v>
      </c>
      <c r="BF18" s="16">
        <v>111.08490566037734</v>
      </c>
      <c r="BG18" s="16">
        <v>79.2</v>
      </c>
      <c r="BH18" s="16">
        <v>168.3</v>
      </c>
      <c r="BI18" s="16">
        <v>133.69999999999999</v>
      </c>
      <c r="BJ18" s="16">
        <v>64.900000000000006</v>
      </c>
      <c r="BK18" s="16">
        <v>58.2</v>
      </c>
      <c r="BL18" s="16">
        <v>142.19999999999999</v>
      </c>
      <c r="BM18" s="16">
        <v>119.7</v>
      </c>
      <c r="BN18" s="16">
        <v>89.6</v>
      </c>
      <c r="BO18" s="16">
        <v>104.1</v>
      </c>
      <c r="BP18" s="16">
        <v>134</v>
      </c>
      <c r="BQ18" s="16">
        <v>93.4</v>
      </c>
      <c r="BR18" s="16">
        <v>94.5</v>
      </c>
      <c r="BS18" s="16">
        <v>76.3</v>
      </c>
      <c r="BT18" s="16">
        <v>95.7</v>
      </c>
      <c r="BU18" s="16">
        <v>111.9</v>
      </c>
      <c r="BV18" s="16">
        <v>97.6</v>
      </c>
      <c r="BW18" s="16">
        <v>36.1</v>
      </c>
      <c r="BX18" s="16">
        <v>95.7</v>
      </c>
      <c r="BY18" s="16">
        <v>179.7</v>
      </c>
      <c r="BZ18" s="16">
        <v>59.4</v>
      </c>
      <c r="CA18" s="16">
        <v>112.3</v>
      </c>
      <c r="CB18" s="16">
        <v>108.2</v>
      </c>
      <c r="CC18" s="16">
        <v>98.8</v>
      </c>
      <c r="CD18" s="16">
        <v>99.7</v>
      </c>
      <c r="CE18" s="16">
        <v>128.30000000000001</v>
      </c>
      <c r="CF18" s="16">
        <v>103.4</v>
      </c>
      <c r="CG18" s="16">
        <v>114.4</v>
      </c>
      <c r="CH18" s="16">
        <v>88.4</v>
      </c>
      <c r="CI18" s="16">
        <v>86.7</v>
      </c>
      <c r="CJ18" s="16">
        <v>158.30000000000001</v>
      </c>
      <c r="CK18" s="16">
        <v>134.5</v>
      </c>
      <c r="CL18" s="16">
        <v>107.5</v>
      </c>
      <c r="CM18" s="16">
        <v>102</v>
      </c>
      <c r="CN18" s="16">
        <v>63.1</v>
      </c>
      <c r="CO18" s="16">
        <v>121.8</v>
      </c>
      <c r="CP18" s="16">
        <v>90.8</v>
      </c>
      <c r="CQ18" s="16">
        <v>106.5</v>
      </c>
      <c r="CR18" s="16">
        <v>58.1</v>
      </c>
      <c r="CS18" s="16">
        <v>114.8</v>
      </c>
      <c r="CT18" s="16">
        <v>97.5</v>
      </c>
    </row>
    <row r="19" spans="1:98" ht="30" customHeight="1">
      <c r="A19" s="385"/>
      <c r="B19" s="79"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6">
        <v>113.9</v>
      </c>
      <c r="D19" s="16">
        <v>108.8</v>
      </c>
      <c r="E19" s="17">
        <v>105</v>
      </c>
      <c r="F19" s="17">
        <v>105.4</v>
      </c>
      <c r="G19" s="16">
        <v>111.5</v>
      </c>
      <c r="H19" s="17">
        <v>107.2</v>
      </c>
      <c r="I19" s="17">
        <v>89.1</v>
      </c>
      <c r="J19" s="16">
        <v>92.7</v>
      </c>
      <c r="K19" s="17">
        <v>102.1</v>
      </c>
      <c r="L19" s="16">
        <v>92.356687898089177</v>
      </c>
      <c r="M19" s="16">
        <v>103.4</v>
      </c>
      <c r="N19" s="16">
        <v>69.2</v>
      </c>
      <c r="O19" s="16">
        <v>118.8</v>
      </c>
      <c r="P19" s="16">
        <v>116.2</v>
      </c>
      <c r="Q19" s="16">
        <v>91.4</v>
      </c>
      <c r="R19" s="16">
        <v>105.6</v>
      </c>
      <c r="S19" s="16">
        <v>114.8</v>
      </c>
      <c r="T19" s="16">
        <v>105.6</v>
      </c>
      <c r="U19" s="16">
        <v>105.8</v>
      </c>
      <c r="V19" s="16">
        <v>100</v>
      </c>
      <c r="W19" s="16">
        <v>103.6</v>
      </c>
      <c r="X19" s="16">
        <v>97.6</v>
      </c>
      <c r="Y19" s="16">
        <v>92.2</v>
      </c>
      <c r="Z19" s="17">
        <v>77.5</v>
      </c>
      <c r="AA19" s="17">
        <v>99.5</v>
      </c>
      <c r="AB19" s="16">
        <v>99.2</v>
      </c>
      <c r="AC19" s="17">
        <v>93.6</v>
      </c>
      <c r="AD19" s="16">
        <v>105</v>
      </c>
      <c r="AE19" s="16">
        <v>105.1</v>
      </c>
      <c r="AF19" s="16">
        <v>95.7</v>
      </c>
      <c r="AG19" s="103">
        <v>93.2</v>
      </c>
      <c r="AH19" s="16">
        <v>94</v>
      </c>
      <c r="AI19" s="17">
        <v>101.8</v>
      </c>
      <c r="AJ19" s="16">
        <v>100.6</v>
      </c>
      <c r="AK19" s="17">
        <v>104.8</v>
      </c>
      <c r="AL19" s="16">
        <v>66.7</v>
      </c>
      <c r="AM19" s="15" t="s">
        <v>0</v>
      </c>
      <c r="AN19" s="15" t="s">
        <v>0</v>
      </c>
      <c r="AO19" s="16">
        <v>96.946546886420975</v>
      </c>
      <c r="AP19" s="15" t="s">
        <v>0</v>
      </c>
      <c r="AQ19" s="101"/>
      <c r="AR19" s="24">
        <v>89.86813628148775</v>
      </c>
      <c r="AS19" s="16">
        <v>99</v>
      </c>
      <c r="AT19" s="16">
        <v>100.2</v>
      </c>
      <c r="AU19" s="16">
        <v>122.3</v>
      </c>
      <c r="AV19" s="24">
        <v>115</v>
      </c>
      <c r="AW19" s="16">
        <v>148</v>
      </c>
      <c r="AX19" s="102">
        <v>76.922799422799429</v>
      </c>
      <c r="AY19" s="102">
        <v>132.45790929981709</v>
      </c>
      <c r="AZ19" s="16">
        <v>125.84737761412453</v>
      </c>
      <c r="BA19" s="16">
        <v>97.171607288550462</v>
      </c>
      <c r="BB19" s="16">
        <v>91.426117335958395</v>
      </c>
      <c r="BC19" s="68">
        <v>109.24598608721354</v>
      </c>
      <c r="BD19" s="16">
        <v>110.34282843118308</v>
      </c>
      <c r="BE19" s="16">
        <v>95.104907352271525</v>
      </c>
      <c r="BF19" s="16">
        <v>106.98396037051361</v>
      </c>
      <c r="BG19" s="16">
        <v>103</v>
      </c>
      <c r="BH19" s="16">
        <v>96.1</v>
      </c>
      <c r="BI19" s="16">
        <v>90</v>
      </c>
      <c r="BJ19" s="16">
        <v>88.8</v>
      </c>
      <c r="BK19" s="16">
        <v>127.1</v>
      </c>
      <c r="BL19" s="16">
        <v>101.7</v>
      </c>
      <c r="BM19" s="16">
        <v>106.1</v>
      </c>
      <c r="BN19" s="16">
        <v>96.9</v>
      </c>
      <c r="BO19" s="16">
        <v>113.6</v>
      </c>
      <c r="BP19" s="16">
        <v>105.8</v>
      </c>
      <c r="BQ19" s="16">
        <v>86.5</v>
      </c>
      <c r="BR19" s="16">
        <v>91.6</v>
      </c>
      <c r="BS19" s="16">
        <v>93.7</v>
      </c>
      <c r="BT19" s="16">
        <v>101.5</v>
      </c>
      <c r="BU19" s="16">
        <v>97.9</v>
      </c>
      <c r="BV19" s="16">
        <v>89.9</v>
      </c>
      <c r="BW19" s="16">
        <v>122.9</v>
      </c>
      <c r="BX19" s="16">
        <v>106.9</v>
      </c>
      <c r="BY19" s="16">
        <v>94.5</v>
      </c>
      <c r="BZ19" s="16">
        <v>104.4</v>
      </c>
      <c r="CA19" s="16">
        <v>100.7</v>
      </c>
      <c r="CB19" s="16">
        <v>90.9</v>
      </c>
      <c r="CC19" s="16">
        <v>95.3</v>
      </c>
      <c r="CD19" s="16">
        <v>91.8</v>
      </c>
      <c r="CE19" s="16">
        <v>94.2</v>
      </c>
      <c r="CF19" s="16">
        <v>99.5</v>
      </c>
      <c r="CG19" s="16">
        <v>91</v>
      </c>
      <c r="CH19" s="16">
        <v>93</v>
      </c>
      <c r="CI19" s="16">
        <v>92.3</v>
      </c>
      <c r="CJ19" s="16">
        <v>101.5</v>
      </c>
      <c r="CK19" s="16">
        <v>119.9</v>
      </c>
      <c r="CL19" s="16">
        <v>100.5</v>
      </c>
      <c r="CM19" s="16">
        <v>102.9</v>
      </c>
      <c r="CN19" s="16">
        <v>97.8</v>
      </c>
      <c r="CO19" s="16">
        <v>100</v>
      </c>
      <c r="CP19" s="16">
        <v>87.4</v>
      </c>
      <c r="CQ19" s="16">
        <v>104.7</v>
      </c>
      <c r="CR19" s="16">
        <v>90.4</v>
      </c>
      <c r="CS19" s="16">
        <v>104.6</v>
      </c>
      <c r="CT19" s="16">
        <v>95.4</v>
      </c>
    </row>
    <row r="20" spans="1:98" ht="30" customHeight="1">
      <c r="A20" s="385"/>
      <c r="B20" s="79" t="str">
        <f>IF('0'!A1=1,"з них дослідження і розробки","of which research and developments")</f>
        <v>з них дослідження і розробки</v>
      </c>
      <c r="C20" s="16">
        <v>111.7</v>
      </c>
      <c r="D20" s="16">
        <v>111.2</v>
      </c>
      <c r="E20" s="17">
        <v>108.1</v>
      </c>
      <c r="F20" s="17">
        <v>104.9</v>
      </c>
      <c r="G20" s="17">
        <v>106.5</v>
      </c>
      <c r="H20" s="17">
        <v>103.4</v>
      </c>
      <c r="I20" s="17">
        <v>87.9</v>
      </c>
      <c r="J20" s="16">
        <v>99.2</v>
      </c>
      <c r="K20" s="17">
        <v>97.1</v>
      </c>
      <c r="L20" s="16">
        <v>105.84785926580449</v>
      </c>
      <c r="M20" s="16">
        <v>99.7</v>
      </c>
      <c r="N20" s="16">
        <v>71.099999999999994</v>
      </c>
      <c r="O20" s="16">
        <v>112.6</v>
      </c>
      <c r="P20" s="16">
        <v>129.80000000000001</v>
      </c>
      <c r="Q20" s="16">
        <v>110.5</v>
      </c>
      <c r="R20" s="16">
        <v>97</v>
      </c>
      <c r="S20" s="16">
        <v>115.4</v>
      </c>
      <c r="T20" s="16">
        <v>103.2</v>
      </c>
      <c r="U20" s="16">
        <v>99.7</v>
      </c>
      <c r="V20" s="16">
        <v>102.8</v>
      </c>
      <c r="W20" s="16">
        <v>109.3</v>
      </c>
      <c r="X20" s="16">
        <v>97.8</v>
      </c>
      <c r="Y20" s="16">
        <v>86.4</v>
      </c>
      <c r="Z20" s="17">
        <v>92.1</v>
      </c>
      <c r="AA20" s="17">
        <v>105.6</v>
      </c>
      <c r="AB20" s="16">
        <v>104</v>
      </c>
      <c r="AC20" s="17">
        <v>108.8</v>
      </c>
      <c r="AD20" s="16">
        <v>109.3</v>
      </c>
      <c r="AE20" s="16">
        <v>108.3</v>
      </c>
      <c r="AF20" s="16">
        <v>90.1</v>
      </c>
      <c r="AG20" s="103">
        <v>91.2</v>
      </c>
      <c r="AH20" s="17">
        <v>103.6</v>
      </c>
      <c r="AI20" s="17">
        <v>99</v>
      </c>
      <c r="AJ20" s="16">
        <v>106.4</v>
      </c>
      <c r="AK20" s="17">
        <v>106.1</v>
      </c>
      <c r="AL20" s="16">
        <v>72.5</v>
      </c>
      <c r="AM20" s="15" t="s">
        <v>0</v>
      </c>
      <c r="AN20" s="15" t="s">
        <v>0</v>
      </c>
      <c r="AO20" s="16">
        <v>104.36099333737128</v>
      </c>
      <c r="AP20" s="15" t="s">
        <v>0</v>
      </c>
      <c r="AQ20" s="101"/>
      <c r="AR20" s="24">
        <v>87.720656550015491</v>
      </c>
      <c r="AS20" s="16">
        <v>107.3</v>
      </c>
      <c r="AT20" s="16">
        <v>105.4</v>
      </c>
      <c r="AU20" s="16">
        <v>113.5</v>
      </c>
      <c r="AV20" s="24">
        <v>99.1</v>
      </c>
      <c r="AW20" s="16">
        <v>137.30000000000001</v>
      </c>
      <c r="AX20" s="102">
        <v>100.27620587442738</v>
      </c>
      <c r="AY20" s="102">
        <v>110.41652670473631</v>
      </c>
      <c r="AZ20" s="16">
        <v>125.40233032156003</v>
      </c>
      <c r="BA20" s="16">
        <v>92.244244438514357</v>
      </c>
      <c r="BB20" s="16">
        <v>103.55301914580264</v>
      </c>
      <c r="BC20" s="68">
        <v>101.86666666666666</v>
      </c>
      <c r="BD20" s="16">
        <v>105.01620543505361</v>
      </c>
      <c r="BE20" s="16">
        <v>100.29675703907697</v>
      </c>
      <c r="BF20" s="16">
        <v>111.99138400359789</v>
      </c>
      <c r="BG20" s="16">
        <v>105.4</v>
      </c>
      <c r="BH20" s="16">
        <v>104.1</v>
      </c>
      <c r="BI20" s="16">
        <v>82.9</v>
      </c>
      <c r="BJ20" s="16">
        <v>80.5</v>
      </c>
      <c r="BK20" s="16">
        <v>113.7</v>
      </c>
      <c r="BL20" s="16">
        <v>114.1</v>
      </c>
      <c r="BM20" s="16">
        <v>109.5</v>
      </c>
      <c r="BN20" s="16">
        <v>99.2</v>
      </c>
      <c r="BO20" s="16">
        <v>106</v>
      </c>
      <c r="BP20" s="16">
        <v>111</v>
      </c>
      <c r="BQ20" s="16">
        <v>96.3</v>
      </c>
      <c r="BR20" s="16">
        <v>91.9</v>
      </c>
      <c r="BS20" s="16">
        <v>90</v>
      </c>
      <c r="BT20" s="16">
        <v>112.2</v>
      </c>
      <c r="BU20" s="16">
        <v>94</v>
      </c>
      <c r="BV20" s="16">
        <v>100.1</v>
      </c>
      <c r="BW20" s="16">
        <v>107.3</v>
      </c>
      <c r="BX20" s="16">
        <v>106.9</v>
      </c>
      <c r="BY20" s="16">
        <v>89.2</v>
      </c>
      <c r="BZ20" s="16">
        <v>112.9</v>
      </c>
      <c r="CA20" s="16">
        <v>100.9</v>
      </c>
      <c r="CB20" s="16">
        <v>95</v>
      </c>
      <c r="CC20" s="16">
        <v>93.1</v>
      </c>
      <c r="CD20" s="16">
        <v>100</v>
      </c>
      <c r="CE20" s="16">
        <v>92.5</v>
      </c>
      <c r="CF20" s="16">
        <v>96.4</v>
      </c>
      <c r="CG20" s="16">
        <v>100.7</v>
      </c>
      <c r="CH20" s="16">
        <v>94.2</v>
      </c>
      <c r="CI20" s="16">
        <v>85</v>
      </c>
      <c r="CJ20" s="16">
        <v>97.6</v>
      </c>
      <c r="CK20" s="16">
        <v>131.6</v>
      </c>
      <c r="CL20" s="16">
        <v>103.3</v>
      </c>
      <c r="CM20" s="16">
        <v>102.9</v>
      </c>
      <c r="CN20" s="16">
        <v>96.8</v>
      </c>
      <c r="CO20" s="16">
        <v>102.3</v>
      </c>
      <c r="CP20" s="16">
        <v>93.6</v>
      </c>
      <c r="CQ20" s="16">
        <v>105.5</v>
      </c>
      <c r="CR20" s="16">
        <v>84.4</v>
      </c>
      <c r="CS20" s="16">
        <v>103.7</v>
      </c>
      <c r="CT20" s="16">
        <v>93.1</v>
      </c>
    </row>
    <row r="21" spans="1:98" ht="30" customHeight="1">
      <c r="A21" s="385"/>
      <c r="B21" s="79" t="str">
        <f>IF('0'!A1=1,"Державне управління","Public administration")</f>
        <v>Державне управління</v>
      </c>
      <c r="C21" s="16">
        <v>350</v>
      </c>
      <c r="D21" s="16">
        <v>122.7</v>
      </c>
      <c r="E21" s="17">
        <v>200</v>
      </c>
      <c r="F21" s="17">
        <v>80.900000000000006</v>
      </c>
      <c r="G21" s="17">
        <v>95</v>
      </c>
      <c r="H21" s="17">
        <v>63.1</v>
      </c>
      <c r="I21" s="17">
        <v>102.7</v>
      </c>
      <c r="J21" s="16">
        <v>112.5</v>
      </c>
      <c r="K21" s="17">
        <v>128</v>
      </c>
      <c r="L21" s="16">
        <v>122.5328947368421</v>
      </c>
      <c r="M21" s="16">
        <v>107.3</v>
      </c>
      <c r="N21" s="16">
        <v>19.8</v>
      </c>
      <c r="O21" s="16">
        <v>220</v>
      </c>
      <c r="P21" s="16">
        <v>117.3</v>
      </c>
      <c r="Q21" s="16">
        <v>121.7</v>
      </c>
      <c r="R21" s="16">
        <v>136.9</v>
      </c>
      <c r="S21" s="16">
        <v>160.9</v>
      </c>
      <c r="T21" s="16">
        <v>129.9</v>
      </c>
      <c r="U21" s="16">
        <v>122.7</v>
      </c>
      <c r="V21" s="16">
        <v>91.9</v>
      </c>
      <c r="W21" s="16">
        <v>123</v>
      </c>
      <c r="X21" s="16">
        <v>174</v>
      </c>
      <c r="Y21" s="16">
        <v>177.6</v>
      </c>
      <c r="Z21" s="17">
        <v>5.8</v>
      </c>
      <c r="AA21" s="17">
        <v>104.4</v>
      </c>
      <c r="AB21" s="16">
        <v>144.69999999999999</v>
      </c>
      <c r="AC21" s="17">
        <v>99.2</v>
      </c>
      <c r="AD21" s="16">
        <v>91.8</v>
      </c>
      <c r="AE21" s="16">
        <v>100.2</v>
      </c>
      <c r="AF21" s="16">
        <v>101.1</v>
      </c>
      <c r="AG21" s="103">
        <v>74.400000000000006</v>
      </c>
      <c r="AH21" s="17">
        <v>120.2</v>
      </c>
      <c r="AI21" s="17">
        <v>116.5</v>
      </c>
      <c r="AJ21" s="16">
        <v>95.7</v>
      </c>
      <c r="AK21" s="17">
        <v>110.6</v>
      </c>
      <c r="AL21" s="16">
        <v>16.600000000000001</v>
      </c>
      <c r="AM21" s="15" t="s">
        <v>0</v>
      </c>
      <c r="AN21" s="15" t="s">
        <v>0</v>
      </c>
      <c r="AO21" s="16">
        <v>45.255930087390759</v>
      </c>
      <c r="AP21" s="15" t="s">
        <v>0</v>
      </c>
      <c r="AQ21" s="101"/>
      <c r="AR21" s="24">
        <v>48.187919463087248</v>
      </c>
      <c r="AS21" s="16">
        <v>102.2</v>
      </c>
      <c r="AT21" s="16">
        <v>144.69999999999999</v>
      </c>
      <c r="AU21" s="16">
        <v>75.7</v>
      </c>
      <c r="AV21" s="24">
        <v>97.6</v>
      </c>
      <c r="AW21" s="16">
        <v>170.3</v>
      </c>
      <c r="AX21" s="102">
        <v>88.40688107703815</v>
      </c>
      <c r="AY21" s="102">
        <v>86.125211505922167</v>
      </c>
      <c r="AZ21" s="16">
        <v>95.874263261296662</v>
      </c>
      <c r="BA21" s="16">
        <v>118.44262295081967</v>
      </c>
      <c r="BB21" s="16">
        <v>123.78892733564015</v>
      </c>
      <c r="BC21" s="68">
        <v>105.45073375262052</v>
      </c>
      <c r="BD21" s="16">
        <v>96.819085487077544</v>
      </c>
      <c r="BE21" s="16">
        <v>111.29363449691991</v>
      </c>
      <c r="BF21" s="16">
        <v>108.91758917589176</v>
      </c>
      <c r="BG21" s="16">
        <v>150.1</v>
      </c>
      <c r="BH21" s="16">
        <v>133.30000000000001</v>
      </c>
      <c r="BI21" s="16">
        <v>73.400000000000006</v>
      </c>
      <c r="BJ21" s="16">
        <v>99.5</v>
      </c>
      <c r="BK21" s="16">
        <v>100.9</v>
      </c>
      <c r="BL21" s="16">
        <v>109.3</v>
      </c>
      <c r="BM21" s="16">
        <v>141.9</v>
      </c>
      <c r="BN21" s="16">
        <v>101.9</v>
      </c>
      <c r="BO21" s="16">
        <v>84.9</v>
      </c>
      <c r="BP21" s="16">
        <v>132.30000000000001</v>
      </c>
      <c r="BQ21" s="16">
        <v>61.8</v>
      </c>
      <c r="BR21" s="16">
        <v>121.9</v>
      </c>
      <c r="BS21" s="16">
        <v>112.4</v>
      </c>
      <c r="BT21" s="16">
        <v>90</v>
      </c>
      <c r="BU21" s="16">
        <v>93</v>
      </c>
      <c r="BV21" s="16">
        <v>85.3</v>
      </c>
      <c r="BW21" s="16">
        <v>19.7</v>
      </c>
      <c r="BX21" s="16">
        <v>119.3</v>
      </c>
      <c r="BY21" s="16">
        <v>166.1</v>
      </c>
      <c r="BZ21" s="16">
        <v>116.9</v>
      </c>
      <c r="CA21" s="16">
        <v>96.8</v>
      </c>
      <c r="CB21" s="16">
        <v>84.2</v>
      </c>
      <c r="CC21" s="16">
        <v>44.7</v>
      </c>
      <c r="CD21" s="16">
        <v>115</v>
      </c>
      <c r="CE21" s="16">
        <v>176</v>
      </c>
      <c r="CF21" s="16">
        <v>101.6</v>
      </c>
      <c r="CG21" s="16">
        <v>74.400000000000006</v>
      </c>
      <c r="CH21" s="16">
        <v>23.1</v>
      </c>
      <c r="CI21" s="16">
        <v>389.1</v>
      </c>
      <c r="CJ21" s="16">
        <v>121.8</v>
      </c>
      <c r="CK21" s="16">
        <v>151.30000000000001</v>
      </c>
      <c r="CL21" s="16">
        <v>34.6</v>
      </c>
      <c r="CM21" s="16">
        <v>184.1</v>
      </c>
      <c r="CN21" s="16">
        <v>121.1</v>
      </c>
      <c r="CO21" s="16">
        <v>110.1</v>
      </c>
      <c r="CP21" s="16">
        <v>133.4</v>
      </c>
      <c r="CQ21" s="16">
        <v>122.5</v>
      </c>
      <c r="CR21" s="16">
        <v>109.9</v>
      </c>
      <c r="CS21" s="16">
        <v>140.80000000000001</v>
      </c>
      <c r="CT21" s="16">
        <v>76.2</v>
      </c>
    </row>
    <row r="22" spans="1:98" ht="30" customHeight="1">
      <c r="A22" s="385"/>
      <c r="B22" s="79" t="str">
        <f>IF('0'!A1=1,"Освіта","Education")</f>
        <v>Освіта</v>
      </c>
      <c r="C22" s="16">
        <v>142.9</v>
      </c>
      <c r="D22" s="16">
        <v>109.8</v>
      </c>
      <c r="E22" s="17">
        <v>108.4</v>
      </c>
      <c r="F22" s="17">
        <v>96.3</v>
      </c>
      <c r="G22" s="17">
        <v>102.4</v>
      </c>
      <c r="H22" s="17">
        <v>113.7</v>
      </c>
      <c r="I22" s="17">
        <v>78.900000000000006</v>
      </c>
      <c r="J22" s="16">
        <v>90.6</v>
      </c>
      <c r="K22" s="17">
        <v>110.7</v>
      </c>
      <c r="L22" s="16">
        <v>93.16770186335404</v>
      </c>
      <c r="M22" s="16">
        <v>111.1</v>
      </c>
      <c r="N22" s="16">
        <v>45.2</v>
      </c>
      <c r="O22" s="16">
        <v>146.4</v>
      </c>
      <c r="P22" s="16">
        <v>138.30000000000001</v>
      </c>
      <c r="Q22" s="16">
        <v>100.8</v>
      </c>
      <c r="R22" s="16">
        <v>118.3</v>
      </c>
      <c r="S22" s="16">
        <v>93.3</v>
      </c>
      <c r="T22" s="16">
        <v>142.5</v>
      </c>
      <c r="U22" s="16">
        <v>104.5</v>
      </c>
      <c r="V22" s="16">
        <v>80.099999999999994</v>
      </c>
      <c r="W22" s="16">
        <v>72.400000000000006</v>
      </c>
      <c r="X22" s="16">
        <v>133.4</v>
      </c>
      <c r="Y22" s="16">
        <v>419.2</v>
      </c>
      <c r="Z22" s="17">
        <v>10.7</v>
      </c>
      <c r="AA22" s="17">
        <v>102.7</v>
      </c>
      <c r="AB22" s="16">
        <v>101.8</v>
      </c>
      <c r="AC22" s="17">
        <v>80.599999999999994</v>
      </c>
      <c r="AD22" s="16">
        <v>79.099999999999994</v>
      </c>
      <c r="AE22" s="16">
        <v>93.9</v>
      </c>
      <c r="AF22" s="16">
        <v>120.8</v>
      </c>
      <c r="AG22" s="103">
        <v>229.1</v>
      </c>
      <c r="AH22" s="17">
        <v>104.1</v>
      </c>
      <c r="AI22" s="17">
        <v>68.900000000000006</v>
      </c>
      <c r="AJ22" s="16">
        <v>86.9</v>
      </c>
      <c r="AK22" s="17">
        <v>105.1</v>
      </c>
      <c r="AL22" s="16">
        <v>105.4</v>
      </c>
      <c r="AM22" s="15" t="s">
        <v>0</v>
      </c>
      <c r="AN22" s="15" t="s">
        <v>0</v>
      </c>
      <c r="AO22" s="16">
        <v>185.3273137697517</v>
      </c>
      <c r="AP22" s="15" t="s">
        <v>0</v>
      </c>
      <c r="AQ22" s="101"/>
      <c r="AR22" s="24">
        <v>486.03773584905656</v>
      </c>
      <c r="AS22" s="16">
        <v>67.7</v>
      </c>
      <c r="AT22" s="16">
        <v>81.5</v>
      </c>
      <c r="AU22" s="16">
        <v>98.1</v>
      </c>
      <c r="AV22" s="24">
        <v>132.19999999999999</v>
      </c>
      <c r="AW22" s="16">
        <v>250.7</v>
      </c>
      <c r="AX22" s="102">
        <v>51.573325635103927</v>
      </c>
      <c r="AY22" s="102">
        <v>88.776938147215233</v>
      </c>
      <c r="AZ22" s="16">
        <v>91.361916771752831</v>
      </c>
      <c r="BA22" s="16">
        <v>96.238785369220153</v>
      </c>
      <c r="BB22" s="16">
        <v>100.28684116170669</v>
      </c>
      <c r="BC22" s="68">
        <v>134.96603503754022</v>
      </c>
      <c r="BD22" s="16">
        <v>115.7086092715232</v>
      </c>
      <c r="BE22" s="16">
        <v>307.34890109890108</v>
      </c>
      <c r="BF22" s="16">
        <v>75.977653631284909</v>
      </c>
      <c r="BG22" s="16">
        <v>57.7</v>
      </c>
      <c r="BH22" s="16">
        <v>109.5</v>
      </c>
      <c r="BI22" s="16">
        <v>86.1</v>
      </c>
      <c r="BJ22" s="16">
        <v>84.6</v>
      </c>
      <c r="BK22" s="16">
        <v>95.6</v>
      </c>
      <c r="BL22" s="16">
        <v>96.5</v>
      </c>
      <c r="BM22" s="16">
        <v>104.5</v>
      </c>
      <c r="BN22" s="16">
        <v>105.9</v>
      </c>
      <c r="BO22" s="16">
        <v>108.6</v>
      </c>
      <c r="BP22" s="16">
        <v>127.2</v>
      </c>
      <c r="BQ22" s="16">
        <v>126.2</v>
      </c>
      <c r="BR22" s="16">
        <v>74.8</v>
      </c>
      <c r="BS22" s="16">
        <v>78</v>
      </c>
      <c r="BT22" s="16">
        <v>80.7</v>
      </c>
      <c r="BU22" s="16">
        <v>115.4</v>
      </c>
      <c r="BV22" s="16">
        <v>74.5</v>
      </c>
      <c r="BW22" s="16">
        <v>104.3</v>
      </c>
      <c r="BX22" s="16">
        <v>120.7</v>
      </c>
      <c r="BY22" s="16">
        <v>79.5</v>
      </c>
      <c r="BZ22" s="16">
        <v>108.4</v>
      </c>
      <c r="CA22" s="16">
        <v>97.7</v>
      </c>
      <c r="CB22" s="16">
        <v>85.5</v>
      </c>
      <c r="CC22" s="16">
        <v>157.69999999999999</v>
      </c>
      <c r="CD22" s="16">
        <v>98.6</v>
      </c>
      <c r="CE22" s="16">
        <v>82</v>
      </c>
      <c r="CF22" s="16">
        <v>144.4</v>
      </c>
      <c r="CG22" s="16">
        <v>67.3</v>
      </c>
      <c r="CH22" s="16">
        <v>82.5</v>
      </c>
      <c r="CI22" s="16">
        <v>72.8</v>
      </c>
      <c r="CJ22" s="16">
        <v>115.8</v>
      </c>
      <c r="CK22" s="16">
        <v>127.5</v>
      </c>
      <c r="CL22" s="16">
        <v>91.6</v>
      </c>
      <c r="CM22" s="16">
        <v>102.5</v>
      </c>
      <c r="CN22" s="16">
        <v>110.7</v>
      </c>
      <c r="CO22" s="16">
        <v>104.3</v>
      </c>
      <c r="CP22" s="16">
        <v>110.9</v>
      </c>
      <c r="CQ22" s="16">
        <v>86.1</v>
      </c>
      <c r="CR22" s="16">
        <v>101.6</v>
      </c>
      <c r="CS22" s="16">
        <v>211.4</v>
      </c>
      <c r="CT22" s="16">
        <v>46.3</v>
      </c>
    </row>
    <row r="23" spans="1:98" ht="30" customHeight="1">
      <c r="A23" s="385"/>
      <c r="B23" s="79" t="str">
        <f>IF('0'!A1=1,"Охорона здоров’я та надання соціальної допомоги","Health care and provision of social aid")</f>
        <v>Охорона здоров’я та надання соціальної допомоги</v>
      </c>
      <c r="C23" s="16">
        <v>146.6</v>
      </c>
      <c r="D23" s="16">
        <v>120.2</v>
      </c>
      <c r="E23" s="17">
        <v>122.5</v>
      </c>
      <c r="F23" s="17">
        <v>85</v>
      </c>
      <c r="G23" s="17">
        <v>100.3</v>
      </c>
      <c r="H23" s="17">
        <v>86.8</v>
      </c>
      <c r="I23" s="17">
        <v>122.8</v>
      </c>
      <c r="J23" s="16">
        <v>138.19999999999999</v>
      </c>
      <c r="K23" s="17">
        <v>61.9</v>
      </c>
      <c r="L23" s="16">
        <v>110.70465922217944</v>
      </c>
      <c r="M23" s="16">
        <v>115.1</v>
      </c>
      <c r="N23" s="16">
        <v>69.2</v>
      </c>
      <c r="O23" s="16">
        <v>181</v>
      </c>
      <c r="P23" s="16">
        <v>73</v>
      </c>
      <c r="Q23" s="16">
        <v>79.599999999999994</v>
      </c>
      <c r="R23" s="16">
        <v>115.7</v>
      </c>
      <c r="S23" s="16">
        <v>96.1</v>
      </c>
      <c r="T23" s="16">
        <v>103.2</v>
      </c>
      <c r="U23" s="16">
        <v>90.3</v>
      </c>
      <c r="V23" s="16">
        <v>87.9</v>
      </c>
      <c r="W23" s="16">
        <v>114.6</v>
      </c>
      <c r="X23" s="16">
        <v>123.5</v>
      </c>
      <c r="Y23" s="16">
        <v>306.89999999999998</v>
      </c>
      <c r="Z23" s="17">
        <v>23.5</v>
      </c>
      <c r="AA23" s="17">
        <v>117.1</v>
      </c>
      <c r="AB23" s="16">
        <v>108.4</v>
      </c>
      <c r="AC23" s="17">
        <v>112.8</v>
      </c>
      <c r="AD23" s="16">
        <v>80.3</v>
      </c>
      <c r="AE23" s="16">
        <v>99.6</v>
      </c>
      <c r="AF23" s="16">
        <v>90.2</v>
      </c>
      <c r="AG23" s="103">
        <v>90.4</v>
      </c>
      <c r="AH23" s="17">
        <v>99.54</v>
      </c>
      <c r="AI23" s="17">
        <v>113.7</v>
      </c>
      <c r="AJ23" s="16">
        <v>99.8</v>
      </c>
      <c r="AK23" s="17">
        <v>27.9</v>
      </c>
      <c r="AL23" s="16">
        <v>72.8</v>
      </c>
      <c r="AM23" s="15" t="s">
        <v>0</v>
      </c>
      <c r="AN23" s="15" t="s">
        <v>0</v>
      </c>
      <c r="AO23" s="16">
        <v>82.213191622381999</v>
      </c>
      <c r="AP23" s="15" t="s">
        <v>0</v>
      </c>
      <c r="AQ23" s="101"/>
      <c r="AR23" s="24">
        <v>29.332755632582323</v>
      </c>
      <c r="AS23" s="16">
        <v>122.9</v>
      </c>
      <c r="AT23" s="16">
        <v>87.4</v>
      </c>
      <c r="AU23" s="16">
        <v>192.4</v>
      </c>
      <c r="AV23" s="24">
        <v>103.7</v>
      </c>
      <c r="AW23" s="16">
        <v>433.2</v>
      </c>
      <c r="AX23" s="102">
        <v>75.278396436525625</v>
      </c>
      <c r="AY23" s="102">
        <v>105.24091293322061</v>
      </c>
      <c r="AZ23" s="16">
        <v>143.77510040160641</v>
      </c>
      <c r="BA23" s="16">
        <v>81.620111731843579</v>
      </c>
      <c r="BB23" s="16">
        <v>89.373716632443518</v>
      </c>
      <c r="BC23" s="68">
        <v>86.980662454528058</v>
      </c>
      <c r="BD23" s="16">
        <v>90.732995817741582</v>
      </c>
      <c r="BE23" s="16">
        <v>122.99854439592433</v>
      </c>
      <c r="BF23" s="16">
        <v>105.34516765285996</v>
      </c>
      <c r="BG23" s="16">
        <v>117.4</v>
      </c>
      <c r="BH23" s="16">
        <v>140.5</v>
      </c>
      <c r="BI23" s="16">
        <v>107.3</v>
      </c>
      <c r="BJ23" s="16">
        <v>97</v>
      </c>
      <c r="BK23" s="16">
        <v>144.6</v>
      </c>
      <c r="BL23" s="16">
        <v>120.5</v>
      </c>
      <c r="BM23" s="16">
        <v>93.7</v>
      </c>
      <c r="BN23" s="16">
        <v>99</v>
      </c>
      <c r="BO23" s="16">
        <v>100.7</v>
      </c>
      <c r="BP23" s="16">
        <v>87.4</v>
      </c>
      <c r="BQ23" s="16">
        <v>57.2</v>
      </c>
      <c r="BR23" s="16">
        <v>91.7</v>
      </c>
      <c r="BS23" s="16">
        <v>71</v>
      </c>
      <c r="BT23" s="16">
        <v>84.8</v>
      </c>
      <c r="BU23" s="16">
        <v>194.7</v>
      </c>
      <c r="BV23" s="16">
        <v>57.2</v>
      </c>
      <c r="BW23" s="16">
        <v>90.9</v>
      </c>
      <c r="BX23" s="16">
        <v>182.6</v>
      </c>
      <c r="BY23" s="16">
        <v>152.4</v>
      </c>
      <c r="BZ23" s="16">
        <v>102.2</v>
      </c>
      <c r="CA23" s="16">
        <v>63.4</v>
      </c>
      <c r="CB23" s="16">
        <v>75.099999999999994</v>
      </c>
      <c r="CC23" s="16">
        <v>84.5</v>
      </c>
      <c r="CD23" s="16">
        <v>79.5</v>
      </c>
      <c r="CE23" s="16">
        <v>104</v>
      </c>
      <c r="CF23" s="16">
        <v>126.6</v>
      </c>
      <c r="CG23" s="16">
        <v>106.9</v>
      </c>
      <c r="CH23" s="16">
        <v>121.7</v>
      </c>
      <c r="CI23" s="16">
        <v>142.6</v>
      </c>
      <c r="CJ23" s="16">
        <v>114.5</v>
      </c>
      <c r="CK23" s="16">
        <v>89.3</v>
      </c>
      <c r="CL23" s="16">
        <v>86.1</v>
      </c>
      <c r="CM23" s="16">
        <v>74.2</v>
      </c>
      <c r="CN23" s="16">
        <v>64.900000000000006</v>
      </c>
      <c r="CO23" s="16">
        <v>107.8</v>
      </c>
      <c r="CP23" s="16">
        <v>123.1</v>
      </c>
      <c r="CQ23" s="16">
        <v>80.400000000000006</v>
      </c>
      <c r="CR23" s="16">
        <v>152.1</v>
      </c>
      <c r="CS23" s="16">
        <v>170.2</v>
      </c>
      <c r="CT23" s="16">
        <v>76.8</v>
      </c>
    </row>
    <row r="24" spans="1:98" ht="30" customHeight="1">
      <c r="A24" s="385"/>
      <c r="B24" s="79"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16">
        <v>106</v>
      </c>
      <c r="D24" s="16">
        <v>109</v>
      </c>
      <c r="E24" s="17">
        <v>115</v>
      </c>
      <c r="F24" s="17">
        <v>80.099999999999994</v>
      </c>
      <c r="G24" s="17">
        <v>108.5</v>
      </c>
      <c r="H24" s="17">
        <v>100.1</v>
      </c>
      <c r="I24" s="17">
        <v>93.5</v>
      </c>
      <c r="J24" s="16">
        <v>104.1</v>
      </c>
      <c r="K24" s="17">
        <v>109.4</v>
      </c>
      <c r="L24" s="16">
        <v>92.375674056321159</v>
      </c>
      <c r="M24" s="16">
        <v>101.1</v>
      </c>
      <c r="N24" s="16">
        <v>72.5</v>
      </c>
      <c r="O24" s="16">
        <v>102.1</v>
      </c>
      <c r="P24" s="16">
        <v>105.4</v>
      </c>
      <c r="Q24" s="16">
        <v>101.8</v>
      </c>
      <c r="R24" s="16">
        <v>103.8</v>
      </c>
      <c r="S24" s="16">
        <v>106.1</v>
      </c>
      <c r="T24" s="16">
        <v>112.8</v>
      </c>
      <c r="U24" s="16">
        <v>95.8</v>
      </c>
      <c r="V24" s="16">
        <v>105.8</v>
      </c>
      <c r="W24" s="16">
        <v>100.9</v>
      </c>
      <c r="X24" s="16">
        <v>104.6</v>
      </c>
      <c r="Y24" s="16">
        <v>113.3</v>
      </c>
      <c r="Z24" s="17">
        <v>61.3</v>
      </c>
      <c r="AA24" s="17">
        <v>108.9</v>
      </c>
      <c r="AB24" s="16">
        <v>107</v>
      </c>
      <c r="AC24" s="16">
        <v>101</v>
      </c>
      <c r="AD24" s="16">
        <v>89</v>
      </c>
      <c r="AE24" s="16">
        <v>96.1</v>
      </c>
      <c r="AF24" s="16">
        <v>90.9</v>
      </c>
      <c r="AG24" s="103">
        <v>79.5</v>
      </c>
      <c r="AH24" s="17">
        <v>80.599999999999994</v>
      </c>
      <c r="AI24" s="17">
        <v>95.8</v>
      </c>
      <c r="AJ24" s="16">
        <v>101.4</v>
      </c>
      <c r="AK24" s="17">
        <v>113.4</v>
      </c>
      <c r="AL24" s="16">
        <v>84.6</v>
      </c>
      <c r="AM24" s="15" t="s">
        <v>0</v>
      </c>
      <c r="AN24" s="15" t="s">
        <v>0</v>
      </c>
      <c r="AO24" s="16">
        <v>78.777446966877577</v>
      </c>
      <c r="AP24" s="15" t="s">
        <v>0</v>
      </c>
      <c r="AQ24" s="101"/>
      <c r="AR24" s="24">
        <v>63.402370405842213</v>
      </c>
      <c r="AS24" s="16">
        <v>108.3</v>
      </c>
      <c r="AT24" s="16">
        <v>121.9</v>
      </c>
      <c r="AU24" s="16">
        <v>97</v>
      </c>
      <c r="AV24" s="24">
        <v>105.6</v>
      </c>
      <c r="AW24" s="16">
        <v>176.6</v>
      </c>
      <c r="AX24" s="102">
        <v>91.107594936708864</v>
      </c>
      <c r="AY24" s="102">
        <v>143.53942341090658</v>
      </c>
      <c r="AZ24" s="16">
        <v>111.59709618874771</v>
      </c>
      <c r="BA24" s="16">
        <v>103.97896676966445</v>
      </c>
      <c r="BB24" s="16">
        <v>123.12183932016056</v>
      </c>
      <c r="BC24" s="68">
        <v>118.26304200542006</v>
      </c>
      <c r="BD24" s="16">
        <v>155.80221275376852</v>
      </c>
      <c r="BE24" s="16">
        <v>81.824240474330097</v>
      </c>
      <c r="BF24" s="16">
        <v>108.9537986237888</v>
      </c>
      <c r="BG24" s="16">
        <v>110.1</v>
      </c>
      <c r="BH24" s="16">
        <v>106.1</v>
      </c>
      <c r="BI24" s="16">
        <v>90.6</v>
      </c>
      <c r="BJ24" s="16">
        <v>75</v>
      </c>
      <c r="BK24" s="16">
        <v>90.5</v>
      </c>
      <c r="BL24" s="16">
        <v>116.4</v>
      </c>
      <c r="BM24" s="16">
        <v>97.1</v>
      </c>
      <c r="BN24" s="16">
        <v>98.4</v>
      </c>
      <c r="BO24" s="16">
        <v>112.4</v>
      </c>
      <c r="BP24" s="16">
        <v>82.4</v>
      </c>
      <c r="BQ24" s="16">
        <v>83.7</v>
      </c>
      <c r="BR24" s="16">
        <v>83.4</v>
      </c>
      <c r="BS24" s="16">
        <v>99.3</v>
      </c>
      <c r="BT24" s="16">
        <v>69.900000000000006</v>
      </c>
      <c r="BU24" s="16">
        <v>108.3</v>
      </c>
      <c r="BV24" s="16">
        <v>97.3</v>
      </c>
      <c r="BW24" s="16">
        <v>88.5</v>
      </c>
      <c r="BX24" s="16">
        <v>110.5</v>
      </c>
      <c r="BY24" s="16">
        <v>74.900000000000006</v>
      </c>
      <c r="BZ24" s="16">
        <v>112</v>
      </c>
      <c r="CA24" s="16">
        <v>124</v>
      </c>
      <c r="CB24" s="16">
        <v>89.5</v>
      </c>
      <c r="CC24" s="16">
        <v>96.2</v>
      </c>
      <c r="CD24" s="16">
        <v>102</v>
      </c>
      <c r="CE24" s="16">
        <v>95.2</v>
      </c>
      <c r="CF24" s="16">
        <v>131.9</v>
      </c>
      <c r="CG24" s="16">
        <v>94.1</v>
      </c>
      <c r="CH24" s="16">
        <v>72.7</v>
      </c>
      <c r="CI24" s="16">
        <v>93.7</v>
      </c>
      <c r="CJ24" s="16">
        <v>87.6</v>
      </c>
      <c r="CK24" s="16">
        <v>164.4</v>
      </c>
      <c r="CL24" s="16">
        <v>78.8</v>
      </c>
      <c r="CM24" s="16">
        <v>141.6</v>
      </c>
      <c r="CN24" s="16">
        <v>56.6</v>
      </c>
      <c r="CO24" s="16">
        <v>172.8</v>
      </c>
      <c r="CP24" s="16">
        <v>91.3</v>
      </c>
      <c r="CQ24" s="16">
        <v>44.5</v>
      </c>
      <c r="CR24" s="16">
        <v>295.2</v>
      </c>
      <c r="CS24" s="16">
        <v>100.5</v>
      </c>
      <c r="CT24" s="16">
        <v>31.5</v>
      </c>
    </row>
    <row r="25" spans="1:98" ht="30" customHeight="1">
      <c r="A25" s="386"/>
      <c r="B25" s="80"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16">
        <v>112.6</v>
      </c>
      <c r="D25" s="16">
        <v>120.8</v>
      </c>
      <c r="E25" s="17">
        <v>158.80000000000001</v>
      </c>
      <c r="F25" s="16">
        <v>56</v>
      </c>
      <c r="G25" s="17">
        <v>102.7</v>
      </c>
      <c r="H25" s="17">
        <v>90.5</v>
      </c>
      <c r="I25" s="17">
        <v>100.2</v>
      </c>
      <c r="J25" s="16">
        <v>112.1</v>
      </c>
      <c r="K25" s="17">
        <v>144.1</v>
      </c>
      <c r="L25" s="16">
        <v>68.783401446086131</v>
      </c>
      <c r="M25" s="16">
        <v>108.2</v>
      </c>
      <c r="N25" s="16">
        <v>89.7</v>
      </c>
      <c r="O25" s="16">
        <v>87.1</v>
      </c>
      <c r="P25" s="16">
        <v>110.8</v>
      </c>
      <c r="Q25" s="16">
        <v>104.9</v>
      </c>
      <c r="R25" s="16">
        <v>98.6</v>
      </c>
      <c r="S25" s="16">
        <v>117.8</v>
      </c>
      <c r="T25" s="16">
        <v>84.3</v>
      </c>
      <c r="U25" s="16">
        <v>102.4</v>
      </c>
      <c r="V25" s="16">
        <v>104.5</v>
      </c>
      <c r="W25" s="16">
        <v>113.4</v>
      </c>
      <c r="X25" s="16">
        <v>117.8</v>
      </c>
      <c r="Y25" s="16">
        <v>164</v>
      </c>
      <c r="Z25" s="17">
        <v>55</v>
      </c>
      <c r="AA25" s="17">
        <v>102.6</v>
      </c>
      <c r="AB25" s="16">
        <v>112.1</v>
      </c>
      <c r="AC25" s="17">
        <v>96.9</v>
      </c>
      <c r="AD25" s="16">
        <v>72.099999999999994</v>
      </c>
      <c r="AE25" s="16">
        <v>104.5</v>
      </c>
      <c r="AF25" s="16">
        <v>102.7</v>
      </c>
      <c r="AG25" s="103">
        <v>93.6</v>
      </c>
      <c r="AH25" s="17">
        <v>85.5</v>
      </c>
      <c r="AI25" s="17">
        <v>99.1</v>
      </c>
      <c r="AJ25" s="16">
        <v>108</v>
      </c>
      <c r="AK25" s="17">
        <v>106.4</v>
      </c>
      <c r="AL25" s="16">
        <v>98.6</v>
      </c>
      <c r="AM25" s="15" t="s">
        <v>0</v>
      </c>
      <c r="AN25" s="15" t="s">
        <v>0</v>
      </c>
      <c r="AO25" s="16">
        <v>111.46349520977866</v>
      </c>
      <c r="AP25" s="15" t="s">
        <v>0</v>
      </c>
      <c r="AQ25" s="101"/>
      <c r="AR25" s="24">
        <v>107.47224594363792</v>
      </c>
      <c r="AS25" s="16">
        <v>115.5</v>
      </c>
      <c r="AT25" s="16">
        <v>98.3</v>
      </c>
      <c r="AU25" s="16">
        <v>114.2</v>
      </c>
      <c r="AV25" s="24">
        <v>92.3</v>
      </c>
      <c r="AW25" s="16">
        <v>164.7</v>
      </c>
      <c r="AX25" s="102">
        <v>83.568548387096769</v>
      </c>
      <c r="AY25" s="102">
        <v>141.39927623642944</v>
      </c>
      <c r="AZ25" s="16">
        <v>86.213956662685547</v>
      </c>
      <c r="BA25" s="16">
        <v>94.20146447654858</v>
      </c>
      <c r="BB25" s="16">
        <v>96.176470588235304</v>
      </c>
      <c r="BC25" s="68">
        <v>113.69593709043251</v>
      </c>
      <c r="BD25" s="16">
        <v>291.9308357348703</v>
      </c>
      <c r="BE25" s="16">
        <v>36.426456071076011</v>
      </c>
      <c r="BF25" s="16">
        <v>96.856368563685635</v>
      </c>
      <c r="BG25" s="16">
        <v>82.5</v>
      </c>
      <c r="BH25" s="16">
        <v>110.9</v>
      </c>
      <c r="BI25" s="16">
        <v>94.9</v>
      </c>
      <c r="BJ25" s="16">
        <v>81.5</v>
      </c>
      <c r="BK25" s="16">
        <v>84.7</v>
      </c>
      <c r="BL25" s="16">
        <v>136.1</v>
      </c>
      <c r="BM25" s="16">
        <v>89.6</v>
      </c>
      <c r="BN25" s="16">
        <v>90.4</v>
      </c>
      <c r="BO25" s="16">
        <v>124.4</v>
      </c>
      <c r="BP25" s="16">
        <v>79.5</v>
      </c>
      <c r="BQ25" s="16">
        <v>99.3</v>
      </c>
      <c r="BR25" s="16">
        <v>71</v>
      </c>
      <c r="BS25" s="16">
        <v>51.3</v>
      </c>
      <c r="BT25" s="16">
        <v>116.4</v>
      </c>
      <c r="BU25" s="16">
        <v>89</v>
      </c>
      <c r="BV25" s="16">
        <v>89.6</v>
      </c>
      <c r="BW25" s="16">
        <v>100.4</v>
      </c>
      <c r="BX25" s="16">
        <v>186.1</v>
      </c>
      <c r="BY25" s="16">
        <v>64.900000000000006</v>
      </c>
      <c r="BZ25" s="16">
        <v>106.6</v>
      </c>
      <c r="CA25" s="16">
        <v>83.7</v>
      </c>
      <c r="CB25" s="16">
        <v>87.6</v>
      </c>
      <c r="CC25" s="16">
        <v>97.3</v>
      </c>
      <c r="CD25" s="16">
        <v>114.2</v>
      </c>
      <c r="CE25" s="16">
        <v>92.1</v>
      </c>
      <c r="CF25" s="16">
        <v>121.3</v>
      </c>
      <c r="CG25" s="16">
        <v>88.3</v>
      </c>
      <c r="CH25" s="16">
        <v>84.7</v>
      </c>
      <c r="CI25" s="16">
        <v>101</v>
      </c>
      <c r="CJ25" s="16">
        <v>99.7</v>
      </c>
      <c r="CK25" s="16">
        <v>126.8</v>
      </c>
      <c r="CL25" s="16">
        <v>97.1</v>
      </c>
      <c r="CM25" s="16">
        <v>86</v>
      </c>
      <c r="CN25" s="16">
        <v>183.7</v>
      </c>
      <c r="CO25" s="16">
        <v>63.7</v>
      </c>
      <c r="CP25" s="16">
        <v>111.9</v>
      </c>
      <c r="CQ25" s="16">
        <v>95.7</v>
      </c>
      <c r="CR25" s="16">
        <v>88.2</v>
      </c>
      <c r="CS25" s="16">
        <v>146.30000000000001</v>
      </c>
      <c r="CT25" s="16">
        <v>63</v>
      </c>
    </row>
    <row r="26" spans="1:98">
      <c r="A26" s="81"/>
      <c r="B26" s="59"/>
    </row>
    <row r="27" spans="1:98">
      <c r="A27" s="59"/>
      <c r="B27" s="59"/>
    </row>
    <row r="28" spans="1:98">
      <c r="A28"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8" s="61"/>
    </row>
    <row r="29" spans="1:98">
      <c r="A29" s="62" t="str">
        <f>IF('0'!A1=1,"Розробка та оприлюднення даних щодо стану виплати заробітної плати у І півріччі 2008 року здійснювались щоквартально.","Development and announcement first half year 2008 wage arrears data took place once in a quarter.")</f>
        <v>Розробка та оприлюднення даних щодо стану виплати заробітної плати у І півріччі 2008 року здійснювались щоквартально.</v>
      </c>
      <c r="B29" s="61"/>
    </row>
  </sheetData>
  <sheetProtection algorithmName="SHA-512" hashValue="9zIxhr+AtsNJDTdhf16azxRECotADP3z3tV1g0CWu0cK75Gr+7gKV1GiN/MuT4oKazQsGqIiWCmBxLJ1mDAUww==" saltValue="p89dGuKxDa9g09s48iHXSg==" spinCount="100000" sheet="1" objects="1" scenarios="1"/>
  <mergeCells count="2">
    <mergeCell ref="A3:B3"/>
    <mergeCell ref="A4:A25"/>
  </mergeCells>
  <hyperlinks>
    <hyperlink ref="A1" location="'0'!A1" display="'0'!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rgb="FF92D050"/>
  </sheetPr>
  <dimension ref="A1:CT29"/>
  <sheetViews>
    <sheetView showGridLines="0" showRowColHeaders="0" zoomScale="85" zoomScaleNormal="85" workbookViewId="0">
      <pane xSplit="2" topLeftCell="CG1" activePane="topRight" state="frozen"/>
      <selection activeCell="C3" sqref="C3:CI23"/>
      <selection pane="topRight" activeCell="CT3" sqref="CT3"/>
    </sheetView>
  </sheetViews>
  <sheetFormatPr defaultColWidth="9.33203125" defaultRowHeight="12.75"/>
  <cols>
    <col min="1" max="1" width="9.33203125" style="33"/>
    <col min="2" max="2" width="45.83203125" style="33" customWidth="1"/>
    <col min="3" max="71" width="10.83203125" style="33" customWidth="1"/>
    <col min="72" max="74" width="12.83203125" style="33" customWidth="1"/>
    <col min="75" max="98" width="10.83203125" style="33" customWidth="1"/>
    <col min="99" max="16384" width="9.33203125" style="33"/>
  </cols>
  <sheetData>
    <row r="1" spans="1:98" ht="24" customHeight="1">
      <c r="A1" s="52" t="str">
        <f>IF('0'!A1=1,"до змісту","to title")</f>
        <v>до змісту</v>
      </c>
      <c r="B1" s="53"/>
      <c r="C1" s="32"/>
      <c r="D1" s="32"/>
      <c r="E1" s="32"/>
      <c r="F1" s="32"/>
      <c r="G1" s="32"/>
      <c r="H1" s="32"/>
      <c r="I1" s="32"/>
      <c r="J1" s="32"/>
      <c r="K1" s="32"/>
    </row>
    <row r="2" spans="1:98" s="35" customFormat="1" ht="15.75" customHeight="1">
      <c r="A2" s="54"/>
      <c r="B2" s="55"/>
      <c r="C2" s="306">
        <v>41306</v>
      </c>
      <c r="D2" s="306">
        <v>41334</v>
      </c>
      <c r="E2" s="306">
        <v>41365</v>
      </c>
      <c r="F2" s="306">
        <v>41395</v>
      </c>
      <c r="G2" s="306">
        <v>41426</v>
      </c>
      <c r="H2" s="306">
        <v>41456</v>
      </c>
      <c r="I2" s="306">
        <v>41487</v>
      </c>
      <c r="J2" s="306">
        <v>41518</v>
      </c>
      <c r="K2" s="306">
        <v>41548</v>
      </c>
      <c r="L2" s="306">
        <v>41579</v>
      </c>
      <c r="M2" s="306">
        <v>41609</v>
      </c>
      <c r="N2" s="306">
        <v>41640</v>
      </c>
      <c r="O2" s="306">
        <v>41671</v>
      </c>
      <c r="P2" s="306">
        <v>41699</v>
      </c>
      <c r="Q2" s="306">
        <v>41730</v>
      </c>
      <c r="R2" s="306">
        <v>41760</v>
      </c>
      <c r="S2" s="306">
        <v>41791</v>
      </c>
      <c r="T2" s="306">
        <v>41821</v>
      </c>
      <c r="U2" s="306">
        <v>41852</v>
      </c>
      <c r="V2" s="306">
        <v>41883</v>
      </c>
      <c r="W2" s="306">
        <v>41913</v>
      </c>
      <c r="X2" s="306">
        <v>41944</v>
      </c>
      <c r="Y2" s="306">
        <v>41974</v>
      </c>
      <c r="Z2" s="306">
        <v>42005</v>
      </c>
      <c r="AA2" s="306">
        <v>42036</v>
      </c>
      <c r="AB2" s="306">
        <v>42064</v>
      </c>
      <c r="AC2" s="306">
        <v>42095</v>
      </c>
      <c r="AD2" s="306">
        <v>42125</v>
      </c>
      <c r="AE2" s="306">
        <v>42156</v>
      </c>
      <c r="AF2" s="306">
        <v>42186</v>
      </c>
      <c r="AG2" s="306">
        <v>42217</v>
      </c>
      <c r="AH2" s="306">
        <v>42248</v>
      </c>
      <c r="AI2" s="306">
        <v>42278</v>
      </c>
      <c r="AJ2" s="306">
        <v>42309</v>
      </c>
      <c r="AK2" s="306">
        <v>42339</v>
      </c>
      <c r="AL2" s="306">
        <v>42370</v>
      </c>
      <c r="AM2" s="306">
        <v>42401</v>
      </c>
      <c r="AN2" s="306">
        <v>42430</v>
      </c>
      <c r="AO2" s="306">
        <v>42461</v>
      </c>
      <c r="AP2" s="306">
        <v>42491</v>
      </c>
      <c r="AQ2" s="306">
        <v>42522</v>
      </c>
      <c r="AR2" s="306">
        <v>42552</v>
      </c>
      <c r="AS2" s="306">
        <v>42583</v>
      </c>
      <c r="AT2" s="306">
        <v>42614</v>
      </c>
      <c r="AU2" s="306">
        <v>42644</v>
      </c>
      <c r="AV2" s="306">
        <v>42675</v>
      </c>
      <c r="AW2" s="306">
        <v>42705</v>
      </c>
      <c r="AX2" s="306">
        <v>42736</v>
      </c>
      <c r="AY2" s="306">
        <v>42767</v>
      </c>
      <c r="AZ2" s="306">
        <v>42795</v>
      </c>
      <c r="BA2" s="306">
        <v>42826</v>
      </c>
      <c r="BB2" s="306">
        <v>42856</v>
      </c>
      <c r="BC2" s="306">
        <v>42887</v>
      </c>
      <c r="BD2" s="306">
        <v>42917</v>
      </c>
      <c r="BE2" s="34">
        <v>42948</v>
      </c>
      <c r="BF2" s="34">
        <v>42979</v>
      </c>
      <c r="BG2" s="306">
        <v>43009</v>
      </c>
      <c r="BH2" s="306">
        <v>43040</v>
      </c>
      <c r="BI2" s="306">
        <v>43070</v>
      </c>
      <c r="BJ2" s="306">
        <v>43101</v>
      </c>
      <c r="BK2" s="306">
        <v>43132</v>
      </c>
      <c r="BL2" s="306">
        <v>43160</v>
      </c>
      <c r="BM2" s="306">
        <v>43191</v>
      </c>
      <c r="BN2" s="306">
        <v>43221</v>
      </c>
      <c r="BO2" s="306">
        <v>43252</v>
      </c>
      <c r="BP2" s="306">
        <v>43282</v>
      </c>
      <c r="BQ2" s="306">
        <v>43313</v>
      </c>
      <c r="BR2" s="306">
        <v>43344</v>
      </c>
      <c r="BS2" s="306">
        <v>43374</v>
      </c>
      <c r="BT2" s="306">
        <v>43405</v>
      </c>
      <c r="BU2" s="306">
        <v>43435</v>
      </c>
      <c r="BV2" s="306">
        <v>43466</v>
      </c>
      <c r="BW2" s="306">
        <v>43497</v>
      </c>
      <c r="BX2" s="306">
        <v>43525</v>
      </c>
      <c r="BY2" s="306">
        <v>43556</v>
      </c>
      <c r="BZ2" s="306">
        <v>43586</v>
      </c>
      <c r="CA2" s="306">
        <v>43617</v>
      </c>
      <c r="CB2" s="306">
        <v>43647</v>
      </c>
      <c r="CC2" s="306">
        <v>43678</v>
      </c>
      <c r="CD2" s="306">
        <v>43709</v>
      </c>
      <c r="CE2" s="306">
        <v>43739</v>
      </c>
      <c r="CF2" s="34">
        <v>43770</v>
      </c>
      <c r="CG2" s="306">
        <v>43800</v>
      </c>
      <c r="CH2" s="34">
        <v>43831</v>
      </c>
      <c r="CI2" s="306">
        <v>43862</v>
      </c>
      <c r="CJ2" s="34">
        <v>43891</v>
      </c>
      <c r="CK2" s="306">
        <v>43922</v>
      </c>
      <c r="CL2" s="34">
        <v>43952</v>
      </c>
      <c r="CM2" s="306">
        <v>43983</v>
      </c>
      <c r="CN2" s="34">
        <v>44013</v>
      </c>
      <c r="CO2" s="34">
        <v>44044</v>
      </c>
      <c r="CP2" s="34">
        <v>44075</v>
      </c>
      <c r="CQ2" s="34">
        <v>44105</v>
      </c>
      <c r="CR2" s="34">
        <v>44136</v>
      </c>
      <c r="CS2" s="34">
        <v>44166</v>
      </c>
      <c r="CT2" s="34">
        <v>44197</v>
      </c>
    </row>
    <row r="3" spans="1:98" ht="69" customHeight="1">
      <c r="A3" s="394" t="str">
        <f>IF('0'!A1=1,"Кількість працівників економічно активних підприємств, яким не виплачено заробітну плату (на перше число місяця, тис.осіб)","Number of unpaid employees of economically active enterprises ( as of month 1-st (thousand pesron)")</f>
        <v>Кількість працівників економічно активних підприємств, яким не виплачено заробітну плату (на перше число місяця, тис.осіб)</v>
      </c>
      <c r="B3" s="395"/>
      <c r="C3" s="19">
        <v>127.2</v>
      </c>
      <c r="D3" s="18">
        <v>135</v>
      </c>
      <c r="E3" s="18">
        <v>129.19999999999999</v>
      </c>
      <c r="F3" s="18">
        <v>105.5</v>
      </c>
      <c r="G3" s="18">
        <v>100.7</v>
      </c>
      <c r="H3" s="18">
        <v>86.7</v>
      </c>
      <c r="I3" s="18">
        <v>81.599999999999994</v>
      </c>
      <c r="J3" s="18">
        <v>81.3</v>
      </c>
      <c r="K3" s="18">
        <v>89.9</v>
      </c>
      <c r="L3" s="18">
        <v>78.2</v>
      </c>
      <c r="M3" s="18">
        <v>103</v>
      </c>
      <c r="N3" s="18">
        <v>57.1</v>
      </c>
      <c r="O3" s="18">
        <v>63.2</v>
      </c>
      <c r="P3" s="18">
        <v>127.9</v>
      </c>
      <c r="Q3" s="18">
        <v>138.5</v>
      </c>
      <c r="R3" s="18">
        <v>111.5</v>
      </c>
      <c r="S3" s="18">
        <v>114.1</v>
      </c>
      <c r="T3" s="18">
        <v>119.7</v>
      </c>
      <c r="U3" s="18">
        <v>158.80000000000001</v>
      </c>
      <c r="V3" s="18">
        <v>251</v>
      </c>
      <c r="W3" s="18">
        <v>361.2</v>
      </c>
      <c r="X3" s="18">
        <v>365</v>
      </c>
      <c r="Y3" s="18">
        <v>390.2</v>
      </c>
      <c r="Z3" s="96">
        <v>382.1</v>
      </c>
      <c r="AA3" s="18">
        <v>196.6</v>
      </c>
      <c r="AB3" s="18">
        <v>201.3</v>
      </c>
      <c r="AC3" s="18">
        <v>215.4</v>
      </c>
      <c r="AD3" s="18">
        <v>214.4</v>
      </c>
      <c r="AE3" s="18">
        <v>224.1</v>
      </c>
      <c r="AF3" s="18">
        <v>265.8</v>
      </c>
      <c r="AG3" s="18">
        <v>226.5</v>
      </c>
      <c r="AH3" s="18">
        <v>219.3</v>
      </c>
      <c r="AI3" s="18">
        <v>194.6</v>
      </c>
      <c r="AJ3" s="18">
        <v>190.8</v>
      </c>
      <c r="AK3" s="18">
        <v>182.6</v>
      </c>
      <c r="AL3" s="18">
        <v>185.4</v>
      </c>
      <c r="AM3" s="18">
        <v>191.2</v>
      </c>
      <c r="AN3" s="18">
        <v>193.7</v>
      </c>
      <c r="AO3" s="18">
        <v>178.8</v>
      </c>
      <c r="AP3" s="18">
        <v>158.4</v>
      </c>
      <c r="AQ3" s="18">
        <v>154.4</v>
      </c>
      <c r="AR3" s="18">
        <v>166.7</v>
      </c>
      <c r="AS3" s="18">
        <v>156.30000000000001</v>
      </c>
      <c r="AT3" s="18">
        <v>146.6</v>
      </c>
      <c r="AU3" s="18">
        <v>145</v>
      </c>
      <c r="AV3" s="18">
        <v>148.19999999999999</v>
      </c>
      <c r="AW3" s="18">
        <v>161</v>
      </c>
      <c r="AX3" s="18">
        <v>96.6</v>
      </c>
      <c r="AY3" s="18">
        <v>112.9</v>
      </c>
      <c r="AZ3" s="18">
        <v>114.7</v>
      </c>
      <c r="BA3" s="18">
        <v>136.1</v>
      </c>
      <c r="BB3" s="18">
        <v>146</v>
      </c>
      <c r="BC3" s="18">
        <v>145</v>
      </c>
      <c r="BD3" s="18">
        <v>150.69999999999999</v>
      </c>
      <c r="BE3" s="18">
        <v>135.6</v>
      </c>
      <c r="BF3" s="18">
        <v>128.19999999999999</v>
      </c>
      <c r="BG3" s="18">
        <v>135.69999999999999</v>
      </c>
      <c r="BH3" s="18">
        <v>147.80000000000001</v>
      </c>
      <c r="BI3" s="18">
        <v>145.30000000000001</v>
      </c>
      <c r="BJ3" s="18">
        <v>118.7</v>
      </c>
      <c r="BK3" s="18">
        <v>118.7</v>
      </c>
      <c r="BL3" s="18">
        <v>115.1</v>
      </c>
      <c r="BM3" s="18">
        <v>99</v>
      </c>
      <c r="BN3" s="18">
        <v>98.9</v>
      </c>
      <c r="BO3" s="18">
        <v>109.1</v>
      </c>
      <c r="BP3" s="18">
        <v>109.6</v>
      </c>
      <c r="BQ3" s="18">
        <v>102.6</v>
      </c>
      <c r="BR3" s="18">
        <v>104.1</v>
      </c>
      <c r="BS3" s="18">
        <v>114.3</v>
      </c>
      <c r="BT3" s="18">
        <v>112.7</v>
      </c>
      <c r="BU3" s="18">
        <v>113.6</v>
      </c>
      <c r="BV3" s="18">
        <v>90.5</v>
      </c>
      <c r="BW3" s="18">
        <v>96.3</v>
      </c>
      <c r="BX3" s="18">
        <v>87.1</v>
      </c>
      <c r="BY3" s="18">
        <v>82.1</v>
      </c>
      <c r="BZ3" s="18">
        <v>97.4</v>
      </c>
      <c r="CA3" s="18">
        <v>97.3</v>
      </c>
      <c r="CB3" s="18">
        <v>113.3</v>
      </c>
      <c r="CC3" s="18">
        <v>102.6</v>
      </c>
      <c r="CD3" s="18">
        <v>102.3</v>
      </c>
      <c r="CE3" s="18">
        <v>115.1</v>
      </c>
      <c r="CF3" s="18">
        <v>119.8</v>
      </c>
      <c r="CG3" s="18">
        <v>126</v>
      </c>
      <c r="CH3" s="18">
        <v>107.6</v>
      </c>
      <c r="CI3" s="18">
        <v>102.3</v>
      </c>
      <c r="CJ3" s="18">
        <v>94.5</v>
      </c>
      <c r="CK3" s="18">
        <v>107.6</v>
      </c>
      <c r="CL3" s="18">
        <v>112.6</v>
      </c>
      <c r="CM3" s="18">
        <v>110.2</v>
      </c>
      <c r="CN3" s="18">
        <v>94.6</v>
      </c>
      <c r="CO3" s="18">
        <v>127.1</v>
      </c>
      <c r="CP3" s="18">
        <v>116.1</v>
      </c>
      <c r="CQ3" s="18">
        <v>130.30000000000001</v>
      </c>
      <c r="CR3" s="18">
        <v>127.9</v>
      </c>
      <c r="CS3" s="18">
        <v>132.1</v>
      </c>
      <c r="CT3" s="359">
        <v>73.7</v>
      </c>
    </row>
    <row r="4" spans="1:98" ht="31.9" customHeight="1">
      <c r="A4" s="384" t="str">
        <f>IF('0'!A1=1,"За видами економічної діяльності КВЕД 2010","By types of economic activity CTEA 2010")</f>
        <v>За видами економічної діяльності КВЕД 2010</v>
      </c>
      <c r="B4" s="56"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90">
        <v>3.1</v>
      </c>
      <c r="D4" s="15">
        <v>3</v>
      </c>
      <c r="E4" s="15">
        <v>3</v>
      </c>
      <c r="F4" s="15">
        <v>2.5</v>
      </c>
      <c r="G4" s="15">
        <v>2.8</v>
      </c>
      <c r="H4" s="15">
        <v>2.6</v>
      </c>
      <c r="I4" s="15">
        <v>2.2000000000000002</v>
      </c>
      <c r="J4" s="15">
        <v>2.2000000000000002</v>
      </c>
      <c r="K4" s="15">
        <v>1.9</v>
      </c>
      <c r="L4" s="15">
        <v>2</v>
      </c>
      <c r="M4" s="15">
        <v>1.7</v>
      </c>
      <c r="N4" s="15">
        <v>1.7</v>
      </c>
      <c r="O4" s="15">
        <v>2.9</v>
      </c>
      <c r="P4" s="15">
        <v>4.5999999999999996</v>
      </c>
      <c r="Q4" s="15">
        <v>4.5</v>
      </c>
      <c r="R4" s="15">
        <v>3.7</v>
      </c>
      <c r="S4" s="15">
        <v>3.4</v>
      </c>
      <c r="T4" s="15">
        <v>2.9</v>
      </c>
      <c r="U4" s="15">
        <v>2.8</v>
      </c>
      <c r="V4" s="15">
        <v>2.4</v>
      </c>
      <c r="W4" s="15">
        <v>2.4</v>
      </c>
      <c r="X4" s="15">
        <v>2.5</v>
      </c>
      <c r="Y4" s="15">
        <v>2.1</v>
      </c>
      <c r="Z4" s="29">
        <v>2.2000000000000002</v>
      </c>
      <c r="AA4" s="15">
        <v>1.7</v>
      </c>
      <c r="AB4" s="15">
        <v>2.5</v>
      </c>
      <c r="AC4" s="15">
        <v>1.6</v>
      </c>
      <c r="AD4" s="15">
        <v>1.5</v>
      </c>
      <c r="AE4" s="15">
        <v>1.5</v>
      </c>
      <c r="AF4" s="15">
        <v>1.8</v>
      </c>
      <c r="AG4" s="15">
        <v>1.8</v>
      </c>
      <c r="AH4" s="15">
        <v>1.6</v>
      </c>
      <c r="AI4" s="15">
        <v>1.3</v>
      </c>
      <c r="AJ4" s="15">
        <v>0.7</v>
      </c>
      <c r="AK4" s="15">
        <v>0.7</v>
      </c>
      <c r="AL4" s="20">
        <v>0.7</v>
      </c>
      <c r="AM4" s="20">
        <v>0.8</v>
      </c>
      <c r="AN4" s="20">
        <v>0.8</v>
      </c>
      <c r="AO4" s="20">
        <v>0.8</v>
      </c>
      <c r="AP4" s="20">
        <v>0.8</v>
      </c>
      <c r="AQ4" s="20">
        <v>1</v>
      </c>
      <c r="AR4" s="20">
        <v>1</v>
      </c>
      <c r="AS4" s="20">
        <v>1</v>
      </c>
      <c r="AT4" s="20">
        <v>1.2</v>
      </c>
      <c r="AU4" s="20">
        <v>1.1000000000000001</v>
      </c>
      <c r="AV4" s="20">
        <v>1.2</v>
      </c>
      <c r="AW4" s="20">
        <v>0.8</v>
      </c>
      <c r="AX4" s="20">
        <v>0.5</v>
      </c>
      <c r="AY4" s="20">
        <v>0.9</v>
      </c>
      <c r="AZ4" s="20">
        <v>0.8</v>
      </c>
      <c r="BA4" s="20">
        <v>1</v>
      </c>
      <c r="BB4" s="20">
        <v>1.2</v>
      </c>
      <c r="BC4" s="20">
        <v>1.3</v>
      </c>
      <c r="BD4" s="20">
        <v>1.4</v>
      </c>
      <c r="BE4" s="20">
        <v>0.8</v>
      </c>
      <c r="BF4" s="20">
        <v>0.8</v>
      </c>
      <c r="BG4" s="20">
        <v>0.7</v>
      </c>
      <c r="BH4" s="20">
        <v>1</v>
      </c>
      <c r="BI4" s="20">
        <v>1</v>
      </c>
      <c r="BJ4" s="20">
        <v>0.7</v>
      </c>
      <c r="BK4" s="20">
        <v>0.6</v>
      </c>
      <c r="BL4" s="20">
        <v>0.8</v>
      </c>
      <c r="BM4" s="20">
        <v>0.7</v>
      </c>
      <c r="BN4" s="20">
        <v>0.8</v>
      </c>
      <c r="BO4" s="20">
        <v>0.9</v>
      </c>
      <c r="BP4" s="20">
        <v>0.7</v>
      </c>
      <c r="BQ4" s="20">
        <v>0.8</v>
      </c>
      <c r="BR4" s="20">
        <v>0.7</v>
      </c>
      <c r="BS4" s="20">
        <v>1</v>
      </c>
      <c r="BT4" s="20">
        <v>1.3</v>
      </c>
      <c r="BU4" s="20">
        <v>1.1000000000000001</v>
      </c>
      <c r="BV4" s="20">
        <v>0.7</v>
      </c>
      <c r="BW4" s="20">
        <v>0.8</v>
      </c>
      <c r="BX4" s="20">
        <v>0.9</v>
      </c>
      <c r="BY4" s="20">
        <v>0.9</v>
      </c>
      <c r="BZ4" s="20">
        <v>1</v>
      </c>
      <c r="CA4" s="20">
        <v>0.9</v>
      </c>
      <c r="CB4" s="20">
        <v>0.9</v>
      </c>
      <c r="CC4" s="20">
        <v>0.8</v>
      </c>
      <c r="CD4" s="20">
        <v>1.1000000000000001</v>
      </c>
      <c r="CE4" s="20">
        <v>1.2</v>
      </c>
      <c r="CF4" s="20">
        <v>0.9</v>
      </c>
      <c r="CG4" s="20">
        <v>1.2</v>
      </c>
      <c r="CH4" s="20">
        <v>1.5</v>
      </c>
      <c r="CI4" s="20">
        <v>1.6</v>
      </c>
      <c r="CJ4" s="20">
        <v>2.7</v>
      </c>
      <c r="CK4" s="20">
        <v>2.2000000000000002</v>
      </c>
      <c r="CL4" s="20">
        <v>2.6</v>
      </c>
      <c r="CM4" s="20">
        <v>2.8</v>
      </c>
      <c r="CN4" s="20">
        <v>2.7</v>
      </c>
      <c r="CO4" s="20">
        <v>2.2000000000000002</v>
      </c>
      <c r="CP4" s="20">
        <v>2.8</v>
      </c>
      <c r="CQ4" s="20">
        <v>2.4</v>
      </c>
      <c r="CR4" s="20">
        <v>2.4</v>
      </c>
      <c r="CS4" s="20">
        <v>2.2000000000000002</v>
      </c>
      <c r="CT4" s="20">
        <v>1.5</v>
      </c>
    </row>
    <row r="5" spans="1:98" ht="31.9" customHeight="1">
      <c r="A5" s="385"/>
      <c r="B5" s="57" t="str">
        <f>IF('0'!A1=1,"з них сільське господарство","of which agriculture")</f>
        <v>з них сільське господарство</v>
      </c>
      <c r="C5" s="90">
        <v>2.8</v>
      </c>
      <c r="D5" s="90">
        <v>2.5</v>
      </c>
      <c r="E5" s="15">
        <v>2.4</v>
      </c>
      <c r="F5" s="15">
        <v>2.2000000000000002</v>
      </c>
      <c r="G5" s="15">
        <v>2.5</v>
      </c>
      <c r="H5" s="15">
        <v>2.4</v>
      </c>
      <c r="I5" s="15">
        <v>2</v>
      </c>
      <c r="J5" s="15">
        <v>2</v>
      </c>
      <c r="K5" s="15">
        <v>1.7</v>
      </c>
      <c r="L5" s="15">
        <v>1.8</v>
      </c>
      <c r="M5" s="15">
        <v>1.5</v>
      </c>
      <c r="N5" s="15">
        <v>1.5</v>
      </c>
      <c r="O5" s="15">
        <v>2.6</v>
      </c>
      <c r="P5" s="15">
        <v>4.3</v>
      </c>
      <c r="Q5" s="15">
        <v>4.2</v>
      </c>
      <c r="R5" s="15">
        <v>3.4</v>
      </c>
      <c r="S5" s="15">
        <v>2.7</v>
      </c>
      <c r="T5" s="15">
        <v>2.4</v>
      </c>
      <c r="U5" s="15">
        <v>1.7</v>
      </c>
      <c r="V5" s="15">
        <v>1.7</v>
      </c>
      <c r="W5" s="15">
        <v>1.6</v>
      </c>
      <c r="X5" s="15">
        <v>1.7</v>
      </c>
      <c r="Y5" s="15">
        <v>1.5</v>
      </c>
      <c r="Z5" s="29">
        <v>1.6</v>
      </c>
      <c r="AA5" s="15">
        <v>1.2</v>
      </c>
      <c r="AB5" s="15">
        <v>1.1000000000000001</v>
      </c>
      <c r="AC5" s="15">
        <v>0.9</v>
      </c>
      <c r="AD5" s="15">
        <v>0.9</v>
      </c>
      <c r="AE5" s="15">
        <v>0.9</v>
      </c>
      <c r="AF5" s="15">
        <v>1.2</v>
      </c>
      <c r="AG5" s="15">
        <v>1.2</v>
      </c>
      <c r="AH5" s="15">
        <v>1</v>
      </c>
      <c r="AI5" s="15">
        <v>0.8</v>
      </c>
      <c r="AJ5" s="15">
        <v>0.5</v>
      </c>
      <c r="AK5" s="15">
        <v>0.5</v>
      </c>
      <c r="AL5" s="20">
        <v>0.5</v>
      </c>
      <c r="AM5" s="20">
        <v>0.6</v>
      </c>
      <c r="AN5" s="20">
        <v>0.6</v>
      </c>
      <c r="AO5" s="20">
        <v>0.5</v>
      </c>
      <c r="AP5" s="20">
        <v>0.5</v>
      </c>
      <c r="AQ5" s="20">
        <v>0.6</v>
      </c>
      <c r="AR5" s="20">
        <v>0.6</v>
      </c>
      <c r="AS5" s="20">
        <v>0.6</v>
      </c>
      <c r="AT5" s="20">
        <v>0.8</v>
      </c>
      <c r="AU5" s="20">
        <v>0.6</v>
      </c>
      <c r="AV5" s="20">
        <v>0.7</v>
      </c>
      <c r="AW5" s="20">
        <v>0.5</v>
      </c>
      <c r="AX5" s="20">
        <v>0.2</v>
      </c>
      <c r="AY5" s="20">
        <v>0.5</v>
      </c>
      <c r="AZ5" s="20">
        <v>0.5</v>
      </c>
      <c r="BA5" s="20">
        <v>0.3</v>
      </c>
      <c r="BB5" s="20">
        <v>0.3</v>
      </c>
      <c r="BC5" s="20">
        <v>0.3</v>
      </c>
      <c r="BD5" s="20">
        <v>0.5</v>
      </c>
      <c r="BE5" s="20">
        <v>0.2</v>
      </c>
      <c r="BF5" s="20">
        <v>0.3</v>
      </c>
      <c r="BG5" s="20">
        <v>0.2</v>
      </c>
      <c r="BH5" s="20">
        <v>0.3</v>
      </c>
      <c r="BI5" s="20">
        <v>0.3</v>
      </c>
      <c r="BJ5" s="20">
        <v>0.3</v>
      </c>
      <c r="BK5" s="20">
        <v>0.3</v>
      </c>
      <c r="BL5" s="20">
        <v>0.4</v>
      </c>
      <c r="BM5" s="20">
        <v>0.3</v>
      </c>
      <c r="BN5" s="20">
        <v>0.4</v>
      </c>
      <c r="BO5" s="20">
        <v>0.6</v>
      </c>
      <c r="BP5" s="20">
        <v>0.3</v>
      </c>
      <c r="BQ5" s="20">
        <v>0.3</v>
      </c>
      <c r="BR5" s="20">
        <v>0.3</v>
      </c>
      <c r="BS5" s="20">
        <v>0.3</v>
      </c>
      <c r="BT5" s="20">
        <v>0.6</v>
      </c>
      <c r="BU5" s="20">
        <v>0.4</v>
      </c>
      <c r="BV5" s="20">
        <v>0.4</v>
      </c>
      <c r="BW5" s="20">
        <v>0.4</v>
      </c>
      <c r="BX5" s="20">
        <v>0.4</v>
      </c>
      <c r="BY5" s="20">
        <v>0.5</v>
      </c>
      <c r="BZ5" s="20">
        <v>0.5</v>
      </c>
      <c r="CA5" s="20">
        <v>0.4</v>
      </c>
      <c r="CB5" s="20">
        <v>0.4</v>
      </c>
      <c r="CC5" s="20">
        <v>0.2</v>
      </c>
      <c r="CD5" s="20">
        <v>0.3</v>
      </c>
      <c r="CE5" s="20">
        <v>0.4</v>
      </c>
      <c r="CF5" s="20">
        <v>0.4</v>
      </c>
      <c r="CG5" s="20">
        <v>0.6</v>
      </c>
      <c r="CH5" s="20">
        <v>0.9</v>
      </c>
      <c r="CI5" s="20">
        <v>0.9</v>
      </c>
      <c r="CJ5" s="20">
        <v>1</v>
      </c>
      <c r="CK5" s="20">
        <v>1.1000000000000001</v>
      </c>
      <c r="CL5" s="20">
        <v>1.1000000000000001</v>
      </c>
      <c r="CM5" s="20">
        <v>1.2</v>
      </c>
      <c r="CN5" s="20">
        <v>1.4</v>
      </c>
      <c r="CO5" s="20">
        <v>1.1000000000000001</v>
      </c>
      <c r="CP5" s="20">
        <v>1</v>
      </c>
      <c r="CQ5" s="20">
        <v>0.9</v>
      </c>
      <c r="CR5" s="20">
        <v>0.9</v>
      </c>
      <c r="CS5" s="20">
        <v>0.9</v>
      </c>
      <c r="CT5" s="20">
        <v>0.8</v>
      </c>
    </row>
    <row r="6" spans="1:98" ht="31.9" customHeight="1">
      <c r="A6" s="385"/>
      <c r="B6" s="57" t="str">
        <f>IF('0'!A1=1,"Промисловість","Manufacturing")</f>
        <v>Промисловість</v>
      </c>
      <c r="C6" s="15">
        <v>70.3</v>
      </c>
      <c r="D6" s="15">
        <v>72.2</v>
      </c>
      <c r="E6" s="15">
        <v>70</v>
      </c>
      <c r="F6" s="15">
        <v>58.9</v>
      </c>
      <c r="G6" s="15">
        <v>55.5</v>
      </c>
      <c r="H6" s="15">
        <v>42.8</v>
      </c>
      <c r="I6" s="15">
        <v>43.4</v>
      </c>
      <c r="J6" s="15">
        <v>42.3</v>
      </c>
      <c r="K6" s="15">
        <v>44.5</v>
      </c>
      <c r="L6" s="15">
        <v>45.2</v>
      </c>
      <c r="M6" s="15">
        <v>46.2</v>
      </c>
      <c r="N6" s="15">
        <v>26.2</v>
      </c>
      <c r="O6" s="15">
        <v>29.2</v>
      </c>
      <c r="P6" s="15">
        <v>66.7</v>
      </c>
      <c r="Q6" s="15">
        <v>64.8</v>
      </c>
      <c r="R6" s="15">
        <v>51.6</v>
      </c>
      <c r="S6" s="15">
        <v>54.9</v>
      </c>
      <c r="T6" s="15">
        <v>62.9</v>
      </c>
      <c r="U6" s="15">
        <v>89.9</v>
      </c>
      <c r="V6" s="15">
        <v>122</v>
      </c>
      <c r="W6" s="15">
        <v>185</v>
      </c>
      <c r="X6" s="15">
        <v>191.5</v>
      </c>
      <c r="Y6" s="15">
        <v>205.9</v>
      </c>
      <c r="Z6" s="97">
        <v>213.5</v>
      </c>
      <c r="AA6" s="15">
        <v>139.30000000000001</v>
      </c>
      <c r="AB6" s="15">
        <v>142.5</v>
      </c>
      <c r="AC6" s="15">
        <v>161.6</v>
      </c>
      <c r="AD6" s="15">
        <v>158.30000000000001</v>
      </c>
      <c r="AE6" s="15">
        <v>172</v>
      </c>
      <c r="AF6" s="15">
        <v>208.8</v>
      </c>
      <c r="AG6" s="15">
        <v>168.9</v>
      </c>
      <c r="AH6" s="15">
        <v>162.6</v>
      </c>
      <c r="AI6" s="15">
        <v>142.30000000000001</v>
      </c>
      <c r="AJ6" s="15">
        <v>147.1</v>
      </c>
      <c r="AK6" s="15">
        <v>140.1</v>
      </c>
      <c r="AL6" s="21">
        <v>150.19999999999999</v>
      </c>
      <c r="AM6" s="21">
        <v>150</v>
      </c>
      <c r="AN6" s="21">
        <v>144.1</v>
      </c>
      <c r="AO6" s="21">
        <v>132.5</v>
      </c>
      <c r="AP6" s="21">
        <v>120.3</v>
      </c>
      <c r="AQ6" s="21">
        <v>118.4</v>
      </c>
      <c r="AR6" s="21">
        <v>130.80000000000001</v>
      </c>
      <c r="AS6" s="21">
        <v>125.4</v>
      </c>
      <c r="AT6" s="21">
        <v>112.7</v>
      </c>
      <c r="AU6" s="21">
        <v>112.5</v>
      </c>
      <c r="AV6" s="21">
        <v>117.4</v>
      </c>
      <c r="AW6" s="21">
        <v>131.6</v>
      </c>
      <c r="AX6" s="21">
        <v>75.5</v>
      </c>
      <c r="AY6" s="21">
        <v>88</v>
      </c>
      <c r="AZ6" s="21">
        <v>93.3</v>
      </c>
      <c r="BA6" s="21">
        <v>111</v>
      </c>
      <c r="BB6" s="21">
        <v>105.1</v>
      </c>
      <c r="BC6" s="21">
        <v>101.7</v>
      </c>
      <c r="BD6" s="21">
        <v>108.1</v>
      </c>
      <c r="BE6" s="21">
        <v>109.8</v>
      </c>
      <c r="BF6" s="21">
        <v>100.8</v>
      </c>
      <c r="BG6" s="21">
        <v>104.9</v>
      </c>
      <c r="BH6" s="21">
        <v>114</v>
      </c>
      <c r="BI6" s="21">
        <v>110.9</v>
      </c>
      <c r="BJ6" s="21">
        <v>97.7</v>
      </c>
      <c r="BK6" s="21">
        <v>97.8</v>
      </c>
      <c r="BL6" s="21">
        <v>94.3</v>
      </c>
      <c r="BM6" s="21">
        <v>81.5</v>
      </c>
      <c r="BN6" s="21">
        <v>79.3</v>
      </c>
      <c r="BO6" s="21">
        <v>87.8</v>
      </c>
      <c r="BP6" s="21">
        <v>87.1</v>
      </c>
      <c r="BQ6" s="21">
        <v>79.099999999999994</v>
      </c>
      <c r="BR6" s="21">
        <v>76.900000000000006</v>
      </c>
      <c r="BS6" s="21">
        <v>85</v>
      </c>
      <c r="BT6" s="21">
        <v>80.599999999999994</v>
      </c>
      <c r="BU6" s="21">
        <v>83.1</v>
      </c>
      <c r="BV6" s="21">
        <v>71.2</v>
      </c>
      <c r="BW6" s="21">
        <v>79</v>
      </c>
      <c r="BX6" s="21">
        <v>67.8</v>
      </c>
      <c r="BY6" s="21">
        <v>65.2</v>
      </c>
      <c r="BZ6" s="21">
        <v>79.2</v>
      </c>
      <c r="CA6" s="21">
        <v>77.7</v>
      </c>
      <c r="CB6" s="21">
        <v>92.7</v>
      </c>
      <c r="CC6" s="21">
        <v>79.5</v>
      </c>
      <c r="CD6" s="21">
        <v>79.599999999999994</v>
      </c>
      <c r="CE6" s="21">
        <v>87.7</v>
      </c>
      <c r="CF6" s="21">
        <v>94.8</v>
      </c>
      <c r="CG6" s="21">
        <v>97.1</v>
      </c>
      <c r="CH6" s="21">
        <v>89.3</v>
      </c>
      <c r="CI6" s="21">
        <v>83.6</v>
      </c>
      <c r="CJ6" s="21">
        <v>72.400000000000006</v>
      </c>
      <c r="CK6" s="21">
        <v>81.900000000000006</v>
      </c>
      <c r="CL6" s="21">
        <v>77.599999999999994</v>
      </c>
      <c r="CM6" s="21">
        <v>75.7</v>
      </c>
      <c r="CN6" s="21">
        <v>64.400000000000006</v>
      </c>
      <c r="CO6" s="21">
        <v>92.2</v>
      </c>
      <c r="CP6" s="21">
        <v>81.400000000000006</v>
      </c>
      <c r="CQ6" s="21">
        <v>97.5</v>
      </c>
      <c r="CR6" s="21">
        <v>97.1</v>
      </c>
      <c r="CS6" s="21">
        <v>100.6</v>
      </c>
      <c r="CT6" s="21">
        <v>52.3</v>
      </c>
    </row>
    <row r="7" spans="1:98" ht="31.9" customHeight="1">
      <c r="A7" s="385"/>
      <c r="B7" s="57" t="str">
        <f>IF('0'!A1=1,"Будівництво","Construction")</f>
        <v>Будівництво</v>
      </c>
      <c r="C7" s="90">
        <v>15.2</v>
      </c>
      <c r="D7" s="90">
        <v>13.2</v>
      </c>
      <c r="E7" s="15">
        <v>11.6</v>
      </c>
      <c r="F7" s="15">
        <v>8.8000000000000007</v>
      </c>
      <c r="G7" s="15">
        <v>8.9</v>
      </c>
      <c r="H7" s="15">
        <v>8.8000000000000007</v>
      </c>
      <c r="I7" s="15">
        <v>6.6</v>
      </c>
      <c r="J7" s="15">
        <v>5.9</v>
      </c>
      <c r="K7" s="15">
        <v>7</v>
      </c>
      <c r="L7" s="15">
        <v>5.0999999999999996</v>
      </c>
      <c r="M7" s="15">
        <v>6.4</v>
      </c>
      <c r="N7" s="15">
        <v>4.3</v>
      </c>
      <c r="O7" s="15">
        <v>4.2</v>
      </c>
      <c r="P7" s="15">
        <v>7.7</v>
      </c>
      <c r="Q7" s="15">
        <v>8.4</v>
      </c>
      <c r="R7" s="15">
        <v>7.8</v>
      </c>
      <c r="S7" s="15">
        <v>7.3</v>
      </c>
      <c r="T7" s="15">
        <v>6.5</v>
      </c>
      <c r="U7" s="15">
        <v>8</v>
      </c>
      <c r="V7" s="15">
        <v>7.7</v>
      </c>
      <c r="W7" s="15">
        <v>10.8</v>
      </c>
      <c r="X7" s="15">
        <v>11.1</v>
      </c>
      <c r="Y7" s="15">
        <v>11.1</v>
      </c>
      <c r="Z7" s="97">
        <v>11.3</v>
      </c>
      <c r="AA7" s="15">
        <v>7.4</v>
      </c>
      <c r="AB7" s="15">
        <v>7.2</v>
      </c>
      <c r="AC7" s="15">
        <v>8.1</v>
      </c>
      <c r="AD7" s="15">
        <v>8.3000000000000007</v>
      </c>
      <c r="AE7" s="15">
        <v>7.8</v>
      </c>
      <c r="AF7" s="15">
        <v>8.6</v>
      </c>
      <c r="AG7" s="15">
        <v>7.8</v>
      </c>
      <c r="AH7" s="15">
        <v>8.4</v>
      </c>
      <c r="AI7" s="15">
        <v>8.1999999999999993</v>
      </c>
      <c r="AJ7" s="15">
        <v>7.3</v>
      </c>
      <c r="AK7" s="15">
        <v>6.9</v>
      </c>
      <c r="AL7" s="21">
        <v>7.8</v>
      </c>
      <c r="AM7" s="21">
        <v>7.3</v>
      </c>
      <c r="AN7" s="21">
        <v>6.6</v>
      </c>
      <c r="AO7" s="21">
        <v>6.5</v>
      </c>
      <c r="AP7" s="21">
        <v>6.5</v>
      </c>
      <c r="AQ7" s="21">
        <v>6.4</v>
      </c>
      <c r="AR7" s="21">
        <v>6.1</v>
      </c>
      <c r="AS7" s="21">
        <v>5.0999999999999996</v>
      </c>
      <c r="AT7" s="21">
        <v>5.6</v>
      </c>
      <c r="AU7" s="21">
        <v>4.8</v>
      </c>
      <c r="AV7" s="21">
        <v>4.7</v>
      </c>
      <c r="AW7" s="21">
        <v>4.5</v>
      </c>
      <c r="AX7" s="21">
        <v>3.5</v>
      </c>
      <c r="AY7" s="21">
        <v>3.3</v>
      </c>
      <c r="AZ7" s="21">
        <v>3.6</v>
      </c>
      <c r="BA7" s="21">
        <v>4.3</v>
      </c>
      <c r="BB7" s="21">
        <v>4.0999999999999996</v>
      </c>
      <c r="BC7" s="21">
        <v>4.7</v>
      </c>
      <c r="BD7" s="21">
        <v>4.5</v>
      </c>
      <c r="BE7" s="21">
        <v>4.3</v>
      </c>
      <c r="BF7" s="21">
        <v>4.0999999999999996</v>
      </c>
      <c r="BG7" s="21">
        <v>4.4000000000000004</v>
      </c>
      <c r="BH7" s="21">
        <v>4.3</v>
      </c>
      <c r="BI7" s="21">
        <v>4.0999999999999996</v>
      </c>
      <c r="BJ7" s="21">
        <v>3.8</v>
      </c>
      <c r="BK7" s="21">
        <v>3.3</v>
      </c>
      <c r="BL7" s="21">
        <v>3.7</v>
      </c>
      <c r="BM7" s="21">
        <v>2.9</v>
      </c>
      <c r="BN7" s="21">
        <v>3.3</v>
      </c>
      <c r="BO7" s="21">
        <v>3.3</v>
      </c>
      <c r="BP7" s="21">
        <v>3.2</v>
      </c>
      <c r="BQ7" s="21">
        <v>3.3</v>
      </c>
      <c r="BR7" s="21">
        <v>3.2</v>
      </c>
      <c r="BS7" s="21">
        <v>3.3</v>
      </c>
      <c r="BT7" s="21">
        <v>3.3</v>
      </c>
      <c r="BU7" s="21">
        <v>3.1</v>
      </c>
      <c r="BV7" s="21">
        <v>2.5</v>
      </c>
      <c r="BW7" s="21">
        <v>3.1</v>
      </c>
      <c r="BX7" s="21">
        <v>3.2</v>
      </c>
      <c r="BY7" s="21">
        <v>3.1</v>
      </c>
      <c r="BZ7" s="21">
        <v>2.9</v>
      </c>
      <c r="CA7" s="21">
        <v>3.2</v>
      </c>
      <c r="CB7" s="21">
        <v>3.1</v>
      </c>
      <c r="CC7" s="21">
        <v>2.5</v>
      </c>
      <c r="CD7" s="21">
        <v>2.6</v>
      </c>
      <c r="CE7" s="21">
        <v>3.1</v>
      </c>
      <c r="CF7" s="21">
        <v>2.7</v>
      </c>
      <c r="CG7" s="21">
        <v>3.1</v>
      </c>
      <c r="CH7" s="21">
        <v>1.6</v>
      </c>
      <c r="CI7" s="21">
        <v>2.6</v>
      </c>
      <c r="CJ7" s="21">
        <v>2.2999999999999998</v>
      </c>
      <c r="CK7" s="21">
        <v>2.5</v>
      </c>
      <c r="CL7" s="21">
        <v>2.7</v>
      </c>
      <c r="CM7" s="21">
        <v>2.4</v>
      </c>
      <c r="CN7" s="21">
        <v>1.7</v>
      </c>
      <c r="CO7" s="21">
        <v>2.1</v>
      </c>
      <c r="CP7" s="21">
        <v>1.8</v>
      </c>
      <c r="CQ7" s="21">
        <v>2</v>
      </c>
      <c r="CR7" s="21">
        <v>1.9</v>
      </c>
      <c r="CS7" s="21">
        <v>1.7</v>
      </c>
      <c r="CT7" s="21">
        <v>1.5</v>
      </c>
    </row>
    <row r="8" spans="1:98" ht="31.9" customHeight="1">
      <c r="A8" s="385"/>
      <c r="B8" s="57"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5">
        <v>1.8</v>
      </c>
      <c r="D8" s="15">
        <v>2.6</v>
      </c>
      <c r="E8" s="15">
        <v>3.7</v>
      </c>
      <c r="F8" s="15">
        <v>1.9</v>
      </c>
      <c r="G8" s="15">
        <v>1.9</v>
      </c>
      <c r="H8" s="15">
        <v>3.1</v>
      </c>
      <c r="I8" s="15">
        <v>2</v>
      </c>
      <c r="J8" s="15">
        <v>1.7</v>
      </c>
      <c r="K8" s="15">
        <v>1.6</v>
      </c>
      <c r="L8" s="15">
        <v>1.6</v>
      </c>
      <c r="M8" s="15">
        <v>1.6</v>
      </c>
      <c r="N8" s="15">
        <v>1.1000000000000001</v>
      </c>
      <c r="O8" s="15">
        <v>0.7</v>
      </c>
      <c r="P8" s="15">
        <v>1</v>
      </c>
      <c r="Q8" s="15">
        <v>1.1000000000000001</v>
      </c>
      <c r="R8" s="15">
        <v>1</v>
      </c>
      <c r="S8" s="15">
        <v>1.1000000000000001</v>
      </c>
      <c r="T8" s="15">
        <v>1</v>
      </c>
      <c r="U8" s="15">
        <v>1.1000000000000001</v>
      </c>
      <c r="V8" s="15">
        <v>1.5</v>
      </c>
      <c r="W8" s="15">
        <v>1.9</v>
      </c>
      <c r="X8" s="15">
        <v>1.8</v>
      </c>
      <c r="Y8" s="15">
        <v>2.1</v>
      </c>
      <c r="Z8" s="97">
        <v>2</v>
      </c>
      <c r="AA8" s="15">
        <v>1.6</v>
      </c>
      <c r="AB8" s="15">
        <v>1.6</v>
      </c>
      <c r="AC8" s="15">
        <v>1.4</v>
      </c>
      <c r="AD8" s="15">
        <v>1.2</v>
      </c>
      <c r="AE8" s="15">
        <v>1.3</v>
      </c>
      <c r="AF8" s="15">
        <v>1.3</v>
      </c>
      <c r="AG8" s="15">
        <v>1.1000000000000001</v>
      </c>
      <c r="AH8" s="15">
        <v>1.1000000000000001</v>
      </c>
      <c r="AI8" s="15">
        <v>1.2</v>
      </c>
      <c r="AJ8" s="15">
        <v>1.1000000000000001</v>
      </c>
      <c r="AK8" s="15">
        <v>1.1000000000000001</v>
      </c>
      <c r="AL8" s="21">
        <v>0.9</v>
      </c>
      <c r="AM8" s="21">
        <v>1.2</v>
      </c>
      <c r="AN8" s="21">
        <v>1.1000000000000001</v>
      </c>
      <c r="AO8" s="21">
        <v>1.1000000000000001</v>
      </c>
      <c r="AP8" s="21">
        <v>0.8</v>
      </c>
      <c r="AQ8" s="21">
        <v>0.9</v>
      </c>
      <c r="AR8" s="21">
        <v>0.8</v>
      </c>
      <c r="AS8" s="21">
        <v>0.9</v>
      </c>
      <c r="AT8" s="21">
        <v>0.9</v>
      </c>
      <c r="AU8" s="21">
        <v>0.8</v>
      </c>
      <c r="AV8" s="21">
        <v>0.9</v>
      </c>
      <c r="AW8" s="21">
        <v>0.8</v>
      </c>
      <c r="AX8" s="21">
        <v>0.6</v>
      </c>
      <c r="AY8" s="21">
        <v>1.1000000000000001</v>
      </c>
      <c r="AZ8" s="21">
        <v>1</v>
      </c>
      <c r="BA8" s="21">
        <v>1.1000000000000001</v>
      </c>
      <c r="BB8" s="21">
        <v>0.8</v>
      </c>
      <c r="BC8" s="21">
        <v>0.6</v>
      </c>
      <c r="BD8" s="21">
        <v>0.8</v>
      </c>
      <c r="BE8" s="21">
        <v>0.5</v>
      </c>
      <c r="BF8" s="21">
        <v>0.7</v>
      </c>
      <c r="BG8" s="21">
        <v>1</v>
      </c>
      <c r="BH8" s="21">
        <v>0.8</v>
      </c>
      <c r="BI8" s="21">
        <v>0.8</v>
      </c>
      <c r="BJ8" s="21">
        <v>0.9</v>
      </c>
      <c r="BK8" s="21">
        <v>0.6</v>
      </c>
      <c r="BL8" s="21">
        <v>0.5</v>
      </c>
      <c r="BM8" s="21">
        <v>0.6</v>
      </c>
      <c r="BN8" s="21">
        <v>0.4</v>
      </c>
      <c r="BO8" s="21">
        <v>0.4</v>
      </c>
      <c r="BP8" s="21">
        <v>0.5</v>
      </c>
      <c r="BQ8" s="21">
        <v>0.8</v>
      </c>
      <c r="BR8" s="21">
        <v>0.5</v>
      </c>
      <c r="BS8" s="21">
        <v>0.7</v>
      </c>
      <c r="BT8" s="21">
        <v>0.7</v>
      </c>
      <c r="BU8" s="21">
        <v>0.7</v>
      </c>
      <c r="BV8" s="21">
        <v>0.7</v>
      </c>
      <c r="BW8" s="21">
        <v>0.7</v>
      </c>
      <c r="BX8" s="21">
        <v>0.7</v>
      </c>
      <c r="BY8" s="21">
        <v>0.7</v>
      </c>
      <c r="BZ8" s="21">
        <v>0.9</v>
      </c>
      <c r="CA8" s="21">
        <v>1</v>
      </c>
      <c r="CB8" s="21">
        <v>1.1000000000000001</v>
      </c>
      <c r="CC8" s="21">
        <v>0.9</v>
      </c>
      <c r="CD8" s="21">
        <v>0.8</v>
      </c>
      <c r="CE8" s="21">
        <v>0.9</v>
      </c>
      <c r="CF8" s="21">
        <v>1</v>
      </c>
      <c r="CG8" s="21">
        <v>0.9</v>
      </c>
      <c r="CH8" s="21">
        <v>0.9</v>
      </c>
      <c r="CI8" s="21">
        <v>0.6</v>
      </c>
      <c r="CJ8" s="21">
        <v>0.5</v>
      </c>
      <c r="CK8" s="21">
        <v>0.8</v>
      </c>
      <c r="CL8" s="21">
        <v>1</v>
      </c>
      <c r="CM8" s="21">
        <v>0.8</v>
      </c>
      <c r="CN8" s="21">
        <v>1.1000000000000001</v>
      </c>
      <c r="CO8" s="21">
        <v>1.5</v>
      </c>
      <c r="CP8" s="21">
        <v>1.3</v>
      </c>
      <c r="CQ8" s="21">
        <v>1.4</v>
      </c>
      <c r="CR8" s="21">
        <v>1.5</v>
      </c>
      <c r="CS8" s="21">
        <v>1.5</v>
      </c>
      <c r="CT8" s="21">
        <v>1.3</v>
      </c>
    </row>
    <row r="9" spans="1:98" ht="31.9" customHeight="1">
      <c r="A9" s="385"/>
      <c r="B9" s="57"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90">
        <v>20.3</v>
      </c>
      <c r="D9" s="90">
        <v>24.4</v>
      </c>
      <c r="E9" s="15">
        <v>20.9</v>
      </c>
      <c r="F9" s="15">
        <v>17.2</v>
      </c>
      <c r="G9" s="15">
        <v>16.100000000000001</v>
      </c>
      <c r="H9" s="15">
        <v>12.5</v>
      </c>
      <c r="I9" s="15">
        <v>12.7</v>
      </c>
      <c r="J9" s="15">
        <v>13.9</v>
      </c>
      <c r="K9" s="15">
        <v>20.5</v>
      </c>
      <c r="L9" s="15">
        <v>9.6</v>
      </c>
      <c r="M9" s="15">
        <v>27.7</v>
      </c>
      <c r="N9" s="15">
        <v>10</v>
      </c>
      <c r="O9" s="15">
        <v>12.3</v>
      </c>
      <c r="P9" s="15">
        <v>30.1</v>
      </c>
      <c r="Q9" s="15">
        <v>32.700000000000003</v>
      </c>
      <c r="R9" s="15">
        <v>29.1</v>
      </c>
      <c r="S9" s="15">
        <v>27.5</v>
      </c>
      <c r="T9" s="15">
        <v>23.5</v>
      </c>
      <c r="U9" s="15">
        <v>29.8</v>
      </c>
      <c r="V9" s="15">
        <v>29.1</v>
      </c>
      <c r="W9" s="15">
        <v>37.4</v>
      </c>
      <c r="X9" s="15">
        <v>34.299999999999997</v>
      </c>
      <c r="Y9" s="15">
        <v>35.5</v>
      </c>
      <c r="Z9" s="97">
        <v>27.5</v>
      </c>
      <c r="AA9" s="15">
        <v>23.4</v>
      </c>
      <c r="AB9" s="15">
        <v>22</v>
      </c>
      <c r="AC9" s="15">
        <v>18.100000000000001</v>
      </c>
      <c r="AD9" s="15">
        <v>16.399999999999999</v>
      </c>
      <c r="AE9" s="15">
        <v>16.7</v>
      </c>
      <c r="AF9" s="15">
        <v>18.3</v>
      </c>
      <c r="AG9" s="15">
        <v>18.600000000000001</v>
      </c>
      <c r="AH9" s="15">
        <v>18.600000000000001</v>
      </c>
      <c r="AI9" s="15">
        <v>18.399999999999999</v>
      </c>
      <c r="AJ9" s="15">
        <v>15</v>
      </c>
      <c r="AK9" s="15">
        <v>13.6</v>
      </c>
      <c r="AL9" s="21">
        <v>8.6</v>
      </c>
      <c r="AM9" s="21">
        <v>14.1</v>
      </c>
      <c r="AN9" s="21">
        <v>17.899999999999999</v>
      </c>
      <c r="AO9" s="21">
        <v>18</v>
      </c>
      <c r="AP9" s="21">
        <v>11.9</v>
      </c>
      <c r="AQ9" s="21">
        <v>9.4</v>
      </c>
      <c r="AR9" s="21">
        <v>9.4</v>
      </c>
      <c r="AS9" s="21">
        <v>7.3</v>
      </c>
      <c r="AT9" s="21">
        <v>5.5</v>
      </c>
      <c r="AU9" s="21">
        <v>5</v>
      </c>
      <c r="AV9" s="21">
        <v>5.9</v>
      </c>
      <c r="AW9" s="21">
        <v>7.1</v>
      </c>
      <c r="AX9" s="21">
        <v>4.5999999999999996</v>
      </c>
      <c r="AY9" s="21">
        <v>9.1</v>
      </c>
      <c r="AZ9" s="21">
        <v>4.5999999999999996</v>
      </c>
      <c r="BA9" s="21">
        <v>5.2</v>
      </c>
      <c r="BB9" s="21">
        <v>20.100000000000001</v>
      </c>
      <c r="BC9" s="21">
        <v>21.8</v>
      </c>
      <c r="BD9" s="21">
        <v>21.7</v>
      </c>
      <c r="BE9" s="21">
        <v>5.2</v>
      </c>
      <c r="BF9" s="21">
        <v>5.2</v>
      </c>
      <c r="BG9" s="21">
        <v>4.9000000000000004</v>
      </c>
      <c r="BH9" s="21">
        <v>5.3</v>
      </c>
      <c r="BI9" s="21">
        <v>6.3</v>
      </c>
      <c r="BJ9" s="21">
        <v>4.2</v>
      </c>
      <c r="BK9" s="21">
        <v>5.3</v>
      </c>
      <c r="BL9" s="21">
        <v>5.7</v>
      </c>
      <c r="BM9" s="21">
        <v>3.6</v>
      </c>
      <c r="BN9" s="21">
        <v>3.9</v>
      </c>
      <c r="BO9" s="21">
        <v>4.0999999999999996</v>
      </c>
      <c r="BP9" s="21">
        <v>4.8</v>
      </c>
      <c r="BQ9" s="21">
        <v>4.9000000000000004</v>
      </c>
      <c r="BR9" s="21">
        <v>5.0999999999999996</v>
      </c>
      <c r="BS9" s="21">
        <v>5.5</v>
      </c>
      <c r="BT9" s="21">
        <v>6</v>
      </c>
      <c r="BU9" s="21">
        <v>6.6</v>
      </c>
      <c r="BV9" s="21">
        <v>5</v>
      </c>
      <c r="BW9" s="21">
        <v>4.5</v>
      </c>
      <c r="BX9" s="21">
        <v>6.1</v>
      </c>
      <c r="BY9" s="21">
        <v>4.0999999999999996</v>
      </c>
      <c r="BZ9" s="21">
        <v>4.2</v>
      </c>
      <c r="CA9" s="21">
        <v>4.4000000000000004</v>
      </c>
      <c r="CB9" s="21">
        <v>4.5</v>
      </c>
      <c r="CC9" s="21">
        <v>3.9</v>
      </c>
      <c r="CD9" s="21">
        <v>4.7</v>
      </c>
      <c r="CE9" s="21">
        <v>5.6</v>
      </c>
      <c r="CF9" s="21">
        <v>4.4000000000000004</v>
      </c>
      <c r="CG9" s="21">
        <v>6.4</v>
      </c>
      <c r="CH9" s="21">
        <v>4.8</v>
      </c>
      <c r="CI9" s="21">
        <v>5</v>
      </c>
      <c r="CJ9" s="21">
        <v>5.2</v>
      </c>
      <c r="CK9" s="21">
        <v>6.7</v>
      </c>
      <c r="CL9" s="21">
        <v>10</v>
      </c>
      <c r="CM9" s="21">
        <v>10.7</v>
      </c>
      <c r="CN9" s="21">
        <v>9.1999999999999993</v>
      </c>
      <c r="CO9" s="21">
        <v>9.1999999999999993</v>
      </c>
      <c r="CP9" s="21">
        <v>8.9</v>
      </c>
      <c r="CQ9" s="21">
        <v>8.6</v>
      </c>
      <c r="CR9" s="21">
        <v>8.5</v>
      </c>
      <c r="CS9" s="21">
        <v>9.1</v>
      </c>
      <c r="CT9" s="21">
        <v>4.8</v>
      </c>
    </row>
    <row r="10" spans="1:98" ht="31.9" customHeight="1">
      <c r="A10" s="385"/>
      <c r="B10" s="57" t="str">
        <f>IF('0'!A1=1,"Тимчасове розміщування й  організація харчування","Accommodation and food service activities")</f>
        <v>Тимчасове розміщування й  організація харчування</v>
      </c>
      <c r="C10" s="122">
        <v>0.6</v>
      </c>
      <c r="D10" s="122">
        <v>0.7</v>
      </c>
      <c r="E10" s="15">
        <v>0.5</v>
      </c>
      <c r="F10" s="15">
        <v>0.5</v>
      </c>
      <c r="G10" s="15">
        <v>0.4</v>
      </c>
      <c r="H10" s="15">
        <v>0.5</v>
      </c>
      <c r="I10" s="15">
        <v>0.4</v>
      </c>
      <c r="J10" s="15">
        <v>0.5</v>
      </c>
      <c r="K10" s="15">
        <v>0.5</v>
      </c>
      <c r="L10" s="15">
        <v>0.4</v>
      </c>
      <c r="M10" s="15">
        <v>0.4</v>
      </c>
      <c r="N10" s="15">
        <v>0.4</v>
      </c>
      <c r="O10" s="15">
        <v>0.2</v>
      </c>
      <c r="P10" s="15">
        <v>0.4</v>
      </c>
      <c r="Q10" s="15">
        <v>1.3</v>
      </c>
      <c r="R10" s="15">
        <v>0.8</v>
      </c>
      <c r="S10" s="15">
        <v>0.8</v>
      </c>
      <c r="T10" s="15">
        <v>0.6</v>
      </c>
      <c r="U10" s="15">
        <v>0.9</v>
      </c>
      <c r="V10" s="15">
        <v>0.9</v>
      </c>
      <c r="W10" s="15">
        <v>1</v>
      </c>
      <c r="X10" s="15">
        <v>1.2</v>
      </c>
      <c r="Y10" s="15">
        <v>1.1000000000000001</v>
      </c>
      <c r="Z10" s="97">
        <v>1.3</v>
      </c>
      <c r="AA10" s="15">
        <v>1.8</v>
      </c>
      <c r="AB10" s="15">
        <v>2</v>
      </c>
      <c r="AC10" s="15">
        <v>2</v>
      </c>
      <c r="AD10" s="15">
        <v>1.5</v>
      </c>
      <c r="AE10" s="15">
        <v>1.5</v>
      </c>
      <c r="AF10" s="15">
        <v>1.6</v>
      </c>
      <c r="AG10" s="15">
        <v>1.2</v>
      </c>
      <c r="AH10" s="15">
        <v>2.2000000000000002</v>
      </c>
      <c r="AI10" s="15">
        <v>2.1</v>
      </c>
      <c r="AJ10" s="15">
        <v>1.7</v>
      </c>
      <c r="AK10" s="15">
        <v>1.3</v>
      </c>
      <c r="AL10" s="21">
        <v>1.3</v>
      </c>
      <c r="AM10" s="21">
        <v>1.3</v>
      </c>
      <c r="AN10" s="21">
        <v>1.3</v>
      </c>
      <c r="AO10" s="21">
        <v>1.3</v>
      </c>
      <c r="AP10" s="21">
        <v>1.3</v>
      </c>
      <c r="AQ10" s="21">
        <v>1.3</v>
      </c>
      <c r="AR10" s="21">
        <v>1.4</v>
      </c>
      <c r="AS10" s="21">
        <v>0.2</v>
      </c>
      <c r="AT10" s="21">
        <v>0.2</v>
      </c>
      <c r="AU10" s="21">
        <v>0.6</v>
      </c>
      <c r="AV10" s="21">
        <v>0.9</v>
      </c>
      <c r="AW10" s="21">
        <v>0.9</v>
      </c>
      <c r="AX10" s="21">
        <v>0.1</v>
      </c>
      <c r="AY10" s="21">
        <v>0.1</v>
      </c>
      <c r="AZ10" s="21">
        <v>0.4</v>
      </c>
      <c r="BA10" s="21">
        <v>0.4</v>
      </c>
      <c r="BB10" s="21">
        <v>0.1</v>
      </c>
      <c r="BC10" s="21">
        <v>0.1</v>
      </c>
      <c r="BD10" s="21">
        <v>0.1</v>
      </c>
      <c r="BE10" s="21">
        <v>0.1</v>
      </c>
      <c r="BF10" s="21">
        <v>0.1</v>
      </c>
      <c r="BG10" s="21">
        <v>0.6</v>
      </c>
      <c r="BH10" s="21">
        <v>0.9</v>
      </c>
      <c r="BI10" s="21">
        <v>0.9</v>
      </c>
      <c r="BJ10" s="21">
        <v>0.1</v>
      </c>
      <c r="BK10" s="21">
        <v>0.1</v>
      </c>
      <c r="BL10" s="21">
        <v>0.1</v>
      </c>
      <c r="BM10" s="21">
        <v>0.1</v>
      </c>
      <c r="BN10" s="21">
        <v>0.1</v>
      </c>
      <c r="BO10" s="21">
        <v>0.1</v>
      </c>
      <c r="BP10" s="21">
        <v>0.1</v>
      </c>
      <c r="BQ10" s="21">
        <v>0.1</v>
      </c>
      <c r="BR10" s="21">
        <v>0.1</v>
      </c>
      <c r="BS10" s="21">
        <v>0.6</v>
      </c>
      <c r="BT10" s="21">
        <v>0.9</v>
      </c>
      <c r="BU10" s="21">
        <v>0.9</v>
      </c>
      <c r="BV10" s="21">
        <v>0.1</v>
      </c>
      <c r="BW10" s="21">
        <v>0</v>
      </c>
      <c r="BX10" s="21">
        <v>0</v>
      </c>
      <c r="BY10" s="21">
        <v>0</v>
      </c>
      <c r="BZ10" s="21">
        <v>0</v>
      </c>
      <c r="CA10" s="21">
        <v>0.1</v>
      </c>
      <c r="CB10" s="21">
        <v>0.1</v>
      </c>
      <c r="CC10" s="21">
        <v>0</v>
      </c>
      <c r="CD10" s="21">
        <v>0</v>
      </c>
      <c r="CE10" s="21">
        <v>0</v>
      </c>
      <c r="CF10" s="21">
        <v>0</v>
      </c>
      <c r="CG10" s="21">
        <v>0</v>
      </c>
      <c r="CH10" s="21">
        <v>0</v>
      </c>
      <c r="CI10" s="21">
        <v>0.2</v>
      </c>
      <c r="CJ10" s="21">
        <v>0.4</v>
      </c>
      <c r="CK10" s="21">
        <v>0.5</v>
      </c>
      <c r="CL10" s="21">
        <v>1.1000000000000001</v>
      </c>
      <c r="CM10" s="21">
        <v>1.1000000000000001</v>
      </c>
      <c r="CN10" s="21">
        <v>1.1000000000000001</v>
      </c>
      <c r="CO10" s="21">
        <v>1</v>
      </c>
      <c r="CP10" s="21">
        <v>1.1000000000000001</v>
      </c>
      <c r="CQ10" s="21">
        <v>0.9</v>
      </c>
      <c r="CR10" s="21">
        <v>0.9</v>
      </c>
      <c r="CS10" s="21">
        <v>0.9</v>
      </c>
      <c r="CT10" s="21">
        <v>0.4</v>
      </c>
    </row>
    <row r="11" spans="1:98" ht="31.9" customHeight="1">
      <c r="A11" s="385"/>
      <c r="B11" s="57" t="str">
        <f>IF('0'!A1=1,"Інформація та телекомунікації","Information and communication")</f>
        <v>Інформація та телекомунікації</v>
      </c>
      <c r="C11" s="15">
        <v>0.1</v>
      </c>
      <c r="D11" s="15">
        <v>0.1</v>
      </c>
      <c r="E11" s="15">
        <v>0.1</v>
      </c>
      <c r="F11" s="15">
        <v>0.2</v>
      </c>
      <c r="G11" s="15">
        <v>0.2</v>
      </c>
      <c r="H11" s="15">
        <v>0.2</v>
      </c>
      <c r="I11" s="15">
        <v>0.3</v>
      </c>
      <c r="J11" s="15">
        <v>0.3</v>
      </c>
      <c r="K11" s="15">
        <v>0.3</v>
      </c>
      <c r="L11" s="15">
        <v>0.2</v>
      </c>
      <c r="M11" s="15">
        <v>0.4</v>
      </c>
      <c r="N11" s="15">
        <v>0.3</v>
      </c>
      <c r="O11" s="15">
        <v>0.4</v>
      </c>
      <c r="P11" s="15">
        <v>0.7</v>
      </c>
      <c r="Q11" s="15">
        <v>0.7</v>
      </c>
      <c r="R11" s="15">
        <v>0.5</v>
      </c>
      <c r="S11" s="15">
        <v>0.5</v>
      </c>
      <c r="T11" s="15">
        <v>0.6</v>
      </c>
      <c r="U11" s="15">
        <v>0.6</v>
      </c>
      <c r="V11" s="15">
        <v>0.8</v>
      </c>
      <c r="W11" s="15">
        <v>1.3</v>
      </c>
      <c r="X11" s="15">
        <v>1.3</v>
      </c>
      <c r="Y11" s="15">
        <v>1.3</v>
      </c>
      <c r="Z11" s="97">
        <v>1.4</v>
      </c>
      <c r="AA11" s="15">
        <v>0.7</v>
      </c>
      <c r="AB11" s="15">
        <v>0.6</v>
      </c>
      <c r="AC11" s="15">
        <v>1</v>
      </c>
      <c r="AD11" s="15">
        <v>1</v>
      </c>
      <c r="AE11" s="15">
        <v>0.6</v>
      </c>
      <c r="AF11" s="15">
        <v>0.7</v>
      </c>
      <c r="AG11" s="15">
        <v>0.8</v>
      </c>
      <c r="AH11" s="15">
        <v>0.7</v>
      </c>
      <c r="AI11" s="15">
        <v>0.7</v>
      </c>
      <c r="AJ11" s="15">
        <v>0.6</v>
      </c>
      <c r="AK11" s="15">
        <v>0.5</v>
      </c>
      <c r="AL11" s="21">
        <v>0.5</v>
      </c>
      <c r="AM11" s="21">
        <v>0.7</v>
      </c>
      <c r="AN11" s="21">
        <v>0.6</v>
      </c>
      <c r="AO11" s="21">
        <v>0.5</v>
      </c>
      <c r="AP11" s="21">
        <v>0.5</v>
      </c>
      <c r="AQ11" s="21">
        <v>0.5</v>
      </c>
      <c r="AR11" s="21">
        <v>0.5</v>
      </c>
      <c r="AS11" s="21">
        <v>0.5</v>
      </c>
      <c r="AT11" s="21">
        <v>0.5</v>
      </c>
      <c r="AU11" s="21">
        <v>0.4</v>
      </c>
      <c r="AV11" s="21">
        <v>0.4</v>
      </c>
      <c r="AW11" s="21">
        <v>0.4</v>
      </c>
      <c r="AX11" s="21">
        <v>0.2</v>
      </c>
      <c r="AY11" s="21">
        <v>0.2</v>
      </c>
      <c r="AZ11" s="21">
        <v>0.2</v>
      </c>
      <c r="BA11" s="21">
        <v>0.3</v>
      </c>
      <c r="BB11" s="21">
        <v>0.3</v>
      </c>
      <c r="BC11" s="21">
        <v>0.3</v>
      </c>
      <c r="BD11" s="21">
        <v>0.3</v>
      </c>
      <c r="BE11" s="21">
        <v>0.3</v>
      </c>
      <c r="BF11" s="21">
        <v>0.3</v>
      </c>
      <c r="BG11" s="21">
        <v>0.3</v>
      </c>
      <c r="BH11" s="21">
        <v>0.3</v>
      </c>
      <c r="BI11" s="21">
        <v>0.3</v>
      </c>
      <c r="BJ11" s="21">
        <v>0.3</v>
      </c>
      <c r="BK11" s="21">
        <v>0.3</v>
      </c>
      <c r="BL11" s="21">
        <v>0.2</v>
      </c>
      <c r="BM11" s="21">
        <v>0.2</v>
      </c>
      <c r="BN11" s="21">
        <v>0.2</v>
      </c>
      <c r="BO11" s="21">
        <v>0.2</v>
      </c>
      <c r="BP11" s="21">
        <v>0.2</v>
      </c>
      <c r="BQ11" s="21">
        <v>0.2</v>
      </c>
      <c r="BR11" s="21">
        <v>0.2</v>
      </c>
      <c r="BS11" s="21">
        <v>0.2</v>
      </c>
      <c r="BT11" s="21">
        <v>0.2</v>
      </c>
      <c r="BU11" s="21">
        <v>0.2</v>
      </c>
      <c r="BV11" s="21">
        <v>0.2</v>
      </c>
      <c r="BW11" s="21">
        <v>0.2</v>
      </c>
      <c r="BX11" s="21">
        <v>0.1</v>
      </c>
      <c r="BY11" s="21">
        <v>0.1</v>
      </c>
      <c r="BZ11" s="21">
        <v>0.2</v>
      </c>
      <c r="CA11" s="21">
        <v>0.2</v>
      </c>
      <c r="CB11" s="21">
        <v>0.2</v>
      </c>
      <c r="CC11" s="21">
        <v>0.2</v>
      </c>
      <c r="CD11" s="21">
        <v>0.2</v>
      </c>
      <c r="CE11" s="21">
        <v>0.2</v>
      </c>
      <c r="CF11" s="21">
        <v>0.2</v>
      </c>
      <c r="CG11" s="21">
        <v>0.2</v>
      </c>
      <c r="CH11" s="21">
        <v>0.2</v>
      </c>
      <c r="CI11" s="21">
        <v>0.2</v>
      </c>
      <c r="CJ11" s="21">
        <v>0.3</v>
      </c>
      <c r="CK11" s="21">
        <v>0.2</v>
      </c>
      <c r="CL11" s="21">
        <v>0.2</v>
      </c>
      <c r="CM11" s="21">
        <v>0.2</v>
      </c>
      <c r="CN11" s="21">
        <v>0.2</v>
      </c>
      <c r="CO11" s="21">
        <v>0.3</v>
      </c>
      <c r="CP11" s="21">
        <v>0.3</v>
      </c>
      <c r="CQ11" s="21">
        <v>0.2</v>
      </c>
      <c r="CR11" s="21">
        <v>0.2</v>
      </c>
      <c r="CS11" s="21">
        <v>0.2</v>
      </c>
      <c r="CT11" s="21">
        <v>0.1</v>
      </c>
    </row>
    <row r="12" spans="1:98" ht="31.9" customHeight="1">
      <c r="A12" s="385"/>
      <c r="B12" s="57" t="str">
        <f>IF('0'!A1=1,"Фінансова та страхова діяльність","Financial and insurance activities")</f>
        <v>Фінансова та страхова діяльність</v>
      </c>
      <c r="C12" s="90">
        <v>0.1</v>
      </c>
      <c r="D12" s="90">
        <v>0.1</v>
      </c>
      <c r="E12" s="15">
        <v>0</v>
      </c>
      <c r="F12" s="15">
        <v>0</v>
      </c>
      <c r="G12" s="15">
        <v>0</v>
      </c>
      <c r="H12" s="15">
        <v>0.02</v>
      </c>
      <c r="I12" s="15">
        <v>0</v>
      </c>
      <c r="J12" s="15">
        <v>0</v>
      </c>
      <c r="K12" s="15">
        <v>0</v>
      </c>
      <c r="L12" s="15">
        <v>0</v>
      </c>
      <c r="M12" s="15">
        <v>0</v>
      </c>
      <c r="N12" s="15">
        <v>0</v>
      </c>
      <c r="O12" s="15">
        <v>0.2</v>
      </c>
      <c r="P12" s="15">
        <v>0.3</v>
      </c>
      <c r="Q12" s="15">
        <v>0.3</v>
      </c>
      <c r="R12" s="15">
        <v>0.4</v>
      </c>
      <c r="S12" s="15">
        <v>0.6</v>
      </c>
      <c r="T12" s="15">
        <v>0.4</v>
      </c>
      <c r="U12" s="15">
        <v>0.6</v>
      </c>
      <c r="V12" s="15">
        <v>0.5</v>
      </c>
      <c r="W12" s="15">
        <v>0.5</v>
      </c>
      <c r="X12" s="15">
        <v>0.7</v>
      </c>
      <c r="Y12" s="15">
        <v>0.8</v>
      </c>
      <c r="Z12" s="97">
        <v>0.6</v>
      </c>
      <c r="AA12" s="15">
        <v>0.5</v>
      </c>
      <c r="AB12" s="15">
        <v>0.8</v>
      </c>
      <c r="AC12" s="15">
        <v>1</v>
      </c>
      <c r="AD12" s="15">
        <v>1</v>
      </c>
      <c r="AE12" s="15">
        <v>1.3</v>
      </c>
      <c r="AF12" s="15">
        <v>1.2</v>
      </c>
      <c r="AG12" s="15">
        <v>1.3</v>
      </c>
      <c r="AH12" s="15">
        <v>1.5</v>
      </c>
      <c r="AI12" s="15">
        <v>1.6</v>
      </c>
      <c r="AJ12" s="15">
        <v>1.7</v>
      </c>
      <c r="AK12" s="15">
        <v>1.7</v>
      </c>
      <c r="AL12" s="21">
        <v>1.2</v>
      </c>
      <c r="AM12" s="21">
        <v>0.9</v>
      </c>
      <c r="AN12" s="21">
        <v>1.2</v>
      </c>
      <c r="AO12" s="21">
        <v>1.4</v>
      </c>
      <c r="AP12" s="21">
        <v>1.1000000000000001</v>
      </c>
      <c r="AQ12" s="21">
        <v>1.2</v>
      </c>
      <c r="AR12" s="21">
        <v>1.5</v>
      </c>
      <c r="AS12" s="21">
        <v>1.4</v>
      </c>
      <c r="AT12" s="21">
        <v>1.4</v>
      </c>
      <c r="AU12" s="21">
        <v>1.4</v>
      </c>
      <c r="AV12" s="21">
        <v>1.3</v>
      </c>
      <c r="AW12" s="21">
        <v>1.3</v>
      </c>
      <c r="AX12" s="21">
        <v>1.2</v>
      </c>
      <c r="AY12" s="21">
        <v>1</v>
      </c>
      <c r="AZ12" s="21">
        <v>0.9</v>
      </c>
      <c r="BA12" s="21">
        <v>0.9</v>
      </c>
      <c r="BB12" s="21">
        <v>0.9</v>
      </c>
      <c r="BC12" s="21">
        <v>0.9</v>
      </c>
      <c r="BD12" s="21">
        <v>1</v>
      </c>
      <c r="BE12" s="21">
        <v>1</v>
      </c>
      <c r="BF12" s="21">
        <v>0.9</v>
      </c>
      <c r="BG12" s="21">
        <v>1</v>
      </c>
      <c r="BH12" s="21">
        <v>1.1000000000000001</v>
      </c>
      <c r="BI12" s="21">
        <v>1.1000000000000001</v>
      </c>
      <c r="BJ12" s="21">
        <v>0.9</v>
      </c>
      <c r="BK12" s="21" t="s">
        <v>5</v>
      </c>
      <c r="BL12" s="21" t="s">
        <v>5</v>
      </c>
      <c r="BM12" s="21" t="s">
        <v>5</v>
      </c>
      <c r="BN12" s="21" t="s">
        <v>5</v>
      </c>
      <c r="BO12" s="21" t="s">
        <v>5</v>
      </c>
      <c r="BP12" s="21" t="s">
        <v>8</v>
      </c>
      <c r="BQ12" s="21" t="s">
        <v>5</v>
      </c>
      <c r="BR12" s="21" t="s">
        <v>5</v>
      </c>
      <c r="BS12" s="21" t="s">
        <v>5</v>
      </c>
      <c r="BT12" s="21">
        <v>0</v>
      </c>
      <c r="BU12" s="21">
        <v>0.1</v>
      </c>
      <c r="BV12" s="21">
        <v>0</v>
      </c>
      <c r="BW12" s="21">
        <v>0.1</v>
      </c>
      <c r="BX12" s="21">
        <v>0.1</v>
      </c>
      <c r="BY12" s="21">
        <v>0.1</v>
      </c>
      <c r="BZ12" s="21">
        <v>0.1</v>
      </c>
      <c r="CA12" s="21">
        <v>0.2</v>
      </c>
      <c r="CB12" s="21">
        <v>0.2</v>
      </c>
      <c r="CC12" s="21">
        <v>0.1</v>
      </c>
      <c r="CD12" s="21">
        <v>0.1</v>
      </c>
      <c r="CE12" s="21">
        <v>0</v>
      </c>
      <c r="CF12" s="21">
        <v>0.1</v>
      </c>
      <c r="CG12" s="21">
        <v>0.1</v>
      </c>
      <c r="CH12" s="21">
        <v>0.1</v>
      </c>
      <c r="CI12" s="21">
        <v>0.1</v>
      </c>
      <c r="CJ12" s="21">
        <v>0.1</v>
      </c>
      <c r="CK12" s="21">
        <v>0.1</v>
      </c>
      <c r="CL12" s="21">
        <v>0.1</v>
      </c>
      <c r="CM12" s="21">
        <v>0.1</v>
      </c>
      <c r="CN12" s="21">
        <v>0.1</v>
      </c>
      <c r="CO12" s="21">
        <v>0.1</v>
      </c>
      <c r="CP12" s="21">
        <v>0.1</v>
      </c>
      <c r="CQ12" s="21">
        <v>0</v>
      </c>
      <c r="CR12" s="21">
        <v>0.1</v>
      </c>
      <c r="CS12" s="21">
        <v>0.1</v>
      </c>
      <c r="CT12" s="21">
        <v>0.3</v>
      </c>
    </row>
    <row r="13" spans="1:98" ht="31.9" customHeight="1">
      <c r="A13" s="385"/>
      <c r="B13" s="57" t="str">
        <f>IF('0'!A1=1,"Операції з нерухомим майном","Real estate activities")</f>
        <v>Операції з нерухомим майном</v>
      </c>
      <c r="C13" s="15">
        <v>2.2000000000000002</v>
      </c>
      <c r="D13" s="15">
        <v>2.6</v>
      </c>
      <c r="E13" s="15">
        <v>3.3</v>
      </c>
      <c r="F13" s="15">
        <v>3.2</v>
      </c>
      <c r="G13" s="15">
        <v>2.4</v>
      </c>
      <c r="H13" s="15">
        <v>2.4</v>
      </c>
      <c r="I13" s="15">
        <v>1.9</v>
      </c>
      <c r="J13" s="15">
        <v>1.9</v>
      </c>
      <c r="K13" s="15">
        <v>1.8</v>
      </c>
      <c r="L13" s="15">
        <v>1.9</v>
      </c>
      <c r="M13" s="15">
        <v>1.9</v>
      </c>
      <c r="N13" s="15">
        <v>1.7</v>
      </c>
      <c r="O13" s="15">
        <v>1.3</v>
      </c>
      <c r="P13" s="15">
        <v>1.5</v>
      </c>
      <c r="Q13" s="15">
        <v>1.4</v>
      </c>
      <c r="R13" s="15">
        <v>1.3</v>
      </c>
      <c r="S13" s="15">
        <v>1.2</v>
      </c>
      <c r="T13" s="15">
        <v>1.1000000000000001</v>
      </c>
      <c r="U13" s="15">
        <v>1.2</v>
      </c>
      <c r="V13" s="15">
        <v>2.2000000000000002</v>
      </c>
      <c r="W13" s="15">
        <v>2.2999999999999998</v>
      </c>
      <c r="X13" s="15">
        <v>2.1</v>
      </c>
      <c r="Y13" s="15">
        <v>2.4</v>
      </c>
      <c r="Z13" s="97">
        <v>2.1</v>
      </c>
      <c r="AA13" s="15">
        <v>0.6</v>
      </c>
      <c r="AB13" s="15">
        <v>0.6</v>
      </c>
      <c r="AC13" s="15">
        <v>0.6</v>
      </c>
      <c r="AD13" s="15">
        <v>0.8</v>
      </c>
      <c r="AE13" s="15">
        <v>0.8</v>
      </c>
      <c r="AF13" s="15">
        <v>0.6</v>
      </c>
      <c r="AG13" s="15">
        <v>0.5</v>
      </c>
      <c r="AH13" s="15">
        <v>0.6</v>
      </c>
      <c r="AI13" s="15">
        <v>0.5</v>
      </c>
      <c r="AJ13" s="15">
        <v>0.5</v>
      </c>
      <c r="AK13" s="15">
        <v>0.7</v>
      </c>
      <c r="AL13" s="21">
        <v>0.7</v>
      </c>
      <c r="AM13" s="21">
        <v>0.8</v>
      </c>
      <c r="AN13" s="21">
        <v>0.8</v>
      </c>
      <c r="AO13" s="21">
        <v>0.9</v>
      </c>
      <c r="AP13" s="21">
        <v>0.9</v>
      </c>
      <c r="AQ13" s="21">
        <v>0.8</v>
      </c>
      <c r="AR13" s="21">
        <v>0.9</v>
      </c>
      <c r="AS13" s="21">
        <v>0.8</v>
      </c>
      <c r="AT13" s="21">
        <v>0.8</v>
      </c>
      <c r="AU13" s="21">
        <v>0.7</v>
      </c>
      <c r="AV13" s="21">
        <v>0.7</v>
      </c>
      <c r="AW13" s="21">
        <v>0.7</v>
      </c>
      <c r="AX13" s="21">
        <v>0.7</v>
      </c>
      <c r="AY13" s="21">
        <v>1.1000000000000001</v>
      </c>
      <c r="AZ13" s="21">
        <v>1.1000000000000001</v>
      </c>
      <c r="BA13" s="21">
        <v>1.1000000000000001</v>
      </c>
      <c r="BB13" s="21">
        <v>1.4</v>
      </c>
      <c r="BC13" s="21">
        <v>1.3</v>
      </c>
      <c r="BD13" s="21">
        <v>1.3</v>
      </c>
      <c r="BE13" s="21">
        <v>1.2</v>
      </c>
      <c r="BF13" s="21">
        <v>1</v>
      </c>
      <c r="BG13" s="21">
        <v>1</v>
      </c>
      <c r="BH13" s="21">
        <v>0.9</v>
      </c>
      <c r="BI13" s="21">
        <v>0.9</v>
      </c>
      <c r="BJ13" s="21">
        <v>1.1000000000000001</v>
      </c>
      <c r="BK13" s="21">
        <v>1.3</v>
      </c>
      <c r="BL13" s="21">
        <v>1.3</v>
      </c>
      <c r="BM13" s="21">
        <v>1.2</v>
      </c>
      <c r="BN13" s="21">
        <v>1.3</v>
      </c>
      <c r="BO13" s="21">
        <v>1.3</v>
      </c>
      <c r="BP13" s="21">
        <v>1.3</v>
      </c>
      <c r="BQ13" s="21">
        <v>1.3</v>
      </c>
      <c r="BR13" s="21">
        <v>1.2</v>
      </c>
      <c r="BS13" s="21">
        <v>1.5</v>
      </c>
      <c r="BT13" s="21">
        <v>1.6</v>
      </c>
      <c r="BU13" s="21">
        <v>1.6</v>
      </c>
      <c r="BV13" s="21">
        <v>1.5</v>
      </c>
      <c r="BW13" s="21">
        <v>1.2</v>
      </c>
      <c r="BX13" s="21">
        <v>1.3</v>
      </c>
      <c r="BY13" s="21">
        <v>1.3</v>
      </c>
      <c r="BZ13" s="21">
        <v>1.4</v>
      </c>
      <c r="CA13" s="21">
        <v>1.4</v>
      </c>
      <c r="CB13" s="21">
        <v>1.4</v>
      </c>
      <c r="CC13" s="21">
        <v>1.4</v>
      </c>
      <c r="CD13" s="21">
        <v>1.3</v>
      </c>
      <c r="CE13" s="21">
        <v>1.3</v>
      </c>
      <c r="CF13" s="21">
        <v>1.3</v>
      </c>
      <c r="CG13" s="21">
        <v>1.3</v>
      </c>
      <c r="CH13" s="21">
        <v>1.3</v>
      </c>
      <c r="CI13" s="21">
        <v>1.2</v>
      </c>
      <c r="CJ13" s="21">
        <v>1.2</v>
      </c>
      <c r="CK13" s="21">
        <v>1.5</v>
      </c>
      <c r="CL13" s="21">
        <v>1.8</v>
      </c>
      <c r="CM13" s="21">
        <v>1.6</v>
      </c>
      <c r="CN13" s="21">
        <v>1.4</v>
      </c>
      <c r="CO13" s="21">
        <v>1.3</v>
      </c>
      <c r="CP13" s="21">
        <v>1.3</v>
      </c>
      <c r="CQ13" s="21">
        <v>1.3</v>
      </c>
      <c r="CR13" s="21">
        <v>1.2</v>
      </c>
      <c r="CS13" s="21">
        <v>1.6</v>
      </c>
      <c r="CT13" s="21">
        <v>1</v>
      </c>
    </row>
    <row r="14" spans="1:98" ht="31.9" customHeight="1">
      <c r="A14" s="385"/>
      <c r="B14" s="57" t="str">
        <f>IF('0'!A1=1,"Професійна, наукова та технічна  діяльність","Professional, scientific and technical activities")</f>
        <v>Професійна, наукова та технічна  діяльність</v>
      </c>
      <c r="C14" s="15">
        <v>7.6</v>
      </c>
      <c r="D14" s="15">
        <v>9.5</v>
      </c>
      <c r="E14" s="15">
        <v>8.6999999999999993</v>
      </c>
      <c r="F14" s="15">
        <v>7</v>
      </c>
      <c r="G14" s="15">
        <v>8.4</v>
      </c>
      <c r="H14" s="15">
        <v>8.5</v>
      </c>
      <c r="I14" s="15">
        <v>7.9</v>
      </c>
      <c r="J14" s="15">
        <v>8</v>
      </c>
      <c r="K14" s="15">
        <v>7.7</v>
      </c>
      <c r="L14" s="15">
        <v>8.4</v>
      </c>
      <c r="M14" s="15">
        <v>7.8</v>
      </c>
      <c r="N14" s="15">
        <v>6.8</v>
      </c>
      <c r="O14" s="15">
        <v>7.5</v>
      </c>
      <c r="P14" s="15">
        <v>8.5</v>
      </c>
      <c r="Q14" s="15">
        <v>10.3</v>
      </c>
      <c r="R14" s="15">
        <v>8.1</v>
      </c>
      <c r="S14" s="15">
        <v>8.9</v>
      </c>
      <c r="T14" s="15">
        <v>9</v>
      </c>
      <c r="U14" s="15">
        <v>9.6</v>
      </c>
      <c r="V14" s="15">
        <v>10.199999999999999</v>
      </c>
      <c r="W14" s="15">
        <v>10.6</v>
      </c>
      <c r="X14" s="15">
        <v>11</v>
      </c>
      <c r="Y14" s="15">
        <v>11.3</v>
      </c>
      <c r="Z14" s="97">
        <v>12.1</v>
      </c>
      <c r="AA14" s="15">
        <v>9.8000000000000007</v>
      </c>
      <c r="AB14" s="15">
        <v>10.6</v>
      </c>
      <c r="AC14" s="15">
        <v>10.199999999999999</v>
      </c>
      <c r="AD14" s="15">
        <v>10.3</v>
      </c>
      <c r="AE14" s="15">
        <v>10.1</v>
      </c>
      <c r="AF14" s="15">
        <v>9.5</v>
      </c>
      <c r="AG14" s="15">
        <v>10.199999999999999</v>
      </c>
      <c r="AH14" s="15">
        <v>9.4</v>
      </c>
      <c r="AI14" s="15">
        <v>9.5</v>
      </c>
      <c r="AJ14" s="15">
        <v>9</v>
      </c>
      <c r="AK14" s="15">
        <v>8.9</v>
      </c>
      <c r="AL14" s="21">
        <v>7.9</v>
      </c>
      <c r="AM14" s="21">
        <v>7.6</v>
      </c>
      <c r="AN14" s="21">
        <v>10.4</v>
      </c>
      <c r="AO14" s="21">
        <v>7.5</v>
      </c>
      <c r="AP14" s="21">
        <v>7.2</v>
      </c>
      <c r="AQ14" s="21">
        <v>6.9</v>
      </c>
      <c r="AR14" s="21">
        <v>7.1</v>
      </c>
      <c r="AS14" s="21">
        <v>7.5</v>
      </c>
      <c r="AT14" s="21">
        <v>7.2</v>
      </c>
      <c r="AU14" s="21">
        <v>6.6</v>
      </c>
      <c r="AV14" s="21">
        <v>6.4</v>
      </c>
      <c r="AW14" s="21">
        <v>7</v>
      </c>
      <c r="AX14" s="21">
        <v>6</v>
      </c>
      <c r="AY14" s="21">
        <v>4.5</v>
      </c>
      <c r="AZ14" s="21">
        <v>4.5999999999999996</v>
      </c>
      <c r="BA14" s="21">
        <v>4.7</v>
      </c>
      <c r="BB14" s="21">
        <v>5.0999999999999996</v>
      </c>
      <c r="BC14" s="21">
        <v>5.8</v>
      </c>
      <c r="BD14" s="21">
        <v>4.9000000000000004</v>
      </c>
      <c r="BE14" s="21">
        <v>4.5999999999999996</v>
      </c>
      <c r="BF14" s="21">
        <v>4.5</v>
      </c>
      <c r="BG14" s="21">
        <v>4.4000000000000004</v>
      </c>
      <c r="BH14" s="21">
        <v>4.0999999999999996</v>
      </c>
      <c r="BI14" s="21">
        <v>4.0999999999999996</v>
      </c>
      <c r="BJ14" s="21">
        <v>3.5</v>
      </c>
      <c r="BK14" s="21">
        <v>4.5</v>
      </c>
      <c r="BL14" s="21">
        <v>4.3</v>
      </c>
      <c r="BM14" s="21">
        <v>4.0999999999999996</v>
      </c>
      <c r="BN14" s="21">
        <v>4.0999999999999996</v>
      </c>
      <c r="BO14" s="21">
        <v>5.2</v>
      </c>
      <c r="BP14" s="21">
        <v>5</v>
      </c>
      <c r="BQ14" s="21">
        <v>4.8</v>
      </c>
      <c r="BR14" s="21">
        <v>5.6</v>
      </c>
      <c r="BS14" s="21">
        <v>5.9</v>
      </c>
      <c r="BT14" s="21">
        <v>5.8</v>
      </c>
      <c r="BU14" s="21">
        <v>7.3</v>
      </c>
      <c r="BV14" s="21">
        <v>5.8</v>
      </c>
      <c r="BW14" s="21">
        <v>3.5</v>
      </c>
      <c r="BX14" s="21">
        <v>3.9</v>
      </c>
      <c r="BY14" s="21">
        <v>3.5</v>
      </c>
      <c r="BZ14" s="21">
        <v>3.8</v>
      </c>
      <c r="CA14" s="21">
        <v>4.0999999999999996</v>
      </c>
      <c r="CB14" s="21">
        <v>4.7</v>
      </c>
      <c r="CC14" s="21">
        <v>4.3</v>
      </c>
      <c r="CD14" s="21">
        <v>4.8</v>
      </c>
      <c r="CE14" s="21">
        <v>4</v>
      </c>
      <c r="CF14" s="21">
        <v>4</v>
      </c>
      <c r="CG14" s="21">
        <v>5.2</v>
      </c>
      <c r="CH14" s="21">
        <v>4.3</v>
      </c>
      <c r="CI14" s="21">
        <v>4</v>
      </c>
      <c r="CJ14" s="21">
        <v>4.7</v>
      </c>
      <c r="CK14" s="21">
        <v>6.9</v>
      </c>
      <c r="CL14" s="21">
        <v>8.6999999999999993</v>
      </c>
      <c r="CM14" s="21">
        <v>8</v>
      </c>
      <c r="CN14" s="21">
        <v>5.0999999999999996</v>
      </c>
      <c r="CO14" s="21">
        <v>7.5</v>
      </c>
      <c r="CP14" s="21">
        <v>6.7</v>
      </c>
      <c r="CQ14" s="21">
        <v>6.1</v>
      </c>
      <c r="CR14" s="21">
        <v>6</v>
      </c>
      <c r="CS14" s="21">
        <v>6.2</v>
      </c>
      <c r="CT14" s="21">
        <v>4.9000000000000004</v>
      </c>
    </row>
    <row r="15" spans="1:98" ht="31.9" customHeight="1">
      <c r="A15" s="385"/>
      <c r="B15" s="57" t="str">
        <f>IF('0'!A1=1,"з неї наукові дослідження та розробки","of which scientific research and development")</f>
        <v>з неї наукові дослідження та розробки</v>
      </c>
      <c r="C15" s="15">
        <v>3.8</v>
      </c>
      <c r="D15" s="15">
        <v>5.5</v>
      </c>
      <c r="E15" s="15">
        <v>4.5999999999999996</v>
      </c>
      <c r="F15" s="15">
        <v>3.8</v>
      </c>
      <c r="G15" s="15">
        <v>4.5999999999999996</v>
      </c>
      <c r="H15" s="15">
        <v>4.5</v>
      </c>
      <c r="I15" s="15">
        <v>4.2</v>
      </c>
      <c r="J15" s="15">
        <v>4.3</v>
      </c>
      <c r="K15" s="15">
        <v>3.9</v>
      </c>
      <c r="L15" s="15">
        <v>4.5999999999999996</v>
      </c>
      <c r="M15" s="15">
        <v>4.2</v>
      </c>
      <c r="N15" s="15">
        <v>3.6</v>
      </c>
      <c r="O15" s="15">
        <v>4.0999999999999996</v>
      </c>
      <c r="P15" s="15">
        <v>4.5999999999999996</v>
      </c>
      <c r="Q15" s="15">
        <v>5.9</v>
      </c>
      <c r="R15" s="15">
        <v>4.4000000000000004</v>
      </c>
      <c r="S15" s="15">
        <v>5</v>
      </c>
      <c r="T15" s="15">
        <v>5</v>
      </c>
      <c r="U15" s="15">
        <v>5.6</v>
      </c>
      <c r="V15" s="15">
        <v>5.9</v>
      </c>
      <c r="W15" s="15">
        <v>6.2</v>
      </c>
      <c r="X15" s="15">
        <v>5.9</v>
      </c>
      <c r="Y15" s="15">
        <v>5.6</v>
      </c>
      <c r="Z15" s="97">
        <v>5.7</v>
      </c>
      <c r="AA15" s="15">
        <v>4.2</v>
      </c>
      <c r="AB15" s="15">
        <v>4.3</v>
      </c>
      <c r="AC15" s="15">
        <v>4.4000000000000004</v>
      </c>
      <c r="AD15" s="15">
        <v>4.3</v>
      </c>
      <c r="AE15" s="15">
        <v>4.4000000000000004</v>
      </c>
      <c r="AF15" s="15">
        <v>4.0999999999999996</v>
      </c>
      <c r="AG15" s="15">
        <v>4.2</v>
      </c>
      <c r="AH15" s="15">
        <v>4.0999999999999996</v>
      </c>
      <c r="AI15" s="15">
        <v>4</v>
      </c>
      <c r="AJ15" s="15">
        <v>3.7</v>
      </c>
      <c r="AK15" s="15">
        <v>3.5</v>
      </c>
      <c r="AL15" s="21">
        <v>3</v>
      </c>
      <c r="AM15" s="21">
        <v>3.2</v>
      </c>
      <c r="AN15" s="21">
        <v>2.8</v>
      </c>
      <c r="AO15" s="21">
        <v>3</v>
      </c>
      <c r="AP15" s="21">
        <v>2.8</v>
      </c>
      <c r="AQ15" s="21">
        <v>2.6</v>
      </c>
      <c r="AR15" s="21">
        <v>2.6</v>
      </c>
      <c r="AS15" s="21">
        <v>3.4</v>
      </c>
      <c r="AT15" s="21">
        <v>3.2</v>
      </c>
      <c r="AU15" s="21">
        <v>2.5</v>
      </c>
      <c r="AV15" s="21">
        <v>2.6</v>
      </c>
      <c r="AW15" s="21">
        <v>3.1</v>
      </c>
      <c r="AX15" s="21">
        <v>2.7</v>
      </c>
      <c r="AY15" s="21">
        <v>1.5</v>
      </c>
      <c r="AZ15" s="21">
        <v>1.6</v>
      </c>
      <c r="BA15" s="21">
        <v>1.4</v>
      </c>
      <c r="BB15" s="21">
        <v>1.7</v>
      </c>
      <c r="BC15" s="21">
        <v>2.5</v>
      </c>
      <c r="BD15" s="21">
        <v>1.6</v>
      </c>
      <c r="BE15" s="21">
        <v>1.6</v>
      </c>
      <c r="BF15" s="21">
        <v>1.5</v>
      </c>
      <c r="BG15" s="21">
        <v>1.5</v>
      </c>
      <c r="BH15" s="21">
        <v>1.6</v>
      </c>
      <c r="BI15" s="21">
        <v>1.8</v>
      </c>
      <c r="BJ15" s="21">
        <v>1.2</v>
      </c>
      <c r="BK15" s="21">
        <v>1.5</v>
      </c>
      <c r="BL15" s="21">
        <v>1.4</v>
      </c>
      <c r="BM15" s="21">
        <v>1.4</v>
      </c>
      <c r="BN15" s="21">
        <v>1.4</v>
      </c>
      <c r="BO15" s="21">
        <v>2.2999999999999998</v>
      </c>
      <c r="BP15" s="21">
        <v>2.2999999999999998</v>
      </c>
      <c r="BQ15" s="21">
        <v>2.2999999999999998</v>
      </c>
      <c r="BR15" s="21">
        <v>2.8</v>
      </c>
      <c r="BS15" s="21">
        <v>2.6</v>
      </c>
      <c r="BT15" s="21">
        <v>2.8</v>
      </c>
      <c r="BU15" s="21">
        <v>2.8</v>
      </c>
      <c r="BV15" s="21">
        <v>2</v>
      </c>
      <c r="BW15" s="21">
        <v>2.2000000000000002</v>
      </c>
      <c r="BX15" s="21">
        <v>2.6</v>
      </c>
      <c r="BY15" s="21">
        <v>2.2999999999999998</v>
      </c>
      <c r="BZ15" s="21">
        <v>2.4</v>
      </c>
      <c r="CA15" s="21">
        <v>2.4</v>
      </c>
      <c r="CB15" s="21">
        <v>2.5</v>
      </c>
      <c r="CC15" s="21">
        <v>2.4</v>
      </c>
      <c r="CD15" s="21">
        <v>2.6</v>
      </c>
      <c r="CE15" s="21">
        <v>1.4</v>
      </c>
      <c r="CF15" s="21">
        <v>1.6</v>
      </c>
      <c r="CG15" s="21">
        <v>2.4</v>
      </c>
      <c r="CH15" s="21">
        <v>2.2999999999999998</v>
      </c>
      <c r="CI15" s="21">
        <v>2.2000000000000002</v>
      </c>
      <c r="CJ15" s="21">
        <v>2.7</v>
      </c>
      <c r="CK15" s="21">
        <v>2.9</v>
      </c>
      <c r="CL15" s="21">
        <v>2.9</v>
      </c>
      <c r="CM15" s="21">
        <v>2.8</v>
      </c>
      <c r="CN15" s="21">
        <v>2.7</v>
      </c>
      <c r="CO15" s="21">
        <v>3.6</v>
      </c>
      <c r="CP15" s="21">
        <v>4</v>
      </c>
      <c r="CQ15" s="21">
        <v>4</v>
      </c>
      <c r="CR15" s="21">
        <v>3.8</v>
      </c>
      <c r="CS15" s="21">
        <v>4</v>
      </c>
      <c r="CT15" s="21">
        <v>3.4</v>
      </c>
    </row>
    <row r="16" spans="1:98" ht="31.9" customHeight="1">
      <c r="A16" s="385"/>
      <c r="B16" s="57"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16" s="15">
        <v>2.5</v>
      </c>
      <c r="D16" s="15">
        <v>2.2000000000000002</v>
      </c>
      <c r="E16" s="15">
        <v>2.6</v>
      </c>
      <c r="F16" s="15">
        <v>2.2999999999999998</v>
      </c>
      <c r="G16" s="15">
        <v>2</v>
      </c>
      <c r="H16" s="15">
        <v>2.2000000000000002</v>
      </c>
      <c r="I16" s="15">
        <v>1.7</v>
      </c>
      <c r="J16" s="15">
        <v>2</v>
      </c>
      <c r="K16" s="15">
        <v>2.1</v>
      </c>
      <c r="L16" s="15">
        <v>1.9</v>
      </c>
      <c r="M16" s="15">
        <v>1.7</v>
      </c>
      <c r="N16" s="15">
        <v>1.2</v>
      </c>
      <c r="O16" s="15">
        <v>1.5</v>
      </c>
      <c r="P16" s="15">
        <v>2.4</v>
      </c>
      <c r="Q16" s="15">
        <v>3.3</v>
      </c>
      <c r="R16" s="15">
        <v>2.2000000000000002</v>
      </c>
      <c r="S16" s="15">
        <v>2.2000000000000002</v>
      </c>
      <c r="T16" s="15">
        <v>2.5</v>
      </c>
      <c r="U16" s="15">
        <v>3.7</v>
      </c>
      <c r="V16" s="15">
        <v>4.2</v>
      </c>
      <c r="W16" s="15">
        <v>5.6</v>
      </c>
      <c r="X16" s="15">
        <v>7.4</v>
      </c>
      <c r="Y16" s="15">
        <v>8.9</v>
      </c>
      <c r="Z16" s="97">
        <v>4.2</v>
      </c>
      <c r="AA16" s="15">
        <v>3.3</v>
      </c>
      <c r="AB16" s="15">
        <v>2.2999999999999998</v>
      </c>
      <c r="AC16" s="15">
        <v>2.2999999999999998</v>
      </c>
      <c r="AD16" s="15">
        <v>6.3</v>
      </c>
      <c r="AE16" s="15">
        <v>3.3</v>
      </c>
      <c r="AF16" s="15">
        <v>5.5</v>
      </c>
      <c r="AG16" s="15">
        <v>6.4</v>
      </c>
      <c r="AH16" s="15">
        <v>3.2</v>
      </c>
      <c r="AI16" s="15">
        <v>1.7</v>
      </c>
      <c r="AJ16" s="15">
        <v>1.4</v>
      </c>
      <c r="AK16" s="15">
        <v>2.6</v>
      </c>
      <c r="AL16" s="21">
        <v>1.2</v>
      </c>
      <c r="AM16" s="21">
        <v>1.5</v>
      </c>
      <c r="AN16" s="21">
        <v>1.6</v>
      </c>
      <c r="AO16" s="21">
        <v>1.7</v>
      </c>
      <c r="AP16" s="21">
        <v>1.6</v>
      </c>
      <c r="AQ16" s="21">
        <v>1.8</v>
      </c>
      <c r="AR16" s="21">
        <v>1.6</v>
      </c>
      <c r="AS16" s="21">
        <v>1.5</v>
      </c>
      <c r="AT16" s="21">
        <v>1.3</v>
      </c>
      <c r="AU16" s="21">
        <v>1.3</v>
      </c>
      <c r="AV16" s="21">
        <v>1.2</v>
      </c>
      <c r="AW16" s="21">
        <v>1.2</v>
      </c>
      <c r="AX16" s="21">
        <v>1</v>
      </c>
      <c r="AY16" s="21">
        <v>0.9</v>
      </c>
      <c r="AZ16" s="21">
        <v>1.1000000000000001</v>
      </c>
      <c r="BA16" s="21">
        <v>2.5</v>
      </c>
      <c r="BB16" s="21">
        <v>3</v>
      </c>
      <c r="BC16" s="21">
        <v>3.2</v>
      </c>
      <c r="BD16" s="21">
        <v>3.4</v>
      </c>
      <c r="BE16" s="21">
        <v>3.1</v>
      </c>
      <c r="BF16" s="21">
        <v>2.7</v>
      </c>
      <c r="BG16" s="21">
        <v>2.7</v>
      </c>
      <c r="BH16" s="21">
        <v>2.8</v>
      </c>
      <c r="BI16" s="21">
        <v>3</v>
      </c>
      <c r="BJ16" s="21">
        <v>3</v>
      </c>
      <c r="BK16" s="21">
        <v>1.1000000000000001</v>
      </c>
      <c r="BL16" s="21">
        <v>1.2</v>
      </c>
      <c r="BM16" s="21">
        <v>1</v>
      </c>
      <c r="BN16" s="21">
        <v>1</v>
      </c>
      <c r="BO16" s="21">
        <v>1</v>
      </c>
      <c r="BP16" s="21">
        <v>1</v>
      </c>
      <c r="BQ16" s="21">
        <v>0.9</v>
      </c>
      <c r="BR16" s="21">
        <v>0.8</v>
      </c>
      <c r="BS16" s="21">
        <v>1</v>
      </c>
      <c r="BT16" s="21">
        <v>1.1000000000000001</v>
      </c>
      <c r="BU16" s="21">
        <v>1</v>
      </c>
      <c r="BV16" s="21">
        <v>0.7</v>
      </c>
      <c r="BW16" s="21">
        <v>1.2</v>
      </c>
      <c r="BX16" s="21">
        <v>1.2</v>
      </c>
      <c r="BY16" s="21">
        <v>1.1000000000000001</v>
      </c>
      <c r="BZ16" s="21">
        <v>1</v>
      </c>
      <c r="CA16" s="21">
        <v>1.2</v>
      </c>
      <c r="CB16" s="21">
        <v>1.3</v>
      </c>
      <c r="CC16" s="21">
        <v>1.2</v>
      </c>
      <c r="CD16" s="21">
        <v>1.3</v>
      </c>
      <c r="CE16" s="21">
        <v>1.3</v>
      </c>
      <c r="CF16" s="21">
        <v>1.3</v>
      </c>
      <c r="CG16" s="21">
        <v>1.3</v>
      </c>
      <c r="CH16" s="21">
        <v>1.1000000000000001</v>
      </c>
      <c r="CI16" s="21">
        <v>0.9</v>
      </c>
      <c r="CJ16" s="21">
        <v>1.4</v>
      </c>
      <c r="CK16" s="21">
        <v>1.1000000000000001</v>
      </c>
      <c r="CL16" s="21">
        <v>1.1000000000000001</v>
      </c>
      <c r="CM16" s="21">
        <v>1.1000000000000001</v>
      </c>
      <c r="CN16" s="21">
        <v>1</v>
      </c>
      <c r="CO16" s="21">
        <v>1.3</v>
      </c>
      <c r="CP16" s="21">
        <v>1.3</v>
      </c>
      <c r="CQ16" s="21">
        <v>1.4</v>
      </c>
      <c r="CR16" s="21">
        <v>1.3</v>
      </c>
      <c r="CS16" s="21">
        <v>1.2</v>
      </c>
      <c r="CT16" s="21">
        <v>0.8</v>
      </c>
    </row>
    <row r="17" spans="1:98" ht="31.9" customHeight="1">
      <c r="A17" s="385"/>
      <c r="B17" s="57"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17" s="15">
        <v>0.1</v>
      </c>
      <c r="D17" s="15">
        <v>0.3</v>
      </c>
      <c r="E17" s="15">
        <v>0.7</v>
      </c>
      <c r="F17" s="15">
        <v>0.4</v>
      </c>
      <c r="G17" s="15">
        <v>0.4</v>
      </c>
      <c r="H17" s="15">
        <v>0.6</v>
      </c>
      <c r="I17" s="15">
        <v>0.4</v>
      </c>
      <c r="J17" s="15">
        <v>0.4</v>
      </c>
      <c r="K17" s="15">
        <v>0.3</v>
      </c>
      <c r="L17" s="15">
        <v>0.2</v>
      </c>
      <c r="M17" s="15">
        <v>0.3</v>
      </c>
      <c r="N17" s="15">
        <v>0.1</v>
      </c>
      <c r="O17" s="15">
        <v>0.3</v>
      </c>
      <c r="P17" s="15">
        <v>0.4</v>
      </c>
      <c r="Q17" s="15">
        <v>0.8</v>
      </c>
      <c r="R17" s="15">
        <v>0.7</v>
      </c>
      <c r="S17" s="15">
        <v>1</v>
      </c>
      <c r="T17" s="15">
        <v>0.9</v>
      </c>
      <c r="U17" s="15">
        <v>1.2</v>
      </c>
      <c r="V17" s="15">
        <v>6.5</v>
      </c>
      <c r="W17" s="15">
        <v>7.8</v>
      </c>
      <c r="X17" s="15">
        <v>9</v>
      </c>
      <c r="Y17" s="15">
        <v>10.8</v>
      </c>
      <c r="Z17" s="97">
        <v>10.8</v>
      </c>
      <c r="AA17" s="15">
        <v>2.2999999999999998</v>
      </c>
      <c r="AB17" s="15">
        <v>2.6</v>
      </c>
      <c r="AC17" s="15">
        <v>2.1</v>
      </c>
      <c r="AD17" s="15">
        <v>2.1</v>
      </c>
      <c r="AE17" s="15">
        <v>2.1</v>
      </c>
      <c r="AF17" s="15">
        <v>1.7</v>
      </c>
      <c r="AG17" s="15">
        <v>1.8</v>
      </c>
      <c r="AH17" s="15">
        <v>1.4</v>
      </c>
      <c r="AI17" s="15">
        <v>0.9</v>
      </c>
      <c r="AJ17" s="15">
        <v>0.5</v>
      </c>
      <c r="AK17" s="15">
        <v>0.5</v>
      </c>
      <c r="AL17" s="21">
        <v>0.4</v>
      </c>
      <c r="AM17" s="21">
        <v>0.4</v>
      </c>
      <c r="AN17" s="21">
        <v>0.5</v>
      </c>
      <c r="AO17" s="21">
        <v>0.6</v>
      </c>
      <c r="AP17" s="21">
        <v>0.4</v>
      </c>
      <c r="AQ17" s="21">
        <v>0.5</v>
      </c>
      <c r="AR17" s="21">
        <v>0.5</v>
      </c>
      <c r="AS17" s="21">
        <v>0.6</v>
      </c>
      <c r="AT17" s="21">
        <v>1.5</v>
      </c>
      <c r="AU17" s="21">
        <v>2.9</v>
      </c>
      <c r="AV17" s="21">
        <v>0.8</v>
      </c>
      <c r="AW17" s="21">
        <v>0.6</v>
      </c>
      <c r="AX17" s="21">
        <v>0.3</v>
      </c>
      <c r="AY17" s="21">
        <v>0.3</v>
      </c>
      <c r="AZ17" s="21">
        <v>0.3</v>
      </c>
      <c r="BA17" s="21">
        <v>0.3</v>
      </c>
      <c r="BB17" s="21">
        <v>0.3</v>
      </c>
      <c r="BC17" s="21">
        <v>0.3</v>
      </c>
      <c r="BD17" s="21">
        <v>0.3</v>
      </c>
      <c r="BE17" s="21">
        <v>0.3</v>
      </c>
      <c r="BF17" s="21">
        <v>0.3</v>
      </c>
      <c r="BG17" s="21">
        <v>0.3</v>
      </c>
      <c r="BH17" s="21">
        <v>0.6</v>
      </c>
      <c r="BI17" s="21">
        <v>0.6</v>
      </c>
      <c r="BJ17" s="21">
        <v>0.3</v>
      </c>
      <c r="BK17" s="21">
        <v>0.3</v>
      </c>
      <c r="BL17" s="21">
        <v>0.3</v>
      </c>
      <c r="BM17" s="21">
        <v>0.2</v>
      </c>
      <c r="BN17" s="21">
        <v>0.2</v>
      </c>
      <c r="BO17" s="21">
        <v>0.2</v>
      </c>
      <c r="BP17" s="21">
        <v>0.2</v>
      </c>
      <c r="BQ17" s="21">
        <v>0.2</v>
      </c>
      <c r="BR17" s="21">
        <v>0.4</v>
      </c>
      <c r="BS17" s="21">
        <v>0.4</v>
      </c>
      <c r="BT17" s="21">
        <v>0.8</v>
      </c>
      <c r="BU17" s="21">
        <v>0.6</v>
      </c>
      <c r="BV17" s="21">
        <v>0.2</v>
      </c>
      <c r="BW17" s="21">
        <v>0.3</v>
      </c>
      <c r="BX17" s="21">
        <v>0.3</v>
      </c>
      <c r="BY17" s="21">
        <v>0.2</v>
      </c>
      <c r="BZ17" s="21">
        <v>0.3</v>
      </c>
      <c r="CA17" s="21">
        <v>0.5</v>
      </c>
      <c r="CB17" s="21">
        <v>0.7</v>
      </c>
      <c r="CC17" s="21">
        <v>0.3</v>
      </c>
      <c r="CD17" s="21">
        <v>0.3</v>
      </c>
      <c r="CE17" s="21">
        <v>0.2</v>
      </c>
      <c r="CF17" s="21">
        <v>0.3</v>
      </c>
      <c r="CG17" s="21">
        <v>0.3</v>
      </c>
      <c r="CH17" s="21">
        <v>0.2</v>
      </c>
      <c r="CI17" s="21">
        <v>0.3</v>
      </c>
      <c r="CJ17" s="21">
        <v>0.8</v>
      </c>
      <c r="CK17" s="21">
        <v>0.6</v>
      </c>
      <c r="CL17" s="21">
        <v>0.4</v>
      </c>
      <c r="CM17" s="21">
        <v>0.5</v>
      </c>
      <c r="CN17" s="21">
        <v>0.6</v>
      </c>
      <c r="CO17" s="21">
        <v>0.6</v>
      </c>
      <c r="CP17" s="21">
        <v>0.6</v>
      </c>
      <c r="CQ17" s="21">
        <v>0.7</v>
      </c>
      <c r="CR17" s="21">
        <v>0.6</v>
      </c>
      <c r="CS17" s="21">
        <v>0.6</v>
      </c>
      <c r="CT17" s="21">
        <v>0.4</v>
      </c>
    </row>
    <row r="18" spans="1:98" ht="31.9" customHeight="1">
      <c r="A18" s="385"/>
      <c r="B18" s="57" t="str">
        <f>IF('0'!A1=1,"Освіта","Education")</f>
        <v>Освіта</v>
      </c>
      <c r="C18" s="90">
        <v>0.8</v>
      </c>
      <c r="D18" s="90">
        <v>1.1000000000000001</v>
      </c>
      <c r="E18" s="15">
        <v>1.1000000000000001</v>
      </c>
      <c r="F18" s="15">
        <v>0.9</v>
      </c>
      <c r="G18" s="15">
        <v>0.9</v>
      </c>
      <c r="H18" s="15">
        <v>0.7</v>
      </c>
      <c r="I18" s="15">
        <v>1.3</v>
      </c>
      <c r="J18" s="15">
        <v>0.6</v>
      </c>
      <c r="K18" s="15">
        <v>0.4</v>
      </c>
      <c r="L18" s="15">
        <v>0.7</v>
      </c>
      <c r="M18" s="15">
        <v>3</v>
      </c>
      <c r="N18" s="15">
        <v>1.2</v>
      </c>
      <c r="O18" s="15">
        <v>1.4</v>
      </c>
      <c r="P18" s="15">
        <v>1.4</v>
      </c>
      <c r="Q18" s="15">
        <v>1.5</v>
      </c>
      <c r="R18" s="15">
        <v>1.6</v>
      </c>
      <c r="S18" s="15">
        <v>0.9</v>
      </c>
      <c r="T18" s="15">
        <v>2.7</v>
      </c>
      <c r="U18" s="15">
        <v>4.2</v>
      </c>
      <c r="V18" s="15">
        <v>26.8</v>
      </c>
      <c r="W18" s="15">
        <v>48.6</v>
      </c>
      <c r="X18" s="15">
        <v>47.3</v>
      </c>
      <c r="Y18" s="15">
        <v>49.1</v>
      </c>
      <c r="Z18" s="97">
        <v>45.5</v>
      </c>
      <c r="AA18" s="15">
        <v>1</v>
      </c>
      <c r="AB18" s="15">
        <v>1.4</v>
      </c>
      <c r="AC18" s="15">
        <v>1.3</v>
      </c>
      <c r="AD18" s="15">
        <v>0.5</v>
      </c>
      <c r="AE18" s="15">
        <v>0.5</v>
      </c>
      <c r="AF18" s="15">
        <v>1.2</v>
      </c>
      <c r="AG18" s="15">
        <v>1.7</v>
      </c>
      <c r="AH18" s="15">
        <v>2.2999999999999998</v>
      </c>
      <c r="AI18" s="15">
        <v>1.8</v>
      </c>
      <c r="AJ18" s="15">
        <v>1.4</v>
      </c>
      <c r="AK18" s="15">
        <v>1.2</v>
      </c>
      <c r="AL18" s="21">
        <v>1.2</v>
      </c>
      <c r="AM18" s="21">
        <v>1.5</v>
      </c>
      <c r="AN18" s="21">
        <v>3</v>
      </c>
      <c r="AO18" s="21">
        <v>2.9</v>
      </c>
      <c r="AP18" s="21">
        <v>2.1</v>
      </c>
      <c r="AQ18" s="21">
        <v>2.7</v>
      </c>
      <c r="AR18" s="21">
        <v>2.4</v>
      </c>
      <c r="AS18" s="21">
        <v>1.9</v>
      </c>
      <c r="AT18" s="21">
        <v>2.6</v>
      </c>
      <c r="AU18" s="21">
        <v>3</v>
      </c>
      <c r="AV18" s="21">
        <v>2.7</v>
      </c>
      <c r="AW18" s="21">
        <v>1.6</v>
      </c>
      <c r="AX18" s="21">
        <v>1.3</v>
      </c>
      <c r="AY18" s="21">
        <v>1.4</v>
      </c>
      <c r="AZ18" s="21">
        <v>1.5</v>
      </c>
      <c r="BA18" s="21">
        <v>1.3</v>
      </c>
      <c r="BB18" s="21">
        <v>1.3</v>
      </c>
      <c r="BC18" s="21">
        <v>1.4</v>
      </c>
      <c r="BD18" s="21">
        <v>1.1000000000000001</v>
      </c>
      <c r="BE18" s="21">
        <v>1.5</v>
      </c>
      <c r="BF18" s="21">
        <v>1.3</v>
      </c>
      <c r="BG18" s="21">
        <v>0.9</v>
      </c>
      <c r="BH18" s="21">
        <v>2</v>
      </c>
      <c r="BI18" s="21">
        <v>2.6</v>
      </c>
      <c r="BJ18" s="21">
        <v>0.9</v>
      </c>
      <c r="BK18" s="21">
        <v>1</v>
      </c>
      <c r="BL18" s="21">
        <v>1</v>
      </c>
      <c r="BM18" s="21">
        <v>1.2</v>
      </c>
      <c r="BN18" s="21">
        <v>1.1000000000000001</v>
      </c>
      <c r="BO18" s="21">
        <v>1.1000000000000001</v>
      </c>
      <c r="BP18" s="21">
        <v>1</v>
      </c>
      <c r="BQ18" s="21">
        <v>1.9</v>
      </c>
      <c r="BR18" s="21">
        <v>2.5</v>
      </c>
      <c r="BS18" s="21">
        <v>1.9</v>
      </c>
      <c r="BT18" s="21">
        <v>2.2999999999999998</v>
      </c>
      <c r="BU18" s="21">
        <v>2.2999999999999998</v>
      </c>
      <c r="BV18" s="21">
        <v>0.9</v>
      </c>
      <c r="BW18" s="21">
        <v>0.9</v>
      </c>
      <c r="BX18" s="21">
        <v>0.8</v>
      </c>
      <c r="BY18" s="21">
        <v>0.9</v>
      </c>
      <c r="BZ18" s="21">
        <v>1.2</v>
      </c>
      <c r="CA18" s="21">
        <v>1</v>
      </c>
      <c r="CB18" s="21">
        <v>0.9</v>
      </c>
      <c r="CC18" s="21">
        <v>2.2000000000000002</v>
      </c>
      <c r="CD18" s="21">
        <v>1.9</v>
      </c>
      <c r="CE18" s="21">
        <v>2.2999999999999998</v>
      </c>
      <c r="CF18" s="21">
        <v>2.9</v>
      </c>
      <c r="CG18" s="21">
        <v>3.4</v>
      </c>
      <c r="CH18" s="21">
        <v>0.9</v>
      </c>
      <c r="CI18" s="21">
        <v>0.9</v>
      </c>
      <c r="CJ18" s="21">
        <v>1.4</v>
      </c>
      <c r="CK18" s="21">
        <v>0.9</v>
      </c>
      <c r="CL18" s="21">
        <v>1.4</v>
      </c>
      <c r="CM18" s="21">
        <v>1.7</v>
      </c>
      <c r="CN18" s="21">
        <v>1.8</v>
      </c>
      <c r="CO18" s="21">
        <v>1.5</v>
      </c>
      <c r="CP18" s="21">
        <v>1.4</v>
      </c>
      <c r="CQ18" s="21">
        <v>1.2</v>
      </c>
      <c r="CR18" s="21">
        <v>1</v>
      </c>
      <c r="CS18" s="21">
        <v>1.1000000000000001</v>
      </c>
      <c r="CT18" s="21">
        <v>1</v>
      </c>
    </row>
    <row r="19" spans="1:98" ht="31.9" customHeight="1">
      <c r="A19" s="385"/>
      <c r="B19" s="57" t="str">
        <f>IF('0'!A1=1,"Охорона здоров’я та надання  соціальної допомоги","Human health and social work activities")</f>
        <v>Охорона здоров’я та надання  соціальної допомоги</v>
      </c>
      <c r="C19" s="90">
        <v>2.1</v>
      </c>
      <c r="D19" s="90">
        <v>2.4</v>
      </c>
      <c r="E19" s="15">
        <v>2.5</v>
      </c>
      <c r="F19" s="15">
        <v>1.4</v>
      </c>
      <c r="G19" s="15">
        <v>0.5</v>
      </c>
      <c r="H19" s="15">
        <v>1.5</v>
      </c>
      <c r="I19" s="15">
        <v>0.4</v>
      </c>
      <c r="J19" s="15">
        <v>1.1000000000000001</v>
      </c>
      <c r="K19" s="15">
        <v>0.9</v>
      </c>
      <c r="L19" s="15">
        <v>0.6</v>
      </c>
      <c r="M19" s="15">
        <v>3.4</v>
      </c>
      <c r="N19" s="15">
        <v>1.8</v>
      </c>
      <c r="O19" s="15">
        <v>0.8</v>
      </c>
      <c r="P19" s="15">
        <v>1.1000000000000001</v>
      </c>
      <c r="Q19" s="15">
        <v>6.1</v>
      </c>
      <c r="R19" s="15">
        <v>1.8</v>
      </c>
      <c r="S19" s="15">
        <v>3</v>
      </c>
      <c r="T19" s="15">
        <v>4.5</v>
      </c>
      <c r="U19" s="15">
        <v>4.5999999999999996</v>
      </c>
      <c r="V19" s="15">
        <v>33.1</v>
      </c>
      <c r="W19" s="15">
        <v>40.6</v>
      </c>
      <c r="X19" s="15">
        <v>38.299999999999997</v>
      </c>
      <c r="Y19" s="15">
        <v>42.7</v>
      </c>
      <c r="Z19" s="97">
        <v>42.6</v>
      </c>
      <c r="AA19" s="15">
        <v>1.9</v>
      </c>
      <c r="AB19" s="15">
        <v>3.7</v>
      </c>
      <c r="AC19" s="15">
        <v>3.6</v>
      </c>
      <c r="AD19" s="15">
        <v>4.7</v>
      </c>
      <c r="AE19" s="15">
        <v>4.2</v>
      </c>
      <c r="AF19" s="15">
        <v>4.7</v>
      </c>
      <c r="AG19" s="15">
        <v>4</v>
      </c>
      <c r="AH19" s="15">
        <v>5.3</v>
      </c>
      <c r="AI19" s="15">
        <v>3.8</v>
      </c>
      <c r="AJ19" s="15">
        <v>2.2000000000000002</v>
      </c>
      <c r="AK19" s="15">
        <v>2.2999999999999998</v>
      </c>
      <c r="AL19" s="21">
        <v>2.2999999999999998</v>
      </c>
      <c r="AM19" s="21">
        <v>2.5</v>
      </c>
      <c r="AN19" s="21">
        <v>3.3</v>
      </c>
      <c r="AO19" s="21">
        <v>2.8</v>
      </c>
      <c r="AP19" s="21">
        <v>2.6</v>
      </c>
      <c r="AQ19" s="21">
        <v>2.2000000000000002</v>
      </c>
      <c r="AR19" s="21">
        <v>2.2999999999999998</v>
      </c>
      <c r="AS19" s="21">
        <v>1.9</v>
      </c>
      <c r="AT19" s="21">
        <v>5.0999999999999996</v>
      </c>
      <c r="AU19" s="21">
        <v>3.6</v>
      </c>
      <c r="AV19" s="21">
        <v>3.2</v>
      </c>
      <c r="AW19" s="21">
        <v>1.9</v>
      </c>
      <c r="AX19" s="21">
        <v>1.1000000000000001</v>
      </c>
      <c r="AY19" s="21">
        <v>1</v>
      </c>
      <c r="AZ19" s="21">
        <v>1.1000000000000001</v>
      </c>
      <c r="BA19" s="21">
        <v>1.5</v>
      </c>
      <c r="BB19" s="21">
        <v>1.7</v>
      </c>
      <c r="BC19" s="21">
        <v>1.6</v>
      </c>
      <c r="BD19" s="21">
        <v>1.6</v>
      </c>
      <c r="BE19" s="21">
        <v>2.2000000000000002</v>
      </c>
      <c r="BF19" s="21">
        <v>5.2</v>
      </c>
      <c r="BG19" s="21">
        <v>8.6</v>
      </c>
      <c r="BH19" s="21">
        <v>8.9</v>
      </c>
      <c r="BI19" s="21">
        <v>8.5</v>
      </c>
      <c r="BJ19" s="21">
        <v>1.2</v>
      </c>
      <c r="BK19" s="21">
        <v>2.5</v>
      </c>
      <c r="BL19" s="21">
        <v>1.7</v>
      </c>
      <c r="BM19" s="21">
        <v>1.4</v>
      </c>
      <c r="BN19" s="21">
        <v>2.8</v>
      </c>
      <c r="BO19" s="21">
        <v>3.3</v>
      </c>
      <c r="BP19" s="21">
        <v>4.0999999999999996</v>
      </c>
      <c r="BQ19" s="21">
        <v>4</v>
      </c>
      <c r="BR19" s="21">
        <v>6.7</v>
      </c>
      <c r="BS19" s="21">
        <v>6.9</v>
      </c>
      <c r="BT19" s="21">
        <v>7.9</v>
      </c>
      <c r="BU19" s="21">
        <v>4.9000000000000004</v>
      </c>
      <c r="BV19" s="21">
        <v>0.9</v>
      </c>
      <c r="BW19" s="21">
        <v>0.7</v>
      </c>
      <c r="BX19" s="21">
        <v>0.7</v>
      </c>
      <c r="BY19" s="21">
        <v>0.7</v>
      </c>
      <c r="BZ19" s="21">
        <v>1</v>
      </c>
      <c r="CA19" s="21">
        <v>1.2</v>
      </c>
      <c r="CB19" s="21">
        <v>1.6</v>
      </c>
      <c r="CC19" s="21">
        <v>5.3</v>
      </c>
      <c r="CD19" s="21">
        <v>3.5</v>
      </c>
      <c r="CE19" s="21">
        <v>6.9</v>
      </c>
      <c r="CF19" s="21">
        <v>5.5</v>
      </c>
      <c r="CG19" s="21">
        <v>5.2</v>
      </c>
      <c r="CH19" s="21">
        <v>1.4</v>
      </c>
      <c r="CI19" s="21">
        <v>0.9</v>
      </c>
      <c r="CJ19" s="21">
        <v>1</v>
      </c>
      <c r="CK19" s="21">
        <v>1.6</v>
      </c>
      <c r="CL19" s="21">
        <v>3.7</v>
      </c>
      <c r="CM19" s="21">
        <v>3.3</v>
      </c>
      <c r="CN19" s="21">
        <v>4.0999999999999996</v>
      </c>
      <c r="CO19" s="21">
        <v>6.1</v>
      </c>
      <c r="CP19" s="21">
        <v>7</v>
      </c>
      <c r="CQ19" s="21">
        <v>6.1</v>
      </c>
      <c r="CR19" s="21">
        <v>5</v>
      </c>
      <c r="CS19" s="21">
        <v>5</v>
      </c>
      <c r="CT19" s="21">
        <v>3.4</v>
      </c>
    </row>
    <row r="20" spans="1:98" ht="31.9" customHeight="1">
      <c r="A20" s="385"/>
      <c r="B20" s="57" t="str">
        <f>IF('0'!A1=1,"Мистецтво, спорт, розваги та відпочинок","Arts, sport, entertainment and recreation")</f>
        <v>Мистецтво, спорт, розваги та відпочинок</v>
      </c>
      <c r="C20" s="90">
        <v>0.2</v>
      </c>
      <c r="D20" s="90">
        <v>0.3</v>
      </c>
      <c r="E20" s="15">
        <v>0.2</v>
      </c>
      <c r="F20" s="15">
        <v>0.2</v>
      </c>
      <c r="G20" s="15">
        <v>0.2</v>
      </c>
      <c r="H20" s="15">
        <v>0.2</v>
      </c>
      <c r="I20" s="15">
        <v>0.2</v>
      </c>
      <c r="J20" s="15">
        <v>0.3</v>
      </c>
      <c r="K20" s="15">
        <v>0.2</v>
      </c>
      <c r="L20" s="15">
        <v>0.2</v>
      </c>
      <c r="M20" s="15">
        <v>0.3</v>
      </c>
      <c r="N20" s="15">
        <v>0.1</v>
      </c>
      <c r="O20" s="15">
        <v>0.1</v>
      </c>
      <c r="P20" s="15">
        <v>0.8</v>
      </c>
      <c r="Q20" s="15">
        <v>1.1000000000000001</v>
      </c>
      <c r="R20" s="15">
        <v>0.7</v>
      </c>
      <c r="S20" s="15">
        <v>0.6</v>
      </c>
      <c r="T20" s="15">
        <v>0.3</v>
      </c>
      <c r="U20" s="15">
        <v>0.4</v>
      </c>
      <c r="V20" s="15">
        <v>2.7</v>
      </c>
      <c r="W20" s="15">
        <v>4.7</v>
      </c>
      <c r="X20" s="15">
        <v>4.8</v>
      </c>
      <c r="Y20" s="15">
        <v>4.4000000000000004</v>
      </c>
      <c r="Z20" s="97">
        <v>4.5999999999999996</v>
      </c>
      <c r="AA20" s="15">
        <v>1.1000000000000001</v>
      </c>
      <c r="AB20" s="15">
        <v>0.7</v>
      </c>
      <c r="AC20" s="15">
        <v>0.3</v>
      </c>
      <c r="AD20" s="15">
        <v>0.3</v>
      </c>
      <c r="AE20" s="15">
        <v>0.3</v>
      </c>
      <c r="AF20" s="15">
        <v>0.2</v>
      </c>
      <c r="AG20" s="15">
        <v>0.3</v>
      </c>
      <c r="AH20" s="15">
        <v>0.3</v>
      </c>
      <c r="AI20" s="15">
        <v>0.5</v>
      </c>
      <c r="AJ20" s="15">
        <v>0.5</v>
      </c>
      <c r="AK20" s="15">
        <v>0.4</v>
      </c>
      <c r="AL20" s="21">
        <v>0.4</v>
      </c>
      <c r="AM20" s="21">
        <v>0.4</v>
      </c>
      <c r="AN20" s="21">
        <v>0.4</v>
      </c>
      <c r="AO20" s="21">
        <v>0.2</v>
      </c>
      <c r="AP20" s="21">
        <v>0.2</v>
      </c>
      <c r="AQ20" s="21">
        <v>0.2</v>
      </c>
      <c r="AR20" s="21">
        <v>0.2</v>
      </c>
      <c r="AS20" s="21">
        <v>0.2</v>
      </c>
      <c r="AT20" s="21">
        <v>0.2</v>
      </c>
      <c r="AU20" s="21">
        <v>0.3</v>
      </c>
      <c r="AV20" s="21">
        <v>0.3</v>
      </c>
      <c r="AW20" s="21">
        <v>0.3</v>
      </c>
      <c r="AX20" s="21">
        <v>0.1</v>
      </c>
      <c r="AY20" s="21">
        <v>0.1</v>
      </c>
      <c r="AZ20" s="21">
        <v>0.1</v>
      </c>
      <c r="BA20" s="21">
        <v>0.3</v>
      </c>
      <c r="BB20" s="21">
        <v>0.4</v>
      </c>
      <c r="BC20" s="21">
        <v>0.1</v>
      </c>
      <c r="BD20" s="21">
        <v>0</v>
      </c>
      <c r="BE20" s="21">
        <v>0.3</v>
      </c>
      <c r="BF20" s="21">
        <v>0</v>
      </c>
      <c r="BG20" s="21">
        <v>0</v>
      </c>
      <c r="BH20" s="21">
        <v>0.7</v>
      </c>
      <c r="BI20" s="21">
        <v>0.2</v>
      </c>
      <c r="BJ20" s="21">
        <v>0.1</v>
      </c>
      <c r="BK20" s="21">
        <v>0.1</v>
      </c>
      <c r="BL20" s="21">
        <v>0.1</v>
      </c>
      <c r="BM20" s="21">
        <v>0.1</v>
      </c>
      <c r="BN20" s="21">
        <v>0.3</v>
      </c>
      <c r="BO20" s="21">
        <v>0.2</v>
      </c>
      <c r="BP20" s="21">
        <v>0.2</v>
      </c>
      <c r="BQ20" s="21">
        <v>0.3</v>
      </c>
      <c r="BR20" s="21">
        <v>0.2</v>
      </c>
      <c r="BS20" s="21">
        <v>0.3</v>
      </c>
      <c r="BT20" s="21">
        <v>0.1</v>
      </c>
      <c r="BU20" s="21">
        <v>0.1</v>
      </c>
      <c r="BV20" s="21">
        <v>0.1</v>
      </c>
      <c r="BW20" s="21">
        <v>0</v>
      </c>
      <c r="BX20" s="21">
        <v>0.1</v>
      </c>
      <c r="BY20" s="21">
        <v>0.1</v>
      </c>
      <c r="BZ20" s="21">
        <v>0.2</v>
      </c>
      <c r="CA20" s="21">
        <v>0.2</v>
      </c>
      <c r="CB20" s="21">
        <v>0</v>
      </c>
      <c r="CC20" s="21">
        <v>0</v>
      </c>
      <c r="CD20" s="21" t="s">
        <v>5</v>
      </c>
      <c r="CE20" s="21">
        <v>0</v>
      </c>
      <c r="CF20" s="21">
        <v>0.4</v>
      </c>
      <c r="CG20" s="21">
        <v>0.1</v>
      </c>
      <c r="CH20" s="21" t="s">
        <v>5</v>
      </c>
      <c r="CI20" s="21">
        <v>0</v>
      </c>
      <c r="CJ20" s="21">
        <v>0</v>
      </c>
      <c r="CK20" s="21">
        <v>0.1</v>
      </c>
      <c r="CL20" s="21">
        <v>0.1</v>
      </c>
      <c r="CM20" s="21">
        <v>0.1</v>
      </c>
      <c r="CN20" s="21">
        <v>0.1</v>
      </c>
      <c r="CO20" s="21">
        <v>0.3</v>
      </c>
      <c r="CP20" s="21">
        <v>0.2</v>
      </c>
      <c r="CQ20" s="21">
        <v>0.2</v>
      </c>
      <c r="CR20" s="21">
        <v>0.1</v>
      </c>
      <c r="CS20" s="21">
        <v>0.1</v>
      </c>
      <c r="CT20" s="21">
        <v>0.1</v>
      </c>
    </row>
    <row r="21" spans="1:98" ht="31.9" customHeight="1">
      <c r="A21" s="386"/>
      <c r="B21" s="58" t="str">
        <f>IF('0'!A1=1,"Надання інших видів послуг","Other service activities")</f>
        <v>Надання інших видів послуг</v>
      </c>
      <c r="C21" s="90">
        <v>0.2</v>
      </c>
      <c r="D21" s="90">
        <v>0.3</v>
      </c>
      <c r="E21" s="15">
        <v>0.3</v>
      </c>
      <c r="F21" s="15">
        <v>0.1</v>
      </c>
      <c r="G21" s="15">
        <v>0.1</v>
      </c>
      <c r="H21" s="15">
        <v>0.1</v>
      </c>
      <c r="I21" s="15">
        <v>0.2</v>
      </c>
      <c r="J21" s="15">
        <v>0.2</v>
      </c>
      <c r="K21" s="15">
        <v>0.2</v>
      </c>
      <c r="L21" s="15">
        <v>0.2</v>
      </c>
      <c r="M21" s="15">
        <v>0.2</v>
      </c>
      <c r="N21" s="15">
        <v>0.2</v>
      </c>
      <c r="O21" s="15">
        <v>0.2</v>
      </c>
      <c r="P21" s="15">
        <v>0.3</v>
      </c>
      <c r="Q21" s="15">
        <v>0.2</v>
      </c>
      <c r="R21" s="15">
        <v>0.2</v>
      </c>
      <c r="S21" s="15">
        <v>0.2</v>
      </c>
      <c r="T21" s="15">
        <v>0.3</v>
      </c>
      <c r="U21" s="15">
        <v>0.2</v>
      </c>
      <c r="V21" s="15">
        <v>0.4</v>
      </c>
      <c r="W21" s="15">
        <v>0.7</v>
      </c>
      <c r="X21" s="15">
        <v>0.7</v>
      </c>
      <c r="Y21" s="15">
        <v>0.7</v>
      </c>
      <c r="Z21" s="97">
        <v>0.4</v>
      </c>
      <c r="AA21" s="15">
        <v>0.2</v>
      </c>
      <c r="AB21" s="15">
        <v>0.2</v>
      </c>
      <c r="AC21" s="15">
        <v>0.2</v>
      </c>
      <c r="AD21" s="15">
        <v>0.2</v>
      </c>
      <c r="AE21" s="15">
        <v>0.1</v>
      </c>
      <c r="AF21" s="15">
        <v>0.1</v>
      </c>
      <c r="AG21" s="15">
        <v>0.1</v>
      </c>
      <c r="AH21" s="15">
        <v>0.1</v>
      </c>
      <c r="AI21" s="15">
        <v>0.1</v>
      </c>
      <c r="AJ21" s="15">
        <v>0.1</v>
      </c>
      <c r="AK21" s="15">
        <v>0.1</v>
      </c>
      <c r="AL21" s="21">
        <v>0.1</v>
      </c>
      <c r="AM21" s="21">
        <v>0.2</v>
      </c>
      <c r="AN21" s="21">
        <v>0.1</v>
      </c>
      <c r="AO21" s="21">
        <v>0.1</v>
      </c>
      <c r="AP21" s="21">
        <v>0.1</v>
      </c>
      <c r="AQ21" s="21">
        <v>0.1</v>
      </c>
      <c r="AR21" s="21">
        <v>0.1</v>
      </c>
      <c r="AS21" s="21">
        <v>0.1</v>
      </c>
      <c r="AT21" s="21">
        <v>0.1</v>
      </c>
      <c r="AU21" s="21">
        <v>0.1</v>
      </c>
      <c r="AV21" s="21">
        <v>0.1</v>
      </c>
      <c r="AW21" s="21">
        <v>0.1</v>
      </c>
      <c r="AX21" s="21">
        <v>0.1</v>
      </c>
      <c r="AY21" s="21">
        <v>0</v>
      </c>
      <c r="AZ21" s="21">
        <v>0.1</v>
      </c>
      <c r="BA21" s="21">
        <v>0.1</v>
      </c>
      <c r="BB21" s="21">
        <v>0.1</v>
      </c>
      <c r="BC21" s="21">
        <v>0.1</v>
      </c>
      <c r="BD21" s="21">
        <v>0.3</v>
      </c>
      <c r="BE21" s="21">
        <v>0.3</v>
      </c>
      <c r="BF21" s="21">
        <v>0.3</v>
      </c>
      <c r="BG21" s="21">
        <v>0</v>
      </c>
      <c r="BH21" s="21">
        <v>0</v>
      </c>
      <c r="BI21" s="21">
        <v>0</v>
      </c>
      <c r="BJ21" s="21">
        <v>0</v>
      </c>
      <c r="BK21" s="21">
        <v>0</v>
      </c>
      <c r="BL21" s="21">
        <v>0.1</v>
      </c>
      <c r="BM21" s="21">
        <v>0.1</v>
      </c>
      <c r="BN21" s="21">
        <v>0.1</v>
      </c>
      <c r="BO21" s="21">
        <v>0</v>
      </c>
      <c r="BP21" s="21">
        <v>0.1</v>
      </c>
      <c r="BQ21" s="21">
        <v>0</v>
      </c>
      <c r="BR21" s="21">
        <v>0</v>
      </c>
      <c r="BS21" s="21">
        <v>0</v>
      </c>
      <c r="BT21" s="21">
        <v>0</v>
      </c>
      <c r="BU21" s="21">
        <v>0</v>
      </c>
      <c r="BV21" s="21">
        <v>0</v>
      </c>
      <c r="BW21" s="21">
        <v>0</v>
      </c>
      <c r="BX21" s="21">
        <v>0</v>
      </c>
      <c r="BY21" s="21">
        <v>0</v>
      </c>
      <c r="BZ21" s="21">
        <v>0</v>
      </c>
      <c r="CA21" s="21">
        <v>0</v>
      </c>
      <c r="CB21" s="21">
        <v>0</v>
      </c>
      <c r="CC21" s="21">
        <v>0</v>
      </c>
      <c r="CD21" s="21">
        <v>0</v>
      </c>
      <c r="CE21" s="21">
        <v>0</v>
      </c>
      <c r="CF21" s="21">
        <v>0</v>
      </c>
      <c r="CG21" s="21">
        <v>0</v>
      </c>
      <c r="CH21" s="21" t="s">
        <v>5</v>
      </c>
      <c r="CI21" s="21" t="s">
        <v>5</v>
      </c>
      <c r="CJ21" s="21">
        <v>0</v>
      </c>
      <c r="CK21" s="21">
        <v>0.1</v>
      </c>
      <c r="CL21" s="21">
        <v>0.2</v>
      </c>
      <c r="CM21" s="21">
        <v>0.1</v>
      </c>
      <c r="CN21" s="21">
        <v>0</v>
      </c>
      <c r="CO21" s="21">
        <v>0</v>
      </c>
      <c r="CP21" s="21">
        <v>0</v>
      </c>
      <c r="CQ21" s="21">
        <v>0</v>
      </c>
      <c r="CR21" s="21">
        <v>0</v>
      </c>
      <c r="CS21" s="21">
        <v>0</v>
      </c>
      <c r="CT21" s="21">
        <v>0</v>
      </c>
    </row>
    <row r="22" spans="1:98" ht="15" customHeight="1">
      <c r="A22" s="59"/>
      <c r="B22" s="59"/>
      <c r="C22" s="126"/>
      <c r="D22" s="126"/>
      <c r="E22" s="126"/>
      <c r="F22" s="126"/>
      <c r="G22" s="126"/>
      <c r="H22" s="126"/>
      <c r="I22" s="126"/>
      <c r="J22" s="126"/>
      <c r="K22" s="126"/>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01"/>
      <c r="AM22" s="101"/>
      <c r="AN22" s="101"/>
      <c r="AO22" s="101"/>
      <c r="AP22" s="101"/>
      <c r="AQ22" s="101"/>
      <c r="AR22" s="101"/>
      <c r="AS22" s="101"/>
      <c r="AT22" s="101"/>
      <c r="AU22" s="125"/>
      <c r="AV22" s="101"/>
      <c r="AW22" s="101"/>
      <c r="AX22" s="21"/>
      <c r="AY22" s="101"/>
      <c r="AZ22" s="101"/>
      <c r="BA22" s="125"/>
      <c r="BN22" s="125"/>
      <c r="BO22" s="125"/>
      <c r="BP22" s="125"/>
      <c r="CC22" s="344"/>
      <c r="CG22" s="344"/>
    </row>
    <row r="23" spans="1:98" s="44" customFormat="1" ht="15" customHeight="1">
      <c r="A23"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3" s="61"/>
      <c r="C23" s="127"/>
      <c r="D23" s="127"/>
      <c r="E23" s="127"/>
      <c r="F23" s="127"/>
      <c r="G23" s="127"/>
      <c r="H23" s="127"/>
      <c r="I23" s="127"/>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01"/>
      <c r="AM23" s="101"/>
      <c r="AN23" s="101"/>
      <c r="AO23" s="101"/>
      <c r="AP23" s="101"/>
      <c r="AQ23" s="101"/>
      <c r="AR23" s="101"/>
      <c r="AS23" s="101"/>
      <c r="AT23" s="101"/>
      <c r="AU23" s="128"/>
      <c r="AV23" s="101"/>
      <c r="AW23" s="101"/>
      <c r="AX23" s="21"/>
      <c r="AY23" s="101"/>
      <c r="AZ23" s="101"/>
      <c r="BA23" s="128"/>
      <c r="BB23" s="33"/>
      <c r="BC23" s="33"/>
      <c r="BD23" s="33"/>
      <c r="BE23" s="33"/>
      <c r="BF23" s="33"/>
      <c r="BG23" s="33"/>
      <c r="BH23" s="33"/>
      <c r="BI23" s="33"/>
      <c r="BJ23" s="33"/>
      <c r="BK23" s="33"/>
      <c r="BL23" s="33"/>
      <c r="BM23" s="33"/>
      <c r="BN23" s="128"/>
      <c r="BO23" s="128"/>
      <c r="BP23" s="128"/>
      <c r="CG23" s="344"/>
    </row>
    <row r="24" spans="1:98" s="48" customFormat="1" ht="15" customHeight="1">
      <c r="A24" s="62"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24" s="6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3"/>
      <c r="AM24" s="33"/>
      <c r="AN24" s="33"/>
      <c r="AO24" s="33"/>
      <c r="AP24" s="33"/>
      <c r="AQ24" s="33"/>
      <c r="AR24" s="33"/>
      <c r="AS24" s="33"/>
      <c r="AT24" s="33"/>
      <c r="AU24" s="38"/>
      <c r="AV24" s="33"/>
      <c r="AW24" s="33"/>
      <c r="AX24" s="95"/>
      <c r="AY24" s="33"/>
      <c r="AZ24" s="33"/>
      <c r="BA24" s="107"/>
      <c r="BB24" s="33"/>
      <c r="BC24" s="33"/>
      <c r="BD24" s="33"/>
      <c r="BE24" s="33"/>
      <c r="BF24" s="33"/>
      <c r="BG24" s="33"/>
      <c r="BH24" s="33"/>
      <c r="BI24" s="33"/>
      <c r="BJ24" s="33"/>
      <c r="BK24" s="33"/>
      <c r="BL24" s="33"/>
      <c r="BM24" s="33"/>
      <c r="CG24" s="344"/>
    </row>
    <row r="25" spans="1:98" s="48" customFormat="1" ht="15" customHeight="1">
      <c r="A25" s="62" t="str">
        <f>IF('0'!A1=1,"**Починаючи з липня 2014 року дані можуть бути уточнені.","**Since July 2014 the data can be corrected .")</f>
        <v>**Починаючи з липня 2014 року дані можуть бути уточнені.</v>
      </c>
      <c r="B25" s="6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3"/>
      <c r="AM25" s="33"/>
      <c r="AN25" s="33"/>
      <c r="AO25" s="33"/>
      <c r="AP25" s="33"/>
      <c r="AQ25" s="33"/>
      <c r="AR25" s="33"/>
      <c r="AS25" s="33"/>
      <c r="AT25" s="33"/>
      <c r="AU25" s="38"/>
      <c r="AV25" s="33"/>
      <c r="AW25" s="33"/>
      <c r="AX25" s="95"/>
      <c r="AY25" s="33"/>
      <c r="AZ25" s="33"/>
      <c r="BA25" s="38"/>
      <c r="BB25" s="33"/>
      <c r="BC25" s="33"/>
      <c r="BD25" s="33"/>
      <c r="BE25" s="33"/>
      <c r="BF25" s="33"/>
      <c r="BG25" s="33"/>
      <c r="BH25" s="33"/>
      <c r="BI25" s="33"/>
      <c r="BJ25" s="33"/>
      <c r="BK25" s="33"/>
      <c r="BL25" s="33"/>
      <c r="BM25" s="33"/>
      <c r="BN25" s="38"/>
      <c r="BO25" s="38"/>
      <c r="BP25" s="38"/>
      <c r="CG25" s="347"/>
    </row>
    <row r="27" spans="1:98">
      <c r="A27" s="396"/>
      <c r="B27" s="396"/>
    </row>
    <row r="28" spans="1:98" ht="80.099999999999994" customHeight="1">
      <c r="A28" s="389" t="str">
        <f>'9'!A29:B29</f>
        <v>30 грудня 2020 року наказом Держстату було затверджено методологічні положення державного статистичного спостереження "Стан виплати заробітної плати", з якими можна ознайомитися за посиланням: http://www.ukrstat.gov.ua/norm_doc/2020/374/374.pdf.</v>
      </c>
      <c r="B28" s="389"/>
    </row>
    <row r="29" spans="1:98" ht="63.75" customHeight="1">
      <c r="A29" s="389" t="str">
        <f>'9'!A30:B30</f>
        <v>Однією з основних відмінностей не передбачено узагальнення та оприлюднення інформації, із виділенням категорії, по підприємствах, щодо яких порушена процедура відновлення платоспроможності боржника або визнання його банкрутом.</v>
      </c>
      <c r="B29" s="389"/>
    </row>
  </sheetData>
  <sheetProtection password="CF16" sheet="1" objects="1" scenarios="1"/>
  <mergeCells count="5">
    <mergeCell ref="A3:B3"/>
    <mergeCell ref="A4:A21"/>
    <mergeCell ref="A27:B27"/>
    <mergeCell ref="A28:B28"/>
    <mergeCell ref="A29:B29"/>
  </mergeCells>
  <hyperlinks>
    <hyperlink ref="A1" location="'0'!A1" display="'0'!A1"/>
  </hyperlinks>
  <pageMargins left="0.7" right="0.7" top="0.75" bottom="0.75" header="0.3" footer="0.3"/>
  <pageSetup paperSize="9" orientation="portrait" horizontalDpi="4294967294"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dimension ref="A1:DN30"/>
  <sheetViews>
    <sheetView showGridLines="0" showRowColHeaders="0" zoomScale="85" zoomScaleNormal="85" workbookViewId="0">
      <pane xSplit="2" topLeftCell="BR1" activePane="topRight" state="frozen"/>
      <selection activeCell="C3" sqref="C3:CI23"/>
      <selection pane="topRight" activeCell="CI2" sqref="CI2"/>
    </sheetView>
  </sheetViews>
  <sheetFormatPr defaultColWidth="9.33203125" defaultRowHeight="12.75"/>
  <cols>
    <col min="1" max="1" width="9.33203125" style="33"/>
    <col min="2" max="2" width="45.83203125" style="33" customWidth="1"/>
    <col min="3" max="87" width="10.83203125" style="33" customWidth="1"/>
    <col min="88" max="16384" width="9.33203125" style="33"/>
  </cols>
  <sheetData>
    <row r="1" spans="1:118" ht="24" customHeight="1">
      <c r="A1" s="52" t="str">
        <f>IF('0'!A1=1,"до змісту","to title")</f>
        <v>до змісту</v>
      </c>
      <c r="B1" s="53"/>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row>
    <row r="2" spans="1:118" s="35" customFormat="1" ht="15.75" customHeight="1">
      <c r="A2" s="54"/>
      <c r="B2" s="55"/>
      <c r="C2" s="34">
        <v>38718</v>
      </c>
      <c r="D2" s="34">
        <v>38749</v>
      </c>
      <c r="E2" s="34">
        <v>38777</v>
      </c>
      <c r="F2" s="34">
        <v>38808</v>
      </c>
      <c r="G2" s="34">
        <v>38838</v>
      </c>
      <c r="H2" s="34">
        <v>38869</v>
      </c>
      <c r="I2" s="34">
        <v>38899</v>
      </c>
      <c r="J2" s="34">
        <v>38930</v>
      </c>
      <c r="K2" s="34">
        <v>38961</v>
      </c>
      <c r="L2" s="34">
        <v>38991</v>
      </c>
      <c r="M2" s="34">
        <v>39022</v>
      </c>
      <c r="N2" s="34">
        <v>39052</v>
      </c>
      <c r="O2" s="34">
        <v>39083</v>
      </c>
      <c r="P2" s="34">
        <v>39114</v>
      </c>
      <c r="Q2" s="34">
        <v>39142</v>
      </c>
      <c r="R2" s="34">
        <v>39173</v>
      </c>
      <c r="S2" s="34">
        <v>39203</v>
      </c>
      <c r="T2" s="34">
        <v>39234</v>
      </c>
      <c r="U2" s="34">
        <v>39264</v>
      </c>
      <c r="V2" s="34">
        <v>39295</v>
      </c>
      <c r="W2" s="34">
        <v>39326</v>
      </c>
      <c r="X2" s="34">
        <v>39356</v>
      </c>
      <c r="Y2" s="34">
        <v>39387</v>
      </c>
      <c r="Z2" s="34">
        <v>39417</v>
      </c>
      <c r="AA2" s="34">
        <v>39448</v>
      </c>
      <c r="AB2" s="34">
        <v>39479</v>
      </c>
      <c r="AC2" s="34">
        <v>39508</v>
      </c>
      <c r="AD2" s="34">
        <v>39539</v>
      </c>
      <c r="AE2" s="34">
        <v>39569</v>
      </c>
      <c r="AF2" s="34">
        <v>39600</v>
      </c>
      <c r="AG2" s="34">
        <v>39630</v>
      </c>
      <c r="AH2" s="34">
        <v>39661</v>
      </c>
      <c r="AI2" s="34">
        <v>39692</v>
      </c>
      <c r="AJ2" s="34">
        <v>39722</v>
      </c>
      <c r="AK2" s="34">
        <v>39753</v>
      </c>
      <c r="AL2" s="34">
        <v>39783</v>
      </c>
      <c r="AM2" s="34">
        <v>39814</v>
      </c>
      <c r="AN2" s="34">
        <v>39845</v>
      </c>
      <c r="AO2" s="34">
        <v>39873</v>
      </c>
      <c r="AP2" s="34">
        <v>39904</v>
      </c>
      <c r="AQ2" s="34">
        <v>39934</v>
      </c>
      <c r="AR2" s="34">
        <v>39965</v>
      </c>
      <c r="AS2" s="34">
        <v>39995</v>
      </c>
      <c r="AT2" s="34">
        <v>40026</v>
      </c>
      <c r="AU2" s="34">
        <v>40057</v>
      </c>
      <c r="AV2" s="34">
        <v>40087</v>
      </c>
      <c r="AW2" s="34">
        <v>40118</v>
      </c>
      <c r="AX2" s="34">
        <v>40148</v>
      </c>
      <c r="AY2" s="34">
        <v>40179</v>
      </c>
      <c r="AZ2" s="34">
        <v>40210</v>
      </c>
      <c r="BA2" s="34">
        <v>40238</v>
      </c>
      <c r="BB2" s="34">
        <v>40269</v>
      </c>
      <c r="BC2" s="34">
        <v>40299</v>
      </c>
      <c r="BD2" s="34">
        <v>40330</v>
      </c>
      <c r="BE2" s="34">
        <v>40360</v>
      </c>
      <c r="BF2" s="34">
        <v>40391</v>
      </c>
      <c r="BG2" s="34">
        <v>40422</v>
      </c>
      <c r="BH2" s="34">
        <v>40452</v>
      </c>
      <c r="BI2" s="34">
        <v>40483</v>
      </c>
      <c r="BJ2" s="34">
        <v>40513</v>
      </c>
      <c r="BK2" s="34">
        <v>40544</v>
      </c>
      <c r="BL2" s="34">
        <v>40575</v>
      </c>
      <c r="BM2" s="34">
        <v>40603</v>
      </c>
      <c r="BN2" s="34">
        <v>40634</v>
      </c>
      <c r="BO2" s="34">
        <v>40664</v>
      </c>
      <c r="BP2" s="34">
        <v>40695</v>
      </c>
      <c r="BQ2" s="34">
        <v>40725</v>
      </c>
      <c r="BR2" s="34">
        <v>40756</v>
      </c>
      <c r="BS2" s="34">
        <v>40787</v>
      </c>
      <c r="BT2" s="34">
        <v>40817</v>
      </c>
      <c r="BU2" s="34">
        <v>40848</v>
      </c>
      <c r="BV2" s="34">
        <v>40878</v>
      </c>
      <c r="BW2" s="34">
        <v>40909</v>
      </c>
      <c r="BX2" s="34">
        <v>40940</v>
      </c>
      <c r="BY2" s="34">
        <v>40969</v>
      </c>
      <c r="BZ2" s="34">
        <v>41000</v>
      </c>
      <c r="CA2" s="34">
        <v>41030</v>
      </c>
      <c r="CB2" s="34">
        <v>41061</v>
      </c>
      <c r="CC2" s="34">
        <v>41091</v>
      </c>
      <c r="CD2" s="34">
        <v>41122</v>
      </c>
      <c r="CE2" s="34">
        <v>41153</v>
      </c>
      <c r="CF2" s="34">
        <v>41183</v>
      </c>
      <c r="CG2" s="34">
        <v>41214</v>
      </c>
      <c r="CH2" s="34">
        <v>41244</v>
      </c>
      <c r="CI2" s="34">
        <v>41275</v>
      </c>
    </row>
    <row r="3" spans="1:118" ht="67.5" customHeight="1">
      <c r="A3" s="394" t="str">
        <f>IF('0'!A1=1,"Кількість працівників економічно активних підприємств, яким не виплачено заробітну плату (на перше число місяця, тис.осіб)","Number of unpaid employees of economically active enterprises ( as of month 1-st (thousand pesron)")</f>
        <v>Кількість працівників економічно активних підприємств, яким не виплачено заробітну плату (на перше число місяця, тис.осіб)</v>
      </c>
      <c r="B3" s="395"/>
      <c r="C3" s="19">
        <v>370.9</v>
      </c>
      <c r="D3" s="19">
        <v>480.1</v>
      </c>
      <c r="E3" s="19">
        <v>484.8</v>
      </c>
      <c r="F3" s="19">
        <v>364.9</v>
      </c>
      <c r="G3" s="19">
        <v>435.8</v>
      </c>
      <c r="H3" s="19">
        <v>418.9</v>
      </c>
      <c r="I3" s="19">
        <v>458</v>
      </c>
      <c r="J3" s="19">
        <v>425.2</v>
      </c>
      <c r="K3" s="19">
        <v>315.2</v>
      </c>
      <c r="L3" s="19">
        <v>329.8</v>
      </c>
      <c r="M3" s="19">
        <v>290.60000000000002</v>
      </c>
      <c r="N3" s="19">
        <v>347.5</v>
      </c>
      <c r="O3" s="19">
        <v>165.3</v>
      </c>
      <c r="P3" s="19">
        <v>253.2</v>
      </c>
      <c r="Q3" s="19">
        <v>248</v>
      </c>
      <c r="R3" s="19">
        <v>271.10000000000002</v>
      </c>
      <c r="S3" s="19">
        <v>204.2</v>
      </c>
      <c r="T3" s="19">
        <v>194</v>
      </c>
      <c r="U3" s="19">
        <v>206.4</v>
      </c>
      <c r="V3" s="19">
        <v>173.7</v>
      </c>
      <c r="W3" s="19">
        <v>141.30000000000001</v>
      </c>
      <c r="X3" s="19">
        <v>134.80000000000001</v>
      </c>
      <c r="Y3" s="19">
        <v>165.1</v>
      </c>
      <c r="Z3" s="19">
        <v>163.30000000000001</v>
      </c>
      <c r="AA3" s="19">
        <v>119.4</v>
      </c>
      <c r="AB3" s="19" t="s">
        <v>0</v>
      </c>
      <c r="AC3" s="19" t="s">
        <v>0</v>
      </c>
      <c r="AD3" s="19">
        <v>150.19999999999999</v>
      </c>
      <c r="AE3" s="19" t="s">
        <v>0</v>
      </c>
      <c r="AF3" s="19" t="s">
        <v>0</v>
      </c>
      <c r="AG3" s="19">
        <v>194.7</v>
      </c>
      <c r="AH3" s="19">
        <v>214.7</v>
      </c>
      <c r="AI3" s="19">
        <v>159.19999999999999</v>
      </c>
      <c r="AJ3" s="19">
        <v>263.39999999999998</v>
      </c>
      <c r="AK3" s="19">
        <v>363.3</v>
      </c>
      <c r="AL3" s="19">
        <v>672.6</v>
      </c>
      <c r="AM3" s="19">
        <v>346.2</v>
      </c>
      <c r="AN3" s="19">
        <v>532.5</v>
      </c>
      <c r="AO3" s="19">
        <v>580.70000000000005</v>
      </c>
      <c r="AP3" s="19">
        <v>551.20000000000005</v>
      </c>
      <c r="AQ3" s="19">
        <v>413.4</v>
      </c>
      <c r="AR3" s="19">
        <v>453.6</v>
      </c>
      <c r="AS3" s="19">
        <v>509.4</v>
      </c>
      <c r="AT3" s="19">
        <v>421.9</v>
      </c>
      <c r="AU3" s="19">
        <v>416.2</v>
      </c>
      <c r="AV3" s="19">
        <v>428.5</v>
      </c>
      <c r="AW3" s="19">
        <v>412.4</v>
      </c>
      <c r="AX3" s="19">
        <v>380.2</v>
      </c>
      <c r="AY3" s="19">
        <v>325</v>
      </c>
      <c r="AZ3" s="19">
        <v>444.5</v>
      </c>
      <c r="BA3" s="19">
        <v>473.6</v>
      </c>
      <c r="BB3" s="19">
        <v>444.6</v>
      </c>
      <c r="BC3" s="19">
        <v>431.2</v>
      </c>
      <c r="BD3" s="19">
        <v>467.8</v>
      </c>
      <c r="BE3" s="19">
        <v>449.5</v>
      </c>
      <c r="BF3" s="19">
        <v>318.89999999999998</v>
      </c>
      <c r="BG3" s="19">
        <v>273.39999999999998</v>
      </c>
      <c r="BH3" s="19">
        <v>244.5</v>
      </c>
      <c r="BI3" s="19">
        <v>207.9</v>
      </c>
      <c r="BJ3" s="19">
        <v>221.6</v>
      </c>
      <c r="BK3" s="19">
        <v>185.1</v>
      </c>
      <c r="BL3" s="19">
        <v>203.2</v>
      </c>
      <c r="BM3" s="19">
        <v>237.9</v>
      </c>
      <c r="BN3" s="19">
        <v>176.4</v>
      </c>
      <c r="BO3" s="19">
        <v>164.2</v>
      </c>
      <c r="BP3" s="19">
        <v>151.5</v>
      </c>
      <c r="BQ3" s="19">
        <v>142.69999999999999</v>
      </c>
      <c r="BR3" s="19">
        <v>133.80000000000001</v>
      </c>
      <c r="BS3" s="19">
        <v>129.4</v>
      </c>
      <c r="BT3" s="19">
        <v>153.30000000000001</v>
      </c>
      <c r="BU3" s="19">
        <v>155.69999999999999</v>
      </c>
      <c r="BV3" s="19">
        <v>146.4</v>
      </c>
      <c r="BW3" s="19">
        <v>102.3</v>
      </c>
      <c r="BX3" s="19">
        <v>137.30000000000001</v>
      </c>
      <c r="BY3" s="19">
        <v>132.69999999999999</v>
      </c>
      <c r="BZ3" s="19">
        <v>121.2</v>
      </c>
      <c r="CA3" s="19">
        <v>110.4</v>
      </c>
      <c r="CB3" s="19">
        <v>103.1</v>
      </c>
      <c r="CC3" s="19">
        <v>94.3</v>
      </c>
      <c r="CD3" s="19">
        <v>100.2</v>
      </c>
      <c r="CE3" s="19">
        <v>97.8</v>
      </c>
      <c r="CF3" s="19">
        <v>90.1</v>
      </c>
      <c r="CG3" s="19">
        <v>105.8</v>
      </c>
      <c r="CH3" s="19">
        <v>132.4</v>
      </c>
      <c r="CI3" s="18">
        <v>113</v>
      </c>
      <c r="CJ3" s="70"/>
      <c r="CK3" s="70"/>
      <c r="CL3" s="70"/>
      <c r="CM3" s="70"/>
      <c r="CN3" s="71"/>
      <c r="CO3" s="70"/>
      <c r="CP3" s="70"/>
      <c r="CQ3" s="70"/>
      <c r="CR3" s="70"/>
      <c r="CS3" s="70"/>
      <c r="CT3" s="70"/>
      <c r="CU3" s="70"/>
      <c r="CV3" s="70"/>
      <c r="CW3" s="70"/>
      <c r="CX3" s="70"/>
      <c r="CY3" s="70"/>
      <c r="CZ3" s="70"/>
      <c r="DA3" s="70"/>
      <c r="DB3" s="70"/>
      <c r="DC3" s="70"/>
      <c r="DD3" s="70"/>
      <c r="DE3" s="70"/>
      <c r="DF3" s="70"/>
      <c r="DG3" s="70"/>
      <c r="DH3" s="70"/>
      <c r="DI3" s="70"/>
      <c r="DJ3" s="70"/>
      <c r="DK3" s="70"/>
      <c r="DL3" s="70"/>
      <c r="DM3" s="36"/>
      <c r="DN3" s="36"/>
    </row>
    <row r="4" spans="1:118" ht="30" customHeight="1">
      <c r="A4" s="384" t="str">
        <f>IF('0'!A1=1,"За видами економічної діяльності КВЕД 2005","By types of economic activity CTEA 2005")</f>
        <v>За видами економічної діяльності КВЕД 2005</v>
      </c>
      <c r="B4" s="78"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16">
        <v>89.6</v>
      </c>
      <c r="D4" s="16">
        <v>102.8</v>
      </c>
      <c r="E4" s="16">
        <v>100</v>
      </c>
      <c r="F4" s="17">
        <v>94.9</v>
      </c>
      <c r="G4" s="16">
        <v>91</v>
      </c>
      <c r="H4" s="16">
        <v>92.8</v>
      </c>
      <c r="I4" s="16">
        <v>89.2</v>
      </c>
      <c r="J4" s="16">
        <v>77.2</v>
      </c>
      <c r="K4" s="16">
        <v>60.2</v>
      </c>
      <c r="L4" s="16">
        <v>56.6</v>
      </c>
      <c r="M4" s="16">
        <v>51.2</v>
      </c>
      <c r="N4" s="16">
        <v>43</v>
      </c>
      <c r="O4" s="16">
        <v>34.200000000000003</v>
      </c>
      <c r="P4" s="16">
        <v>38.4</v>
      </c>
      <c r="Q4" s="16">
        <v>38.4</v>
      </c>
      <c r="R4" s="16">
        <v>32.5</v>
      </c>
      <c r="S4" s="16">
        <v>29.3</v>
      </c>
      <c r="T4" s="121">
        <v>28.4</v>
      </c>
      <c r="U4" s="29">
        <v>24.9</v>
      </c>
      <c r="V4" s="122">
        <v>14.1</v>
      </c>
      <c r="W4" s="17">
        <v>9.8000000000000007</v>
      </c>
      <c r="X4" s="121">
        <v>9.4</v>
      </c>
      <c r="Y4" s="121">
        <v>7.6</v>
      </c>
      <c r="Z4" s="121">
        <v>7.3</v>
      </c>
      <c r="AA4" s="121">
        <v>5.2</v>
      </c>
      <c r="AB4" s="15" t="s">
        <v>0</v>
      </c>
      <c r="AC4" s="15" t="s">
        <v>0</v>
      </c>
      <c r="AD4" s="122">
        <v>5.7</v>
      </c>
      <c r="AE4" s="15" t="s">
        <v>0</v>
      </c>
      <c r="AF4" s="15" t="s">
        <v>0</v>
      </c>
      <c r="AG4" s="117">
        <v>4.3</v>
      </c>
      <c r="AH4" s="16">
        <v>3.2</v>
      </c>
      <c r="AI4" s="16">
        <v>2.9</v>
      </c>
      <c r="AJ4" s="16">
        <v>4.3</v>
      </c>
      <c r="AK4" s="17">
        <v>8.6</v>
      </c>
      <c r="AL4" s="16">
        <v>16</v>
      </c>
      <c r="AM4" s="16">
        <v>19</v>
      </c>
      <c r="AN4" s="16">
        <v>14.7</v>
      </c>
      <c r="AO4" s="15">
        <v>18.899999999999999</v>
      </c>
      <c r="AP4" s="15">
        <v>15.8</v>
      </c>
      <c r="AQ4" s="15">
        <v>14.4</v>
      </c>
      <c r="AR4" s="15">
        <v>16.399999999999999</v>
      </c>
      <c r="AS4" s="16">
        <v>17.899999999999999</v>
      </c>
      <c r="AT4" s="16">
        <v>14.8</v>
      </c>
      <c r="AU4" s="16">
        <v>19</v>
      </c>
      <c r="AV4" s="16">
        <v>18.7</v>
      </c>
      <c r="AW4" s="16">
        <v>16</v>
      </c>
      <c r="AX4" s="16">
        <v>13.8</v>
      </c>
      <c r="AY4" s="16">
        <v>12.5</v>
      </c>
      <c r="AZ4" s="16">
        <v>18.600000000000001</v>
      </c>
      <c r="BA4" s="17">
        <v>14.9</v>
      </c>
      <c r="BB4" s="17">
        <v>12.9</v>
      </c>
      <c r="BC4" s="17">
        <v>13.6</v>
      </c>
      <c r="BD4" s="17">
        <v>13.4</v>
      </c>
      <c r="BE4" s="17">
        <v>13.5</v>
      </c>
      <c r="BF4" s="17">
        <v>8.6</v>
      </c>
      <c r="BG4" s="17">
        <v>7.1</v>
      </c>
      <c r="BH4" s="17">
        <v>6.3</v>
      </c>
      <c r="BI4" s="17">
        <v>3.7</v>
      </c>
      <c r="BJ4" s="17">
        <v>4.5</v>
      </c>
      <c r="BK4" s="17">
        <v>4.2</v>
      </c>
      <c r="BL4" s="16">
        <v>5.0999999999999996</v>
      </c>
      <c r="BM4" s="17">
        <v>4.4000000000000004</v>
      </c>
      <c r="BN4" s="17">
        <v>2.9</v>
      </c>
      <c r="BO4" s="17">
        <v>2.6</v>
      </c>
      <c r="BP4" s="17">
        <v>2.8</v>
      </c>
      <c r="BQ4" s="17">
        <v>3.9</v>
      </c>
      <c r="BR4" s="17">
        <v>3.2</v>
      </c>
      <c r="BS4" s="17">
        <v>2.2999999999999998</v>
      </c>
      <c r="BT4" s="17">
        <v>2.9</v>
      </c>
      <c r="BU4" s="17">
        <v>1.9</v>
      </c>
      <c r="BV4" s="17">
        <v>2.4</v>
      </c>
      <c r="BW4" s="17">
        <v>2.7</v>
      </c>
      <c r="BX4" s="16">
        <v>3.1</v>
      </c>
      <c r="BY4" s="17">
        <v>2.2000000000000002</v>
      </c>
      <c r="BZ4" s="17">
        <v>2.4</v>
      </c>
      <c r="CA4" s="17">
        <v>2.2999999999999998</v>
      </c>
      <c r="CB4" s="17">
        <v>2.2000000000000002</v>
      </c>
      <c r="CC4" s="17">
        <v>3.4</v>
      </c>
      <c r="CD4" s="17">
        <v>3.3</v>
      </c>
      <c r="CE4" s="17">
        <v>3.5</v>
      </c>
      <c r="CF4" s="17">
        <v>2.8</v>
      </c>
      <c r="CG4" s="17">
        <v>2.9</v>
      </c>
      <c r="CH4" s="17">
        <v>2.7</v>
      </c>
      <c r="CI4" s="16">
        <v>2.7</v>
      </c>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36"/>
      <c r="DN4" s="36"/>
    </row>
    <row r="5" spans="1:118" ht="30" customHeight="1">
      <c r="A5" s="385"/>
      <c r="B5" s="79" t="str">
        <f>IF('0'!A1=1,"Лісове господарство та пов'язані з ним послуги","forestry and related services")</f>
        <v>Лісове господарство та пов'язані з ним послуги</v>
      </c>
      <c r="C5" s="16">
        <v>0.8</v>
      </c>
      <c r="D5" s="16">
        <v>1.8</v>
      </c>
      <c r="E5" s="16">
        <v>1.3</v>
      </c>
      <c r="F5" s="17">
        <v>0.9</v>
      </c>
      <c r="G5" s="16">
        <v>1.7</v>
      </c>
      <c r="H5" s="16">
        <v>1.4</v>
      </c>
      <c r="I5" s="16">
        <v>1.8</v>
      </c>
      <c r="J5" s="16">
        <v>1.6</v>
      </c>
      <c r="K5" s="16">
        <v>3.1</v>
      </c>
      <c r="L5" s="16">
        <v>3.3</v>
      </c>
      <c r="M5" s="16">
        <v>0.9</v>
      </c>
      <c r="N5" s="16">
        <v>0.6</v>
      </c>
      <c r="O5" s="16">
        <v>0.5</v>
      </c>
      <c r="P5" s="16">
        <v>0.9</v>
      </c>
      <c r="Q5" s="16">
        <v>1.3</v>
      </c>
      <c r="R5" s="16">
        <v>1.2</v>
      </c>
      <c r="S5" s="16">
        <v>0.7</v>
      </c>
      <c r="T5" s="121">
        <v>0.7</v>
      </c>
      <c r="U5" s="29">
        <v>0.9</v>
      </c>
      <c r="V5" s="122">
        <v>0.6</v>
      </c>
      <c r="W5" s="17">
        <v>0.5</v>
      </c>
      <c r="X5" s="121">
        <v>0.4</v>
      </c>
      <c r="Y5" s="121">
        <v>0.2</v>
      </c>
      <c r="Z5" s="121">
        <v>0.2</v>
      </c>
      <c r="AA5" s="121">
        <v>0.2</v>
      </c>
      <c r="AB5" s="15" t="s">
        <v>0</v>
      </c>
      <c r="AC5" s="15" t="s">
        <v>0</v>
      </c>
      <c r="AD5" s="122">
        <v>1.1000000000000001</v>
      </c>
      <c r="AE5" s="15" t="s">
        <v>0</v>
      </c>
      <c r="AF5" s="15" t="s">
        <v>0</v>
      </c>
      <c r="AG5" s="117">
        <v>2.4</v>
      </c>
      <c r="AH5" s="16">
        <v>2.4</v>
      </c>
      <c r="AI5" s="16">
        <v>2.2999999999999998</v>
      </c>
      <c r="AJ5" s="16">
        <v>3.2</v>
      </c>
      <c r="AK5" s="17">
        <v>3.4</v>
      </c>
      <c r="AL5" s="17">
        <v>9.5</v>
      </c>
      <c r="AM5" s="16">
        <v>7.3</v>
      </c>
      <c r="AN5" s="16">
        <v>8.5</v>
      </c>
      <c r="AO5" s="15">
        <v>10.8</v>
      </c>
      <c r="AP5" s="15">
        <v>8.5</v>
      </c>
      <c r="AQ5" s="15">
        <v>7.5</v>
      </c>
      <c r="AR5" s="15">
        <v>7.4</v>
      </c>
      <c r="AS5" s="16">
        <v>6.7</v>
      </c>
      <c r="AT5" s="16">
        <v>6</v>
      </c>
      <c r="AU5" s="16">
        <v>6.1</v>
      </c>
      <c r="AV5" s="16">
        <v>6.2</v>
      </c>
      <c r="AW5" s="16">
        <v>6.1</v>
      </c>
      <c r="AX5" s="16">
        <v>5.7</v>
      </c>
      <c r="AY5" s="16">
        <v>4.9000000000000004</v>
      </c>
      <c r="AZ5" s="16">
        <v>5.5</v>
      </c>
      <c r="BA5" s="17">
        <v>5.9</v>
      </c>
      <c r="BB5" s="17">
        <v>6.3</v>
      </c>
      <c r="BC5" s="17">
        <v>6.5</v>
      </c>
      <c r="BD5" s="17">
        <v>6.9</v>
      </c>
      <c r="BE5" s="17">
        <v>5.6</v>
      </c>
      <c r="BF5" s="17">
        <v>4.4000000000000004</v>
      </c>
      <c r="BG5" s="17">
        <v>4.2</v>
      </c>
      <c r="BH5" s="17">
        <v>3.7</v>
      </c>
      <c r="BI5" s="17">
        <v>1.7</v>
      </c>
      <c r="BJ5" s="17">
        <v>0.4</v>
      </c>
      <c r="BK5" s="17">
        <v>0.3</v>
      </c>
      <c r="BL5" s="16">
        <v>0.4</v>
      </c>
      <c r="BM5" s="17">
        <v>0.3</v>
      </c>
      <c r="BN5" s="17">
        <v>0.2</v>
      </c>
      <c r="BO5" s="17">
        <v>0.2</v>
      </c>
      <c r="BP5" s="17">
        <v>0.2</v>
      </c>
      <c r="BQ5" s="17">
        <v>0.3</v>
      </c>
      <c r="BR5" s="17">
        <v>0.3</v>
      </c>
      <c r="BS5" s="17">
        <v>0.3</v>
      </c>
      <c r="BT5" s="17">
        <v>0.2</v>
      </c>
      <c r="BU5" s="17">
        <v>0.3</v>
      </c>
      <c r="BV5" s="17">
        <v>0.3</v>
      </c>
      <c r="BW5" s="17">
        <v>0.2</v>
      </c>
      <c r="BX5" s="16">
        <v>0.1</v>
      </c>
      <c r="BY5" s="17">
        <v>0.03</v>
      </c>
      <c r="BZ5" s="17">
        <v>0.2</v>
      </c>
      <c r="CA5" s="17">
        <v>0.1</v>
      </c>
      <c r="CB5" s="17">
        <v>0.1</v>
      </c>
      <c r="CC5" s="17">
        <v>0.1</v>
      </c>
      <c r="CD5" s="17">
        <v>0.4</v>
      </c>
      <c r="CE5" s="17">
        <v>0.2</v>
      </c>
      <c r="CF5" s="17">
        <v>0.3</v>
      </c>
      <c r="CG5" s="17">
        <v>0.3</v>
      </c>
      <c r="CH5" s="17">
        <v>0.2</v>
      </c>
      <c r="CI5" s="16">
        <v>0.2</v>
      </c>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36"/>
      <c r="DN5" s="36"/>
    </row>
    <row r="6" spans="1:118" ht="30" customHeight="1">
      <c r="A6" s="385"/>
      <c r="B6" s="79" t="str">
        <f>IF('0'!A1=1,"Рибальство, рибництво","Fishing, fishery")</f>
        <v>Рибальство, рибництво</v>
      </c>
      <c r="C6" s="16">
        <v>0.9</v>
      </c>
      <c r="D6" s="16">
        <v>1.1000000000000001</v>
      </c>
      <c r="E6" s="16">
        <v>1.1000000000000001</v>
      </c>
      <c r="F6" s="17">
        <v>1</v>
      </c>
      <c r="G6" s="16">
        <v>0.7</v>
      </c>
      <c r="H6" s="16">
        <v>0.9</v>
      </c>
      <c r="I6" s="16">
        <v>0.9</v>
      </c>
      <c r="J6" s="16">
        <v>1.2</v>
      </c>
      <c r="K6" s="16">
        <v>1</v>
      </c>
      <c r="L6" s="16">
        <v>1.2</v>
      </c>
      <c r="M6" s="16">
        <v>1.1000000000000001</v>
      </c>
      <c r="N6" s="16">
        <v>0.9</v>
      </c>
      <c r="O6" s="16">
        <v>1.3</v>
      </c>
      <c r="P6" s="16">
        <v>1.4</v>
      </c>
      <c r="Q6" s="16">
        <v>1.1000000000000001</v>
      </c>
      <c r="R6" s="16">
        <v>0.9</v>
      </c>
      <c r="S6" s="16">
        <v>0.5</v>
      </c>
      <c r="T6" s="121">
        <v>0.7</v>
      </c>
      <c r="U6" s="29">
        <v>0.9</v>
      </c>
      <c r="V6" s="122">
        <v>0.6</v>
      </c>
      <c r="W6" s="17">
        <v>0.8</v>
      </c>
      <c r="X6" s="121">
        <v>0.3</v>
      </c>
      <c r="Y6" s="121">
        <v>0.3</v>
      </c>
      <c r="Z6" s="121">
        <v>0.3</v>
      </c>
      <c r="AA6" s="121">
        <v>0.2</v>
      </c>
      <c r="AB6" s="15" t="s">
        <v>0</v>
      </c>
      <c r="AC6" s="15" t="s">
        <v>0</v>
      </c>
      <c r="AD6" s="122">
        <v>0.2</v>
      </c>
      <c r="AE6" s="15" t="s">
        <v>0</v>
      </c>
      <c r="AF6" s="15" t="s">
        <v>0</v>
      </c>
      <c r="AG6" s="117">
        <v>0.2</v>
      </c>
      <c r="AH6" s="16">
        <v>0.2</v>
      </c>
      <c r="AI6" s="16">
        <v>0.2</v>
      </c>
      <c r="AJ6" s="16">
        <v>0.2</v>
      </c>
      <c r="AK6" s="17">
        <v>0.1</v>
      </c>
      <c r="AL6" s="17">
        <v>0.9</v>
      </c>
      <c r="AM6" s="16">
        <v>0.2</v>
      </c>
      <c r="AN6" s="16">
        <v>0.4</v>
      </c>
      <c r="AO6" s="15">
        <v>0.4</v>
      </c>
      <c r="AP6" s="15">
        <v>1.2</v>
      </c>
      <c r="AQ6" s="15">
        <v>1.3</v>
      </c>
      <c r="AR6" s="15">
        <v>1.7</v>
      </c>
      <c r="AS6" s="16">
        <v>2.1</v>
      </c>
      <c r="AT6" s="16">
        <v>2</v>
      </c>
      <c r="AU6" s="16">
        <v>2</v>
      </c>
      <c r="AV6" s="16">
        <v>1.1000000000000001</v>
      </c>
      <c r="AW6" s="16">
        <v>0.9</v>
      </c>
      <c r="AX6" s="16">
        <v>1.4</v>
      </c>
      <c r="AY6" s="16">
        <v>0.9</v>
      </c>
      <c r="AZ6" s="16">
        <v>1.9</v>
      </c>
      <c r="BA6" s="16">
        <v>2</v>
      </c>
      <c r="BB6" s="17">
        <v>0.9</v>
      </c>
      <c r="BC6" s="17">
        <v>0.8</v>
      </c>
      <c r="BD6" s="16">
        <v>2</v>
      </c>
      <c r="BE6" s="16">
        <v>1.6</v>
      </c>
      <c r="BF6" s="16">
        <v>1.9</v>
      </c>
      <c r="BG6" s="16">
        <v>1.8</v>
      </c>
      <c r="BH6" s="16">
        <v>0.7</v>
      </c>
      <c r="BI6" s="16">
        <v>0.4</v>
      </c>
      <c r="BJ6" s="16">
        <v>1</v>
      </c>
      <c r="BK6" s="16">
        <v>0.3</v>
      </c>
      <c r="BL6" s="16">
        <v>0.3</v>
      </c>
      <c r="BM6" s="16">
        <v>0.3</v>
      </c>
      <c r="BN6" s="16">
        <v>0.2</v>
      </c>
      <c r="BO6" s="16">
        <v>0.2</v>
      </c>
      <c r="BP6" s="16">
        <v>0.7</v>
      </c>
      <c r="BQ6" s="16">
        <v>0.2</v>
      </c>
      <c r="BR6" s="16">
        <v>0.2</v>
      </c>
      <c r="BS6" s="16">
        <v>0.3</v>
      </c>
      <c r="BT6" s="16">
        <v>0.2</v>
      </c>
      <c r="BU6" s="16">
        <v>0.2</v>
      </c>
      <c r="BV6" s="16">
        <v>0.1</v>
      </c>
      <c r="BW6" s="16">
        <v>0.1</v>
      </c>
      <c r="BX6" s="16">
        <v>0.1</v>
      </c>
      <c r="BY6" s="16">
        <v>0.1</v>
      </c>
      <c r="BZ6" s="16">
        <v>0.1</v>
      </c>
      <c r="CA6" s="16">
        <v>0.1</v>
      </c>
      <c r="CB6" s="16">
        <v>0.1</v>
      </c>
      <c r="CC6" s="16">
        <v>0.1</v>
      </c>
      <c r="CD6" s="16">
        <v>0.1</v>
      </c>
      <c r="CE6" s="16">
        <v>0.1</v>
      </c>
      <c r="CF6" s="16">
        <v>0.3</v>
      </c>
      <c r="CG6" s="16">
        <v>0.1</v>
      </c>
      <c r="CH6" s="16">
        <v>0.1</v>
      </c>
      <c r="CI6" s="15" t="s">
        <v>0</v>
      </c>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36"/>
      <c r="DN6" s="36"/>
    </row>
    <row r="7" spans="1:118" ht="30" customHeight="1">
      <c r="A7" s="385"/>
      <c r="B7" s="79" t="str">
        <f>IF('0'!A1=1,"Промисловість","Industrial production")</f>
        <v>Промисловість</v>
      </c>
      <c r="C7" s="16">
        <v>197.7</v>
      </c>
      <c r="D7" s="16">
        <v>254.7</v>
      </c>
      <c r="E7" s="16">
        <v>249.7</v>
      </c>
      <c r="F7" s="17">
        <v>159.4</v>
      </c>
      <c r="G7" s="16">
        <v>228.9</v>
      </c>
      <c r="H7" s="16">
        <v>210.5</v>
      </c>
      <c r="I7" s="16">
        <v>245.6</v>
      </c>
      <c r="J7" s="16">
        <v>231.5</v>
      </c>
      <c r="K7" s="16">
        <v>146.69999999999999</v>
      </c>
      <c r="L7" s="16">
        <v>166.2</v>
      </c>
      <c r="M7" s="16">
        <v>144.9</v>
      </c>
      <c r="N7" s="16">
        <v>174.4</v>
      </c>
      <c r="O7" s="16">
        <v>79.3</v>
      </c>
      <c r="P7" s="16">
        <v>126.3</v>
      </c>
      <c r="Q7" s="16">
        <v>123.3</v>
      </c>
      <c r="R7" s="16">
        <v>161.6</v>
      </c>
      <c r="S7" s="16">
        <v>109.7</v>
      </c>
      <c r="T7" s="121">
        <v>102.2</v>
      </c>
      <c r="U7" s="29">
        <v>121.7</v>
      </c>
      <c r="V7" s="122">
        <v>108</v>
      </c>
      <c r="W7" s="16">
        <v>82</v>
      </c>
      <c r="X7" s="121">
        <v>74.8</v>
      </c>
      <c r="Y7" s="121">
        <v>108.4</v>
      </c>
      <c r="Z7" s="121">
        <v>103</v>
      </c>
      <c r="AA7" s="121">
        <v>80.400000000000006</v>
      </c>
      <c r="AB7" s="15" t="s">
        <v>0</v>
      </c>
      <c r="AC7" s="15" t="s">
        <v>0</v>
      </c>
      <c r="AD7" s="122">
        <v>79.099999999999994</v>
      </c>
      <c r="AE7" s="15" t="s">
        <v>0</v>
      </c>
      <c r="AF7" s="15" t="s">
        <v>0</v>
      </c>
      <c r="AG7" s="117">
        <v>129.5</v>
      </c>
      <c r="AH7" s="16">
        <v>150.69999999999999</v>
      </c>
      <c r="AI7" s="16">
        <v>101.4</v>
      </c>
      <c r="AJ7" s="16">
        <v>177.7</v>
      </c>
      <c r="AK7" s="17">
        <v>252.5</v>
      </c>
      <c r="AL7" s="17">
        <v>405.1</v>
      </c>
      <c r="AM7" s="16">
        <v>197.3</v>
      </c>
      <c r="AN7" s="16">
        <v>322.2</v>
      </c>
      <c r="AO7" s="15">
        <v>342.6</v>
      </c>
      <c r="AP7" s="15">
        <v>337.6</v>
      </c>
      <c r="AQ7" s="15">
        <v>226.2</v>
      </c>
      <c r="AR7" s="15">
        <v>254</v>
      </c>
      <c r="AS7" s="16">
        <v>297.39999999999998</v>
      </c>
      <c r="AT7" s="16">
        <v>234.4</v>
      </c>
      <c r="AU7" s="16">
        <v>230.5</v>
      </c>
      <c r="AV7" s="16">
        <v>229.6</v>
      </c>
      <c r="AW7" s="16">
        <v>213.7</v>
      </c>
      <c r="AX7" s="16">
        <v>186</v>
      </c>
      <c r="AY7" s="16">
        <v>163.6</v>
      </c>
      <c r="AZ7" s="16">
        <v>228.4</v>
      </c>
      <c r="BA7" s="17">
        <v>233.2</v>
      </c>
      <c r="BB7" s="17">
        <v>226.3</v>
      </c>
      <c r="BC7" s="17">
        <v>215.6</v>
      </c>
      <c r="BD7" s="17">
        <v>242.8</v>
      </c>
      <c r="BE7" s="17">
        <v>237.1</v>
      </c>
      <c r="BF7" s="17">
        <v>159.5</v>
      </c>
      <c r="BG7" s="17">
        <v>128.19999999999999</v>
      </c>
      <c r="BH7" s="17">
        <v>115.4</v>
      </c>
      <c r="BI7" s="17">
        <v>95.2</v>
      </c>
      <c r="BJ7" s="17">
        <v>108.6</v>
      </c>
      <c r="BK7" s="17">
        <v>91.7</v>
      </c>
      <c r="BL7" s="16">
        <v>92.9</v>
      </c>
      <c r="BM7" s="17">
        <v>121.8</v>
      </c>
      <c r="BN7" s="16">
        <v>81</v>
      </c>
      <c r="BO7" s="16">
        <v>80.5</v>
      </c>
      <c r="BP7" s="16">
        <v>71.5</v>
      </c>
      <c r="BQ7" s="16">
        <v>67.7</v>
      </c>
      <c r="BR7" s="16">
        <v>64.900000000000006</v>
      </c>
      <c r="BS7" s="16">
        <v>68.900000000000006</v>
      </c>
      <c r="BT7" s="16">
        <v>85</v>
      </c>
      <c r="BU7" s="16">
        <v>85.1</v>
      </c>
      <c r="BV7" s="16">
        <v>82.4</v>
      </c>
      <c r="BW7" s="17">
        <v>55.5</v>
      </c>
      <c r="BX7" s="16">
        <v>82.6</v>
      </c>
      <c r="BY7" s="17">
        <v>82.3</v>
      </c>
      <c r="BZ7" s="17">
        <v>59.9</v>
      </c>
      <c r="CA7" s="17">
        <v>58.8</v>
      </c>
      <c r="CB7" s="17">
        <v>56.2</v>
      </c>
      <c r="CC7" s="17">
        <v>52.8</v>
      </c>
      <c r="CD7" s="17">
        <v>54.2</v>
      </c>
      <c r="CE7" s="17">
        <v>51.4</v>
      </c>
      <c r="CF7" s="17">
        <v>49.3</v>
      </c>
      <c r="CG7" s="17">
        <v>55.5</v>
      </c>
      <c r="CH7" s="17">
        <v>61.6</v>
      </c>
      <c r="CI7" s="16">
        <v>59</v>
      </c>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36"/>
      <c r="DN7" s="36"/>
    </row>
    <row r="8" spans="1:118" ht="30" customHeight="1">
      <c r="A8" s="385"/>
      <c r="B8" s="79" t="str">
        <f>IF('0'!A1=1,"Будівництво","Construction")</f>
        <v>Будівництво</v>
      </c>
      <c r="C8" s="16">
        <v>20.399999999999999</v>
      </c>
      <c r="D8" s="16">
        <v>34.1</v>
      </c>
      <c r="E8" s="16">
        <v>35.9</v>
      </c>
      <c r="F8" s="17">
        <v>30.3</v>
      </c>
      <c r="G8" s="16">
        <v>28.6</v>
      </c>
      <c r="H8" s="16">
        <v>28.9</v>
      </c>
      <c r="I8" s="16">
        <v>26.4</v>
      </c>
      <c r="J8" s="16">
        <v>24.3</v>
      </c>
      <c r="K8" s="16">
        <v>20.7</v>
      </c>
      <c r="L8" s="16">
        <v>21.9</v>
      </c>
      <c r="M8" s="16">
        <v>16</v>
      </c>
      <c r="N8" s="16">
        <v>17.8</v>
      </c>
      <c r="O8" s="16">
        <v>11.2</v>
      </c>
      <c r="P8" s="16">
        <v>20.8</v>
      </c>
      <c r="Q8" s="16">
        <v>23.6</v>
      </c>
      <c r="R8" s="16">
        <v>19.3</v>
      </c>
      <c r="S8" s="16">
        <v>16.3</v>
      </c>
      <c r="T8" s="121">
        <v>16.2</v>
      </c>
      <c r="U8" s="29">
        <v>17.600000000000001</v>
      </c>
      <c r="V8" s="122">
        <v>14.5</v>
      </c>
      <c r="W8" s="17">
        <v>11.5</v>
      </c>
      <c r="X8" s="121">
        <v>11.6</v>
      </c>
      <c r="Y8" s="121">
        <v>11.8</v>
      </c>
      <c r="Z8" s="121">
        <v>14.9</v>
      </c>
      <c r="AA8" s="121">
        <v>10.7</v>
      </c>
      <c r="AB8" s="15" t="s">
        <v>0</v>
      </c>
      <c r="AC8" s="15" t="s">
        <v>0</v>
      </c>
      <c r="AD8" s="122">
        <v>16.600000000000001</v>
      </c>
      <c r="AE8" s="15" t="s">
        <v>0</v>
      </c>
      <c r="AF8" s="15" t="s">
        <v>0</v>
      </c>
      <c r="AG8" s="117">
        <v>13.1</v>
      </c>
      <c r="AH8" s="16">
        <v>12.3</v>
      </c>
      <c r="AI8" s="16">
        <v>11.6</v>
      </c>
      <c r="AJ8" s="16">
        <v>25.5</v>
      </c>
      <c r="AK8" s="17">
        <v>38.6</v>
      </c>
      <c r="AL8" s="17">
        <v>62.6</v>
      </c>
      <c r="AM8" s="16">
        <v>46.6</v>
      </c>
      <c r="AN8" s="16">
        <v>70.3</v>
      </c>
      <c r="AO8" s="15">
        <v>71.7</v>
      </c>
      <c r="AP8" s="15">
        <v>62.1</v>
      </c>
      <c r="AQ8" s="15">
        <v>56.2</v>
      </c>
      <c r="AR8" s="15">
        <v>57.3</v>
      </c>
      <c r="AS8" s="16">
        <v>57.8</v>
      </c>
      <c r="AT8" s="16">
        <v>52.8</v>
      </c>
      <c r="AU8" s="16">
        <v>49.5</v>
      </c>
      <c r="AV8" s="16">
        <v>56.4</v>
      </c>
      <c r="AW8" s="16">
        <v>54.5</v>
      </c>
      <c r="AX8" s="16">
        <v>54.2</v>
      </c>
      <c r="AY8" s="16">
        <v>42.4</v>
      </c>
      <c r="AZ8" s="16">
        <v>65.7</v>
      </c>
      <c r="BA8" s="17">
        <v>71.7</v>
      </c>
      <c r="BB8" s="16">
        <v>59</v>
      </c>
      <c r="BC8" s="17">
        <v>55.8</v>
      </c>
      <c r="BD8" s="17">
        <v>57.3</v>
      </c>
      <c r="BE8" s="17">
        <v>58.8</v>
      </c>
      <c r="BF8" s="17">
        <v>39.700000000000003</v>
      </c>
      <c r="BG8" s="17">
        <v>36.299999999999997</v>
      </c>
      <c r="BH8" s="17">
        <v>35.9</v>
      </c>
      <c r="BI8" s="17">
        <v>38.700000000000003</v>
      </c>
      <c r="BJ8" s="17">
        <v>40.200000000000003</v>
      </c>
      <c r="BK8" s="17">
        <v>34.799999999999997</v>
      </c>
      <c r="BL8" s="16">
        <v>37</v>
      </c>
      <c r="BM8" s="17">
        <v>39.5</v>
      </c>
      <c r="BN8" s="17">
        <v>29.8</v>
      </c>
      <c r="BO8" s="17">
        <v>22.1</v>
      </c>
      <c r="BP8" s="17">
        <v>19.8</v>
      </c>
      <c r="BQ8" s="17">
        <v>17.7</v>
      </c>
      <c r="BR8" s="17">
        <v>14.9</v>
      </c>
      <c r="BS8" s="17">
        <v>14.2</v>
      </c>
      <c r="BT8" s="17">
        <v>18.399999999999999</v>
      </c>
      <c r="BU8" s="17">
        <v>14.3</v>
      </c>
      <c r="BV8" s="17">
        <v>14.9</v>
      </c>
      <c r="BW8" s="17">
        <v>14.3</v>
      </c>
      <c r="BX8" s="16">
        <v>12.8</v>
      </c>
      <c r="BY8" s="17">
        <v>11.2</v>
      </c>
      <c r="BZ8" s="17">
        <v>14.7</v>
      </c>
      <c r="CA8" s="16">
        <v>10</v>
      </c>
      <c r="CB8" s="16">
        <v>8.9</v>
      </c>
      <c r="CC8" s="16">
        <v>8.6999999999999993</v>
      </c>
      <c r="CD8" s="16">
        <v>7.7</v>
      </c>
      <c r="CE8" s="16">
        <v>8.1</v>
      </c>
      <c r="CF8" s="16">
        <v>9.4</v>
      </c>
      <c r="CG8" s="16">
        <v>9.6999999999999993</v>
      </c>
      <c r="CH8" s="16">
        <v>13.2</v>
      </c>
      <c r="CI8" s="16">
        <v>16</v>
      </c>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36"/>
      <c r="DN8" s="36"/>
    </row>
    <row r="9" spans="1:118" ht="30" customHeight="1">
      <c r="A9" s="385"/>
      <c r="B9" s="79"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16">
        <v>3.8</v>
      </c>
      <c r="D9" s="16">
        <v>6.5</v>
      </c>
      <c r="E9" s="16">
        <v>7.1</v>
      </c>
      <c r="F9" s="17">
        <v>5.4</v>
      </c>
      <c r="G9" s="16">
        <v>5.6</v>
      </c>
      <c r="H9" s="16">
        <v>5.3</v>
      </c>
      <c r="I9" s="16">
        <v>5.7</v>
      </c>
      <c r="J9" s="16">
        <v>4.2</v>
      </c>
      <c r="K9" s="16">
        <v>3.2</v>
      </c>
      <c r="L9" s="16">
        <v>2.9</v>
      </c>
      <c r="M9" s="16">
        <v>3</v>
      </c>
      <c r="N9" s="16">
        <v>2.7</v>
      </c>
      <c r="O9" s="16">
        <v>2.2000000000000002</v>
      </c>
      <c r="P9" s="16">
        <v>3.1</v>
      </c>
      <c r="Q9" s="16">
        <v>3.7</v>
      </c>
      <c r="R9" s="16">
        <v>4</v>
      </c>
      <c r="S9" s="16">
        <v>2.8</v>
      </c>
      <c r="T9" s="121">
        <v>2.9</v>
      </c>
      <c r="U9" s="29">
        <v>3</v>
      </c>
      <c r="V9" s="17">
        <v>2.8</v>
      </c>
      <c r="W9" s="17">
        <v>2.2000000000000002</v>
      </c>
      <c r="X9" s="121">
        <v>2.4</v>
      </c>
      <c r="Y9" s="121">
        <v>2.5</v>
      </c>
      <c r="Z9" s="121">
        <v>2.1</v>
      </c>
      <c r="AA9" s="121">
        <v>2.5</v>
      </c>
      <c r="AB9" s="15" t="s">
        <v>0</v>
      </c>
      <c r="AC9" s="15" t="s">
        <v>0</v>
      </c>
      <c r="AD9" s="122">
        <v>3.2</v>
      </c>
      <c r="AE9" s="15" t="s">
        <v>0</v>
      </c>
      <c r="AF9" s="15" t="s">
        <v>0</v>
      </c>
      <c r="AG9" s="117">
        <v>3.1</v>
      </c>
      <c r="AH9" s="16">
        <v>2.7</v>
      </c>
      <c r="AI9" s="16">
        <v>2.8</v>
      </c>
      <c r="AJ9" s="16">
        <v>4</v>
      </c>
      <c r="AK9" s="17">
        <v>5.3</v>
      </c>
      <c r="AL9" s="17">
        <v>11.7</v>
      </c>
      <c r="AM9" s="16">
        <v>10</v>
      </c>
      <c r="AN9" s="16">
        <v>12.4</v>
      </c>
      <c r="AO9" s="15">
        <v>12</v>
      </c>
      <c r="AP9" s="15">
        <v>11.5</v>
      </c>
      <c r="AQ9" s="15">
        <v>9.1</v>
      </c>
      <c r="AR9" s="15">
        <v>9.9</v>
      </c>
      <c r="AS9" s="16">
        <v>11.1</v>
      </c>
      <c r="AT9" s="16">
        <v>8.1999999999999993</v>
      </c>
      <c r="AU9" s="16">
        <v>7.8</v>
      </c>
      <c r="AV9" s="16">
        <v>7.4</v>
      </c>
      <c r="AW9" s="16">
        <v>6.5</v>
      </c>
      <c r="AX9" s="16">
        <v>7.6</v>
      </c>
      <c r="AY9" s="16">
        <v>6.8</v>
      </c>
      <c r="AZ9" s="16">
        <v>10</v>
      </c>
      <c r="BA9" s="17">
        <v>10.1</v>
      </c>
      <c r="BB9" s="17">
        <v>9.1</v>
      </c>
      <c r="BC9" s="17">
        <v>8.8000000000000007</v>
      </c>
      <c r="BD9" s="17">
        <v>8.5</v>
      </c>
      <c r="BE9" s="17">
        <v>8.6</v>
      </c>
      <c r="BF9" s="17">
        <v>6.6</v>
      </c>
      <c r="BG9" s="17">
        <v>6.4</v>
      </c>
      <c r="BH9" s="17">
        <v>5.8</v>
      </c>
      <c r="BI9" s="17">
        <v>5.4</v>
      </c>
      <c r="BJ9" s="17">
        <v>5.3</v>
      </c>
      <c r="BK9" s="17">
        <v>4.5</v>
      </c>
      <c r="BL9" s="16">
        <v>4.4000000000000004</v>
      </c>
      <c r="BM9" s="17">
        <v>4.8</v>
      </c>
      <c r="BN9" s="17">
        <v>4.0999999999999996</v>
      </c>
      <c r="BO9" s="17">
        <v>3.9</v>
      </c>
      <c r="BP9" s="17">
        <v>3.5</v>
      </c>
      <c r="BQ9" s="17">
        <v>3.3</v>
      </c>
      <c r="BR9" s="17">
        <v>2.9</v>
      </c>
      <c r="BS9" s="17">
        <v>2.7</v>
      </c>
      <c r="BT9" s="17">
        <v>2.7</v>
      </c>
      <c r="BU9" s="17">
        <v>2.5</v>
      </c>
      <c r="BV9" s="17">
        <v>2.6</v>
      </c>
      <c r="BW9" s="17">
        <v>1.9</v>
      </c>
      <c r="BX9" s="16">
        <v>2.4</v>
      </c>
      <c r="BY9" s="17">
        <v>2.5</v>
      </c>
      <c r="BZ9" s="17">
        <v>2.4</v>
      </c>
      <c r="CA9" s="17">
        <v>1.8</v>
      </c>
      <c r="CB9" s="17">
        <v>1.5</v>
      </c>
      <c r="CC9" s="17">
        <v>1.7</v>
      </c>
      <c r="CD9" s="17">
        <v>1.9</v>
      </c>
      <c r="CE9" s="17">
        <v>1.7</v>
      </c>
      <c r="CF9" s="17">
        <v>1.7</v>
      </c>
      <c r="CG9" s="17">
        <v>1.6</v>
      </c>
      <c r="CH9" s="17">
        <v>1.7</v>
      </c>
      <c r="CI9" s="16">
        <v>1.8</v>
      </c>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36"/>
      <c r="DN9" s="36"/>
    </row>
    <row r="10" spans="1:118" ht="30" customHeight="1">
      <c r="A10" s="385"/>
      <c r="B10" s="79"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6">
        <v>0.8</v>
      </c>
      <c r="D10" s="16">
        <v>1.7</v>
      </c>
      <c r="E10" s="16">
        <v>1.5</v>
      </c>
      <c r="F10" s="17">
        <v>0.9</v>
      </c>
      <c r="G10" s="16">
        <v>0.9</v>
      </c>
      <c r="H10" s="16">
        <v>0.7</v>
      </c>
      <c r="I10" s="16">
        <v>0.6</v>
      </c>
      <c r="J10" s="16">
        <v>0.5</v>
      </c>
      <c r="K10" s="16">
        <v>0.6</v>
      </c>
      <c r="L10" s="16">
        <v>0.5</v>
      </c>
      <c r="M10" s="16">
        <v>0.5</v>
      </c>
      <c r="N10" s="16">
        <v>0.4</v>
      </c>
      <c r="O10" s="16">
        <v>0.5</v>
      </c>
      <c r="P10" s="15" t="s">
        <v>0</v>
      </c>
      <c r="Q10" s="15" t="s">
        <v>0</v>
      </c>
      <c r="R10" s="15" t="s">
        <v>0</v>
      </c>
      <c r="S10" s="15" t="s">
        <v>0</v>
      </c>
      <c r="T10" s="15" t="s">
        <v>0</v>
      </c>
      <c r="U10" s="15" t="s">
        <v>0</v>
      </c>
      <c r="V10" s="15" t="s">
        <v>0</v>
      </c>
      <c r="W10" s="15" t="s">
        <v>0</v>
      </c>
      <c r="X10" s="15" t="s">
        <v>0</v>
      </c>
      <c r="Y10" s="15" t="s">
        <v>0</v>
      </c>
      <c r="Z10" s="15" t="s">
        <v>0</v>
      </c>
      <c r="AA10" s="15" t="s">
        <v>0</v>
      </c>
      <c r="AB10" s="15" t="s">
        <v>0</v>
      </c>
      <c r="AC10" s="15" t="s">
        <v>0</v>
      </c>
      <c r="AD10" s="15" t="s">
        <v>0</v>
      </c>
      <c r="AE10" s="15" t="s">
        <v>0</v>
      </c>
      <c r="AF10" s="15" t="s">
        <v>0</v>
      </c>
      <c r="AG10" s="15" t="s">
        <v>0</v>
      </c>
      <c r="AH10" s="15" t="s">
        <v>0</v>
      </c>
      <c r="AI10" s="15" t="s">
        <v>0</v>
      </c>
      <c r="AJ10" s="15" t="s">
        <v>0</v>
      </c>
      <c r="AK10" s="15" t="s">
        <v>0</v>
      </c>
      <c r="AL10" s="15" t="s">
        <v>0</v>
      </c>
      <c r="AM10" s="15" t="s">
        <v>0</v>
      </c>
      <c r="AN10" s="15" t="s">
        <v>0</v>
      </c>
      <c r="AO10" s="15" t="s">
        <v>0</v>
      </c>
      <c r="AP10" s="15" t="s">
        <v>0</v>
      </c>
      <c r="AQ10" s="15" t="s">
        <v>0</v>
      </c>
      <c r="AR10" s="15" t="s">
        <v>0</v>
      </c>
      <c r="AS10" s="15" t="s">
        <v>0</v>
      </c>
      <c r="AT10" s="15" t="s">
        <v>0</v>
      </c>
      <c r="AU10" s="15" t="s">
        <v>0</v>
      </c>
      <c r="AV10" s="15" t="s">
        <v>0</v>
      </c>
      <c r="AW10" s="15" t="s">
        <v>0</v>
      </c>
      <c r="AX10" s="15" t="s">
        <v>0</v>
      </c>
      <c r="AY10" s="15" t="s">
        <v>0</v>
      </c>
      <c r="AZ10" s="15" t="s">
        <v>0</v>
      </c>
      <c r="BA10" s="15" t="s">
        <v>0</v>
      </c>
      <c r="BB10" s="15" t="s">
        <v>0</v>
      </c>
      <c r="BC10" s="15" t="s">
        <v>0</v>
      </c>
      <c r="BD10" s="15" t="s">
        <v>0</v>
      </c>
      <c r="BE10" s="15" t="s">
        <v>0</v>
      </c>
      <c r="BF10" s="15" t="s">
        <v>0</v>
      </c>
      <c r="BG10" s="15" t="s">
        <v>0</v>
      </c>
      <c r="BH10" s="15" t="s">
        <v>0</v>
      </c>
      <c r="BI10" s="15" t="s">
        <v>0</v>
      </c>
      <c r="BJ10" s="15" t="s">
        <v>0</v>
      </c>
      <c r="BK10" s="15" t="s">
        <v>0</v>
      </c>
      <c r="BL10" s="15" t="s">
        <v>0</v>
      </c>
      <c r="BM10" s="15" t="s">
        <v>0</v>
      </c>
      <c r="BN10" s="15" t="s">
        <v>0</v>
      </c>
      <c r="BO10" s="15" t="s">
        <v>0</v>
      </c>
      <c r="BP10" s="15" t="s">
        <v>0</v>
      </c>
      <c r="BQ10" s="15" t="s">
        <v>0</v>
      </c>
      <c r="BR10" s="15" t="s">
        <v>0</v>
      </c>
      <c r="BS10" s="15" t="s">
        <v>0</v>
      </c>
      <c r="BT10" s="15" t="s">
        <v>0</v>
      </c>
      <c r="BU10" s="15" t="s">
        <v>0</v>
      </c>
      <c r="BV10" s="15" t="s">
        <v>0</v>
      </c>
      <c r="BW10" s="15" t="s">
        <v>0</v>
      </c>
      <c r="BX10" s="15" t="s">
        <v>0</v>
      </c>
      <c r="BY10" s="15" t="s">
        <v>0</v>
      </c>
      <c r="BZ10" s="15" t="s">
        <v>0</v>
      </c>
      <c r="CA10" s="15" t="s">
        <v>0</v>
      </c>
      <c r="CB10" s="15" t="s">
        <v>0</v>
      </c>
      <c r="CC10" s="15" t="s">
        <v>0</v>
      </c>
      <c r="CD10" s="15" t="s">
        <v>0</v>
      </c>
      <c r="CE10" s="15" t="s">
        <v>0</v>
      </c>
      <c r="CF10" s="15" t="s">
        <v>0</v>
      </c>
      <c r="CG10" s="15" t="s">
        <v>0</v>
      </c>
      <c r="CH10" s="15" t="s">
        <v>0</v>
      </c>
      <c r="CI10" s="15" t="s">
        <v>0</v>
      </c>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36"/>
      <c r="DN10" s="36"/>
    </row>
    <row r="11" spans="1:118" ht="30" customHeight="1">
      <c r="A11" s="385"/>
      <c r="B11" s="79" t="str">
        <f>IF('0'!A1=1,"Діяльність готелів та ресторанів","Activity of hotels and restaurants")</f>
        <v>Діяльність готелів та ресторанів</v>
      </c>
      <c r="C11" s="16">
        <v>0.9</v>
      </c>
      <c r="D11" s="16">
        <v>1.8</v>
      </c>
      <c r="E11" s="16">
        <v>1.7</v>
      </c>
      <c r="F11" s="17">
        <v>1.6</v>
      </c>
      <c r="G11" s="16">
        <v>1.5</v>
      </c>
      <c r="H11" s="16">
        <v>1.4</v>
      </c>
      <c r="I11" s="16">
        <v>1</v>
      </c>
      <c r="J11" s="16">
        <v>1.1000000000000001</v>
      </c>
      <c r="K11" s="16">
        <v>1</v>
      </c>
      <c r="L11" s="16">
        <v>0.6</v>
      </c>
      <c r="M11" s="16">
        <v>0.4</v>
      </c>
      <c r="N11" s="16">
        <v>1</v>
      </c>
      <c r="O11" s="16">
        <v>0.2</v>
      </c>
      <c r="P11" s="16">
        <v>0.8</v>
      </c>
      <c r="Q11" s="16">
        <v>0.9</v>
      </c>
      <c r="R11" s="16">
        <v>0.6</v>
      </c>
      <c r="S11" s="16">
        <v>0.3</v>
      </c>
      <c r="T11" s="121">
        <v>0.2</v>
      </c>
      <c r="U11" s="29">
        <v>0.2</v>
      </c>
      <c r="V11" s="122">
        <v>0.2</v>
      </c>
      <c r="W11" s="17">
        <v>0.3</v>
      </c>
      <c r="X11" s="121">
        <v>0.4</v>
      </c>
      <c r="Y11" s="121">
        <v>0.6</v>
      </c>
      <c r="Z11" s="121">
        <v>0.7</v>
      </c>
      <c r="AA11" s="121">
        <v>0.6</v>
      </c>
      <c r="AB11" s="15" t="s">
        <v>0</v>
      </c>
      <c r="AC11" s="15" t="s">
        <v>0</v>
      </c>
      <c r="AD11" s="123">
        <v>0.3</v>
      </c>
      <c r="AE11" s="15" t="s">
        <v>0</v>
      </c>
      <c r="AF11" s="15" t="s">
        <v>0</v>
      </c>
      <c r="AG11" s="117">
        <v>0.2</v>
      </c>
      <c r="AH11" s="16">
        <v>0.2</v>
      </c>
      <c r="AI11" s="16">
        <v>0.2</v>
      </c>
      <c r="AJ11" s="16">
        <v>0.2</v>
      </c>
      <c r="AK11" s="17">
        <v>1.2</v>
      </c>
      <c r="AL11" s="17">
        <v>1.8</v>
      </c>
      <c r="AM11" s="16">
        <v>1.5</v>
      </c>
      <c r="AN11" s="16">
        <v>1.7</v>
      </c>
      <c r="AO11" s="15">
        <v>2.4</v>
      </c>
      <c r="AP11" s="15">
        <v>1.9</v>
      </c>
      <c r="AQ11" s="15">
        <v>1.5</v>
      </c>
      <c r="AR11" s="15">
        <v>1.6</v>
      </c>
      <c r="AS11" s="16">
        <v>2</v>
      </c>
      <c r="AT11" s="16">
        <v>1.5</v>
      </c>
      <c r="AU11" s="16">
        <v>2.1</v>
      </c>
      <c r="AV11" s="16">
        <v>1.5</v>
      </c>
      <c r="AW11" s="16">
        <v>1.8</v>
      </c>
      <c r="AX11" s="16">
        <v>2.4</v>
      </c>
      <c r="AY11" s="16">
        <v>2.5</v>
      </c>
      <c r="AZ11" s="16">
        <v>3</v>
      </c>
      <c r="BA11" s="17">
        <v>3.1</v>
      </c>
      <c r="BB11" s="17">
        <v>2.8</v>
      </c>
      <c r="BC11" s="17">
        <v>2.1</v>
      </c>
      <c r="BD11" s="17">
        <v>2.2999999999999998</v>
      </c>
      <c r="BE11" s="17">
        <v>2.2999999999999998</v>
      </c>
      <c r="BF11" s="17">
        <v>1.7</v>
      </c>
      <c r="BG11" s="17">
        <v>1.6</v>
      </c>
      <c r="BH11" s="17">
        <v>1.6</v>
      </c>
      <c r="BI11" s="16">
        <v>1</v>
      </c>
      <c r="BJ11" s="16">
        <v>0.8</v>
      </c>
      <c r="BK11" s="16">
        <v>1.1000000000000001</v>
      </c>
      <c r="BL11" s="16">
        <v>1</v>
      </c>
      <c r="BM11" s="16">
        <v>1</v>
      </c>
      <c r="BN11" s="17">
        <v>2.8</v>
      </c>
      <c r="BO11" s="17">
        <v>2.2999999999999998</v>
      </c>
      <c r="BP11" s="17">
        <v>1.9</v>
      </c>
      <c r="BQ11" s="17">
        <v>1.8</v>
      </c>
      <c r="BR11" s="17">
        <v>1.9</v>
      </c>
      <c r="BS11" s="17">
        <v>0.7</v>
      </c>
      <c r="BT11" s="17">
        <v>0.7</v>
      </c>
      <c r="BU11" s="17">
        <v>0.5</v>
      </c>
      <c r="BV11" s="17">
        <v>0.4</v>
      </c>
      <c r="BW11" s="16">
        <v>0.2</v>
      </c>
      <c r="BX11" s="16">
        <v>0.4</v>
      </c>
      <c r="BY11" s="16">
        <v>0.4</v>
      </c>
      <c r="BZ11" s="16">
        <v>0.5</v>
      </c>
      <c r="CA11" s="16">
        <v>0.3</v>
      </c>
      <c r="CB11" s="16">
        <v>0.5</v>
      </c>
      <c r="CC11" s="16">
        <v>0.7</v>
      </c>
      <c r="CD11" s="16">
        <v>0.8</v>
      </c>
      <c r="CE11" s="16">
        <v>0.8</v>
      </c>
      <c r="CF11" s="16">
        <v>0.5</v>
      </c>
      <c r="CG11" s="16">
        <v>0.8</v>
      </c>
      <c r="CH11" s="16">
        <v>1.1000000000000001</v>
      </c>
      <c r="CI11" s="16">
        <v>0.7</v>
      </c>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36"/>
      <c r="DN11" s="36"/>
    </row>
    <row r="12" spans="1:118" ht="30" customHeight="1">
      <c r="A12" s="385"/>
      <c r="B12" s="79" t="str">
        <f>IF('0'!A1=1,"Діяльність транспорту та зв'язку","Activity of transport and communications")</f>
        <v>Діяльність транспорту та зв'язку</v>
      </c>
      <c r="C12" s="16">
        <v>15.8</v>
      </c>
      <c r="D12" s="16">
        <v>17.399999999999999</v>
      </c>
      <c r="E12" s="16">
        <v>18.600000000000001</v>
      </c>
      <c r="F12" s="17">
        <v>16.8</v>
      </c>
      <c r="G12" s="16">
        <v>19.5</v>
      </c>
      <c r="H12" s="16">
        <v>18.399999999999999</v>
      </c>
      <c r="I12" s="16">
        <v>25</v>
      </c>
      <c r="J12" s="16">
        <v>23.8</v>
      </c>
      <c r="K12" s="16">
        <v>18.600000000000001</v>
      </c>
      <c r="L12" s="16">
        <v>19.399999999999999</v>
      </c>
      <c r="M12" s="16">
        <v>14.2</v>
      </c>
      <c r="N12" s="16">
        <v>17.3</v>
      </c>
      <c r="O12" s="16">
        <v>6.8</v>
      </c>
      <c r="P12" s="16">
        <v>24.4</v>
      </c>
      <c r="Q12" s="16">
        <v>16.600000000000001</v>
      </c>
      <c r="R12" s="16">
        <v>18.2</v>
      </c>
      <c r="S12" s="16">
        <v>13.8</v>
      </c>
      <c r="T12" s="121">
        <v>13.3</v>
      </c>
      <c r="U12" s="29">
        <v>10.3</v>
      </c>
      <c r="V12" s="122">
        <v>9.5</v>
      </c>
      <c r="W12" s="16">
        <v>13</v>
      </c>
      <c r="X12" s="121">
        <v>10.5</v>
      </c>
      <c r="Y12" s="121">
        <v>9</v>
      </c>
      <c r="Z12" s="121">
        <v>10.8</v>
      </c>
      <c r="AA12" s="121">
        <v>6.7</v>
      </c>
      <c r="AB12" s="15" t="s">
        <v>0</v>
      </c>
      <c r="AC12" s="15" t="s">
        <v>0</v>
      </c>
      <c r="AD12" s="123">
        <v>14.6</v>
      </c>
      <c r="AE12" s="15" t="s">
        <v>0</v>
      </c>
      <c r="AF12" s="15" t="s">
        <v>0</v>
      </c>
      <c r="AG12" s="117">
        <v>13.4</v>
      </c>
      <c r="AH12" s="16">
        <v>17.399999999999999</v>
      </c>
      <c r="AI12" s="16">
        <v>13</v>
      </c>
      <c r="AJ12" s="16">
        <v>17.2</v>
      </c>
      <c r="AK12" s="17">
        <v>18.399999999999999</v>
      </c>
      <c r="AL12" s="17">
        <v>107.3</v>
      </c>
      <c r="AM12" s="16">
        <v>20.3</v>
      </c>
      <c r="AN12" s="16">
        <v>47.4</v>
      </c>
      <c r="AO12" s="15">
        <v>49.2</v>
      </c>
      <c r="AP12" s="15">
        <v>46.1</v>
      </c>
      <c r="AQ12" s="15">
        <v>36.4</v>
      </c>
      <c r="AR12" s="15">
        <v>38.6</v>
      </c>
      <c r="AS12" s="16">
        <v>44.3</v>
      </c>
      <c r="AT12" s="16">
        <v>35.1</v>
      </c>
      <c r="AU12" s="16">
        <v>32.200000000000003</v>
      </c>
      <c r="AV12" s="16">
        <v>38.9</v>
      </c>
      <c r="AW12" s="16">
        <v>40.299999999999997</v>
      </c>
      <c r="AX12" s="16">
        <v>41.6</v>
      </c>
      <c r="AY12" s="16">
        <v>37.200000000000003</v>
      </c>
      <c r="AZ12" s="16">
        <v>43.8</v>
      </c>
      <c r="BA12" s="17">
        <v>56.7</v>
      </c>
      <c r="BB12" s="17">
        <v>47.7</v>
      </c>
      <c r="BC12" s="17">
        <v>53.1</v>
      </c>
      <c r="BD12" s="17">
        <v>51.1</v>
      </c>
      <c r="BE12" s="17">
        <v>45.3</v>
      </c>
      <c r="BF12" s="17">
        <v>34.6</v>
      </c>
      <c r="BG12" s="17">
        <v>32.6</v>
      </c>
      <c r="BH12" s="17">
        <v>21.1</v>
      </c>
      <c r="BI12" s="17">
        <v>20.3</v>
      </c>
      <c r="BJ12" s="16">
        <v>23</v>
      </c>
      <c r="BK12" s="16">
        <v>19.5</v>
      </c>
      <c r="BL12" s="16">
        <v>28.7</v>
      </c>
      <c r="BM12" s="17">
        <v>27.2</v>
      </c>
      <c r="BN12" s="16">
        <v>20</v>
      </c>
      <c r="BO12" s="16">
        <v>16.899999999999999</v>
      </c>
      <c r="BP12" s="16">
        <v>15.9</v>
      </c>
      <c r="BQ12" s="16">
        <v>15.3</v>
      </c>
      <c r="BR12" s="16">
        <v>18.5</v>
      </c>
      <c r="BS12" s="16">
        <v>16</v>
      </c>
      <c r="BT12" s="16">
        <v>20.100000000000001</v>
      </c>
      <c r="BU12" s="16">
        <v>20.5</v>
      </c>
      <c r="BV12" s="16">
        <v>18</v>
      </c>
      <c r="BW12" s="16">
        <v>6</v>
      </c>
      <c r="BX12" s="16">
        <v>12.4</v>
      </c>
      <c r="BY12" s="17">
        <v>11.7</v>
      </c>
      <c r="BZ12" s="17">
        <v>11.1</v>
      </c>
      <c r="CA12" s="17">
        <v>11.2</v>
      </c>
      <c r="CB12" s="17">
        <v>8.1</v>
      </c>
      <c r="CC12" s="17">
        <v>8.6</v>
      </c>
      <c r="CD12" s="17">
        <v>9.9</v>
      </c>
      <c r="CE12" s="17">
        <v>11.3</v>
      </c>
      <c r="CF12" s="17">
        <v>9.5</v>
      </c>
      <c r="CG12" s="17">
        <v>11.5</v>
      </c>
      <c r="CH12" s="17">
        <v>20.5</v>
      </c>
      <c r="CI12" s="16">
        <v>16.600000000000001</v>
      </c>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36"/>
      <c r="DN12" s="36"/>
    </row>
    <row r="13" spans="1:118" ht="30" customHeight="1">
      <c r="A13" s="385"/>
      <c r="B13" s="79" t="str">
        <f>IF('0'!A1=1,"діяльність наземного транспорту","аctivity of surface transport")</f>
        <v>діяльність наземного транспорту</v>
      </c>
      <c r="C13" s="16">
        <v>12</v>
      </c>
      <c r="D13" s="16">
        <v>12</v>
      </c>
      <c r="E13" s="16">
        <v>12.6</v>
      </c>
      <c r="F13" s="17">
        <v>10.7</v>
      </c>
      <c r="G13" s="16">
        <v>14</v>
      </c>
      <c r="H13" s="16">
        <v>13.2</v>
      </c>
      <c r="I13" s="16">
        <v>19.399999999999999</v>
      </c>
      <c r="J13" s="16">
        <v>18.399999999999999</v>
      </c>
      <c r="K13" s="16">
        <v>14.7</v>
      </c>
      <c r="L13" s="16">
        <v>14.9</v>
      </c>
      <c r="M13" s="16">
        <v>10.9</v>
      </c>
      <c r="N13" s="16">
        <v>13.3</v>
      </c>
      <c r="O13" s="16">
        <v>4.5999999999999996</v>
      </c>
      <c r="P13" s="15" t="s">
        <v>0</v>
      </c>
      <c r="Q13" s="15" t="s">
        <v>0</v>
      </c>
      <c r="R13" s="15" t="s">
        <v>0</v>
      </c>
      <c r="S13" s="15" t="s">
        <v>0</v>
      </c>
      <c r="T13" s="15" t="s">
        <v>0</v>
      </c>
      <c r="U13" s="15" t="s">
        <v>0</v>
      </c>
      <c r="V13" s="15" t="s">
        <v>0</v>
      </c>
      <c r="W13" s="15" t="s">
        <v>0</v>
      </c>
      <c r="X13" s="15" t="s">
        <v>0</v>
      </c>
      <c r="Y13" s="15" t="s">
        <v>0</v>
      </c>
      <c r="Z13" s="15" t="s">
        <v>0</v>
      </c>
      <c r="AA13" s="15" t="s">
        <v>0</v>
      </c>
      <c r="AB13" s="15" t="s">
        <v>0</v>
      </c>
      <c r="AC13" s="15" t="s">
        <v>0</v>
      </c>
      <c r="AD13" s="15" t="s">
        <v>0</v>
      </c>
      <c r="AE13" s="15" t="s">
        <v>0</v>
      </c>
      <c r="AF13" s="15" t="s">
        <v>0</v>
      </c>
      <c r="AG13" s="15" t="s">
        <v>0</v>
      </c>
      <c r="AH13" s="15" t="s">
        <v>0</v>
      </c>
      <c r="AI13" s="15" t="s">
        <v>0</v>
      </c>
      <c r="AJ13" s="15" t="s">
        <v>0</v>
      </c>
      <c r="AK13" s="15" t="s">
        <v>0</v>
      </c>
      <c r="AL13" s="15" t="s">
        <v>0</v>
      </c>
      <c r="AM13" s="15" t="s">
        <v>0</v>
      </c>
      <c r="AN13" s="15" t="s">
        <v>0</v>
      </c>
      <c r="AO13" s="15" t="s">
        <v>0</v>
      </c>
      <c r="AP13" s="15" t="s">
        <v>0</v>
      </c>
      <c r="AQ13" s="15" t="s">
        <v>0</v>
      </c>
      <c r="AR13" s="15" t="s">
        <v>0</v>
      </c>
      <c r="AS13" s="15" t="s">
        <v>0</v>
      </c>
      <c r="AT13" s="15" t="s">
        <v>0</v>
      </c>
      <c r="AU13" s="15" t="s">
        <v>0</v>
      </c>
      <c r="AV13" s="15" t="s">
        <v>0</v>
      </c>
      <c r="AW13" s="15" t="s">
        <v>0</v>
      </c>
      <c r="AX13" s="15" t="s">
        <v>0</v>
      </c>
      <c r="AY13" s="15" t="s">
        <v>0</v>
      </c>
      <c r="AZ13" s="15" t="s">
        <v>0</v>
      </c>
      <c r="BA13" s="15" t="s">
        <v>0</v>
      </c>
      <c r="BB13" s="15" t="s">
        <v>0</v>
      </c>
      <c r="BC13" s="15" t="s">
        <v>0</v>
      </c>
      <c r="BD13" s="15" t="s">
        <v>0</v>
      </c>
      <c r="BE13" s="15" t="s">
        <v>0</v>
      </c>
      <c r="BF13" s="15" t="s">
        <v>0</v>
      </c>
      <c r="BG13" s="15" t="s">
        <v>0</v>
      </c>
      <c r="BH13" s="15" t="s">
        <v>0</v>
      </c>
      <c r="BI13" s="15" t="s">
        <v>0</v>
      </c>
      <c r="BJ13" s="15" t="s">
        <v>0</v>
      </c>
      <c r="BK13" s="15" t="s">
        <v>0</v>
      </c>
      <c r="BL13" s="15" t="s">
        <v>0</v>
      </c>
      <c r="BM13" s="15" t="s">
        <v>0</v>
      </c>
      <c r="BN13" s="15" t="s">
        <v>0</v>
      </c>
      <c r="BO13" s="15" t="s">
        <v>0</v>
      </c>
      <c r="BP13" s="15" t="s">
        <v>0</v>
      </c>
      <c r="BQ13" s="15" t="s">
        <v>0</v>
      </c>
      <c r="BR13" s="15" t="s">
        <v>0</v>
      </c>
      <c r="BS13" s="15" t="s">
        <v>0</v>
      </c>
      <c r="BT13" s="15" t="s">
        <v>0</v>
      </c>
      <c r="BU13" s="15" t="s">
        <v>0</v>
      </c>
      <c r="BV13" s="15" t="s">
        <v>0</v>
      </c>
      <c r="BW13" s="15" t="s">
        <v>0</v>
      </c>
      <c r="BX13" s="15" t="s">
        <v>0</v>
      </c>
      <c r="BY13" s="15" t="s">
        <v>0</v>
      </c>
      <c r="BZ13" s="15" t="s">
        <v>0</v>
      </c>
      <c r="CA13" s="15" t="s">
        <v>0</v>
      </c>
      <c r="CB13" s="15" t="s">
        <v>0</v>
      </c>
      <c r="CC13" s="15" t="s">
        <v>0</v>
      </c>
      <c r="CD13" s="15" t="s">
        <v>0</v>
      </c>
      <c r="CE13" s="15" t="s">
        <v>0</v>
      </c>
      <c r="CF13" s="15" t="s">
        <v>0</v>
      </c>
      <c r="CG13" s="15" t="s">
        <v>0</v>
      </c>
      <c r="CH13" s="15" t="s">
        <v>0</v>
      </c>
      <c r="CI13" s="15" t="s">
        <v>0</v>
      </c>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36"/>
      <c r="DN13" s="36"/>
    </row>
    <row r="14" spans="1:118" ht="30" customHeight="1">
      <c r="A14" s="385"/>
      <c r="B14" s="79" t="str">
        <f>IF('0'!A1=1,"діяльність водного транспорту","аctivity of water transport")</f>
        <v>діяльність водного транспорту</v>
      </c>
      <c r="C14" s="15" t="s">
        <v>0</v>
      </c>
      <c r="D14" s="16">
        <v>0.2</v>
      </c>
      <c r="E14" s="16">
        <v>0.1</v>
      </c>
      <c r="F14" s="17">
        <v>0.3</v>
      </c>
      <c r="G14" s="16">
        <v>0.2</v>
      </c>
      <c r="H14" s="16">
        <v>0.02</v>
      </c>
      <c r="I14" s="15" t="s">
        <v>0</v>
      </c>
      <c r="J14" s="15" t="s">
        <v>0</v>
      </c>
      <c r="K14" s="15" t="s">
        <v>0</v>
      </c>
      <c r="L14" s="16">
        <v>0.01</v>
      </c>
      <c r="M14" s="124">
        <v>0.01</v>
      </c>
      <c r="N14" s="124">
        <v>0.01</v>
      </c>
      <c r="O14" s="16">
        <v>0.03</v>
      </c>
      <c r="P14" s="15" t="s">
        <v>0</v>
      </c>
      <c r="Q14" s="15" t="s">
        <v>0</v>
      </c>
      <c r="R14" s="15" t="s">
        <v>0</v>
      </c>
      <c r="S14" s="15" t="s">
        <v>0</v>
      </c>
      <c r="T14" s="15" t="s">
        <v>0</v>
      </c>
      <c r="U14" s="15" t="s">
        <v>0</v>
      </c>
      <c r="V14" s="15" t="s">
        <v>0</v>
      </c>
      <c r="W14" s="15" t="s">
        <v>0</v>
      </c>
      <c r="X14" s="15" t="s">
        <v>0</v>
      </c>
      <c r="Y14" s="15" t="s">
        <v>0</v>
      </c>
      <c r="Z14" s="15" t="s">
        <v>0</v>
      </c>
      <c r="AA14" s="15" t="s">
        <v>0</v>
      </c>
      <c r="AB14" s="15" t="s">
        <v>0</v>
      </c>
      <c r="AC14" s="15" t="s">
        <v>0</v>
      </c>
      <c r="AD14" s="15" t="s">
        <v>0</v>
      </c>
      <c r="AE14" s="15" t="s">
        <v>0</v>
      </c>
      <c r="AF14" s="15" t="s">
        <v>0</v>
      </c>
      <c r="AG14" s="15" t="s">
        <v>0</v>
      </c>
      <c r="AH14" s="15" t="s">
        <v>0</v>
      </c>
      <c r="AI14" s="15" t="s">
        <v>0</v>
      </c>
      <c r="AJ14" s="15" t="s">
        <v>0</v>
      </c>
      <c r="AK14" s="15" t="s">
        <v>0</v>
      </c>
      <c r="AL14" s="15" t="s">
        <v>0</v>
      </c>
      <c r="AM14" s="15" t="s">
        <v>0</v>
      </c>
      <c r="AN14" s="15" t="s">
        <v>0</v>
      </c>
      <c r="AO14" s="15" t="s">
        <v>0</v>
      </c>
      <c r="AP14" s="15" t="s">
        <v>0</v>
      </c>
      <c r="AQ14" s="15" t="s">
        <v>0</v>
      </c>
      <c r="AR14" s="15" t="s">
        <v>0</v>
      </c>
      <c r="AS14" s="15" t="s">
        <v>0</v>
      </c>
      <c r="AT14" s="15" t="s">
        <v>0</v>
      </c>
      <c r="AU14" s="15" t="s">
        <v>0</v>
      </c>
      <c r="AV14" s="15" t="s">
        <v>0</v>
      </c>
      <c r="AW14" s="15" t="s">
        <v>0</v>
      </c>
      <c r="AX14" s="15" t="s">
        <v>0</v>
      </c>
      <c r="AY14" s="15" t="s">
        <v>0</v>
      </c>
      <c r="AZ14" s="15" t="s">
        <v>0</v>
      </c>
      <c r="BA14" s="15" t="s">
        <v>0</v>
      </c>
      <c r="BB14" s="15" t="s">
        <v>0</v>
      </c>
      <c r="BC14" s="15" t="s">
        <v>0</v>
      </c>
      <c r="BD14" s="15" t="s">
        <v>0</v>
      </c>
      <c r="BE14" s="15" t="s">
        <v>0</v>
      </c>
      <c r="BF14" s="15" t="s">
        <v>0</v>
      </c>
      <c r="BG14" s="15" t="s">
        <v>0</v>
      </c>
      <c r="BH14" s="15" t="s">
        <v>0</v>
      </c>
      <c r="BI14" s="15" t="s">
        <v>0</v>
      </c>
      <c r="BJ14" s="15" t="s">
        <v>0</v>
      </c>
      <c r="BK14" s="15" t="s">
        <v>0</v>
      </c>
      <c r="BL14" s="15" t="s">
        <v>0</v>
      </c>
      <c r="BM14" s="15" t="s">
        <v>0</v>
      </c>
      <c r="BN14" s="15" t="s">
        <v>0</v>
      </c>
      <c r="BO14" s="15" t="s">
        <v>0</v>
      </c>
      <c r="BP14" s="15" t="s">
        <v>0</v>
      </c>
      <c r="BQ14" s="15" t="s">
        <v>0</v>
      </c>
      <c r="BR14" s="15" t="s">
        <v>0</v>
      </c>
      <c r="BS14" s="15" t="s">
        <v>0</v>
      </c>
      <c r="BT14" s="15" t="s">
        <v>0</v>
      </c>
      <c r="BU14" s="15" t="s">
        <v>0</v>
      </c>
      <c r="BV14" s="15" t="s">
        <v>0</v>
      </c>
      <c r="BW14" s="15" t="s">
        <v>0</v>
      </c>
      <c r="BX14" s="15" t="s">
        <v>0</v>
      </c>
      <c r="BY14" s="15" t="s">
        <v>0</v>
      </c>
      <c r="BZ14" s="15" t="s">
        <v>0</v>
      </c>
      <c r="CA14" s="15" t="s">
        <v>0</v>
      </c>
      <c r="CB14" s="15" t="s">
        <v>0</v>
      </c>
      <c r="CC14" s="15" t="s">
        <v>0</v>
      </c>
      <c r="CD14" s="15" t="s">
        <v>0</v>
      </c>
      <c r="CE14" s="15" t="s">
        <v>0</v>
      </c>
      <c r="CF14" s="15" t="s">
        <v>0</v>
      </c>
      <c r="CG14" s="15" t="s">
        <v>0</v>
      </c>
      <c r="CH14" s="15" t="s">
        <v>0</v>
      </c>
      <c r="CI14" s="15" t="s">
        <v>0</v>
      </c>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36"/>
      <c r="DN14" s="36"/>
    </row>
    <row r="15" spans="1:118" ht="30" customHeight="1">
      <c r="A15" s="385"/>
      <c r="B15" s="79" t="str">
        <f>IF('0'!A1=1,"діяльність авіаційного транспорту","аctivity of air transport")</f>
        <v>діяльність авіаційного транспорту</v>
      </c>
      <c r="C15" s="16">
        <v>0.6</v>
      </c>
      <c r="D15" s="16">
        <v>1</v>
      </c>
      <c r="E15" s="16">
        <v>1.2</v>
      </c>
      <c r="F15" s="17">
        <v>1</v>
      </c>
      <c r="G15" s="16">
        <v>1</v>
      </c>
      <c r="H15" s="16">
        <v>1.2</v>
      </c>
      <c r="I15" s="16">
        <v>1.3</v>
      </c>
      <c r="J15" s="16">
        <v>1.3</v>
      </c>
      <c r="K15" s="16">
        <v>1</v>
      </c>
      <c r="L15" s="16">
        <v>1.2</v>
      </c>
      <c r="M15" s="16">
        <v>1</v>
      </c>
      <c r="N15" s="16">
        <v>1.2</v>
      </c>
      <c r="O15" s="16">
        <v>1</v>
      </c>
      <c r="P15" s="15" t="s">
        <v>0</v>
      </c>
      <c r="Q15" s="15" t="s">
        <v>0</v>
      </c>
      <c r="R15" s="15" t="s">
        <v>0</v>
      </c>
      <c r="S15" s="15" t="s">
        <v>0</v>
      </c>
      <c r="T15" s="15" t="s">
        <v>0</v>
      </c>
      <c r="U15" s="15" t="s">
        <v>0</v>
      </c>
      <c r="V15" s="15" t="s">
        <v>0</v>
      </c>
      <c r="W15" s="15" t="s">
        <v>0</v>
      </c>
      <c r="X15" s="15" t="s">
        <v>0</v>
      </c>
      <c r="Y15" s="15" t="s">
        <v>0</v>
      </c>
      <c r="Z15" s="15" t="s">
        <v>0</v>
      </c>
      <c r="AA15" s="15" t="s">
        <v>0</v>
      </c>
      <c r="AB15" s="15" t="s">
        <v>0</v>
      </c>
      <c r="AC15" s="15" t="s">
        <v>0</v>
      </c>
      <c r="AD15" s="15" t="s">
        <v>0</v>
      </c>
      <c r="AE15" s="15" t="s">
        <v>0</v>
      </c>
      <c r="AF15" s="15" t="s">
        <v>0</v>
      </c>
      <c r="AG15" s="15" t="s">
        <v>0</v>
      </c>
      <c r="AH15" s="15" t="s">
        <v>0</v>
      </c>
      <c r="AI15" s="15" t="s">
        <v>0</v>
      </c>
      <c r="AJ15" s="15" t="s">
        <v>0</v>
      </c>
      <c r="AK15" s="15" t="s">
        <v>0</v>
      </c>
      <c r="AL15" s="15" t="s">
        <v>0</v>
      </c>
      <c r="AM15" s="15" t="s">
        <v>0</v>
      </c>
      <c r="AN15" s="15" t="s">
        <v>0</v>
      </c>
      <c r="AO15" s="15" t="s">
        <v>0</v>
      </c>
      <c r="AP15" s="15" t="s">
        <v>0</v>
      </c>
      <c r="AQ15" s="15" t="s">
        <v>0</v>
      </c>
      <c r="AR15" s="15" t="s">
        <v>0</v>
      </c>
      <c r="AS15" s="15" t="s">
        <v>0</v>
      </c>
      <c r="AT15" s="15" t="s">
        <v>0</v>
      </c>
      <c r="AU15" s="15" t="s">
        <v>0</v>
      </c>
      <c r="AV15" s="15" t="s">
        <v>0</v>
      </c>
      <c r="AW15" s="15" t="s">
        <v>0</v>
      </c>
      <c r="AX15" s="15" t="s">
        <v>0</v>
      </c>
      <c r="AY15" s="15" t="s">
        <v>0</v>
      </c>
      <c r="AZ15" s="15" t="s">
        <v>0</v>
      </c>
      <c r="BA15" s="15" t="s">
        <v>0</v>
      </c>
      <c r="BB15" s="15" t="s">
        <v>0</v>
      </c>
      <c r="BC15" s="15" t="s">
        <v>0</v>
      </c>
      <c r="BD15" s="15" t="s">
        <v>0</v>
      </c>
      <c r="BE15" s="15" t="s">
        <v>0</v>
      </c>
      <c r="BF15" s="15" t="s">
        <v>0</v>
      </c>
      <c r="BG15" s="15" t="s">
        <v>0</v>
      </c>
      <c r="BH15" s="15" t="s">
        <v>0</v>
      </c>
      <c r="BI15" s="15" t="s">
        <v>0</v>
      </c>
      <c r="BJ15" s="15" t="s">
        <v>0</v>
      </c>
      <c r="BK15" s="15" t="s">
        <v>0</v>
      </c>
      <c r="BL15" s="15" t="s">
        <v>0</v>
      </c>
      <c r="BM15" s="15" t="s">
        <v>0</v>
      </c>
      <c r="BN15" s="15" t="s">
        <v>0</v>
      </c>
      <c r="BO15" s="15" t="s">
        <v>0</v>
      </c>
      <c r="BP15" s="15" t="s">
        <v>0</v>
      </c>
      <c r="BQ15" s="15" t="s">
        <v>0</v>
      </c>
      <c r="BR15" s="15" t="s">
        <v>0</v>
      </c>
      <c r="BS15" s="15" t="s">
        <v>0</v>
      </c>
      <c r="BT15" s="15" t="s">
        <v>0</v>
      </c>
      <c r="BU15" s="15" t="s">
        <v>0</v>
      </c>
      <c r="BV15" s="15" t="s">
        <v>0</v>
      </c>
      <c r="BW15" s="15" t="s">
        <v>0</v>
      </c>
      <c r="BX15" s="15" t="s">
        <v>0</v>
      </c>
      <c r="BY15" s="15" t="s">
        <v>0</v>
      </c>
      <c r="BZ15" s="15" t="s">
        <v>0</v>
      </c>
      <c r="CA15" s="15" t="s">
        <v>0</v>
      </c>
      <c r="CB15" s="15" t="s">
        <v>0</v>
      </c>
      <c r="CC15" s="15" t="s">
        <v>0</v>
      </c>
      <c r="CD15" s="15" t="s">
        <v>0</v>
      </c>
      <c r="CE15" s="15" t="s">
        <v>0</v>
      </c>
      <c r="CF15" s="15" t="s">
        <v>0</v>
      </c>
      <c r="CG15" s="15" t="s">
        <v>0</v>
      </c>
      <c r="CH15" s="15" t="s">
        <v>0</v>
      </c>
      <c r="CI15" s="15" t="s">
        <v>0</v>
      </c>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36"/>
      <c r="DN15" s="36"/>
    </row>
    <row r="16" spans="1:118" ht="30" customHeight="1">
      <c r="A16" s="385"/>
      <c r="B16" s="79" t="str">
        <f>IF('0'!A1=1,"додаткові транспортні  послуги та допоміжні операції","аdditional transport services and auxiliary operations")</f>
        <v>додаткові транспортні  послуги та допоміжні операції</v>
      </c>
      <c r="C16" s="16">
        <v>2.6</v>
      </c>
      <c r="D16" s="16">
        <v>3.5</v>
      </c>
      <c r="E16" s="16">
        <v>4.0999999999999996</v>
      </c>
      <c r="F16" s="17">
        <v>4.4000000000000004</v>
      </c>
      <c r="G16" s="16">
        <v>3.8</v>
      </c>
      <c r="H16" s="16">
        <v>3.5</v>
      </c>
      <c r="I16" s="16">
        <v>3.6</v>
      </c>
      <c r="J16" s="16">
        <v>3.5</v>
      </c>
      <c r="K16" s="16">
        <v>2.8</v>
      </c>
      <c r="L16" s="16">
        <v>2.8</v>
      </c>
      <c r="M16" s="16">
        <v>1.9</v>
      </c>
      <c r="N16" s="16">
        <v>2.2000000000000002</v>
      </c>
      <c r="O16" s="16">
        <v>1</v>
      </c>
      <c r="P16" s="15" t="s">
        <v>0</v>
      </c>
      <c r="Q16" s="15" t="s">
        <v>0</v>
      </c>
      <c r="R16" s="15" t="s">
        <v>0</v>
      </c>
      <c r="S16" s="15" t="s">
        <v>0</v>
      </c>
      <c r="T16" s="15" t="s">
        <v>0</v>
      </c>
      <c r="U16" s="15" t="s">
        <v>0</v>
      </c>
      <c r="V16" s="15" t="s">
        <v>0</v>
      </c>
      <c r="W16" s="15" t="s">
        <v>0</v>
      </c>
      <c r="X16" s="15" t="s">
        <v>0</v>
      </c>
      <c r="Y16" s="15" t="s">
        <v>0</v>
      </c>
      <c r="Z16" s="15" t="s">
        <v>0</v>
      </c>
      <c r="AA16" s="15" t="s">
        <v>0</v>
      </c>
      <c r="AB16" s="15" t="s">
        <v>0</v>
      </c>
      <c r="AC16" s="15" t="s">
        <v>0</v>
      </c>
      <c r="AD16" s="15" t="s">
        <v>0</v>
      </c>
      <c r="AE16" s="15" t="s">
        <v>0</v>
      </c>
      <c r="AF16" s="15" t="s">
        <v>0</v>
      </c>
      <c r="AG16" s="15" t="s">
        <v>0</v>
      </c>
      <c r="AH16" s="15" t="s">
        <v>0</v>
      </c>
      <c r="AI16" s="15" t="s">
        <v>0</v>
      </c>
      <c r="AJ16" s="15" t="s">
        <v>0</v>
      </c>
      <c r="AK16" s="15" t="s">
        <v>0</v>
      </c>
      <c r="AL16" s="15" t="s">
        <v>0</v>
      </c>
      <c r="AM16" s="15" t="s">
        <v>0</v>
      </c>
      <c r="AN16" s="15" t="s">
        <v>0</v>
      </c>
      <c r="AO16" s="15" t="s">
        <v>0</v>
      </c>
      <c r="AP16" s="15" t="s">
        <v>0</v>
      </c>
      <c r="AQ16" s="15" t="s">
        <v>0</v>
      </c>
      <c r="AR16" s="15" t="s">
        <v>0</v>
      </c>
      <c r="AS16" s="15" t="s">
        <v>0</v>
      </c>
      <c r="AT16" s="15" t="s">
        <v>0</v>
      </c>
      <c r="AU16" s="15" t="s">
        <v>0</v>
      </c>
      <c r="AV16" s="15" t="s">
        <v>0</v>
      </c>
      <c r="AW16" s="15" t="s">
        <v>0</v>
      </c>
      <c r="AX16" s="15" t="s">
        <v>0</v>
      </c>
      <c r="AY16" s="15" t="s">
        <v>0</v>
      </c>
      <c r="AZ16" s="15" t="s">
        <v>0</v>
      </c>
      <c r="BA16" s="15" t="s">
        <v>0</v>
      </c>
      <c r="BB16" s="15" t="s">
        <v>0</v>
      </c>
      <c r="BC16" s="15" t="s">
        <v>0</v>
      </c>
      <c r="BD16" s="15" t="s">
        <v>0</v>
      </c>
      <c r="BE16" s="15" t="s">
        <v>0</v>
      </c>
      <c r="BF16" s="15" t="s">
        <v>0</v>
      </c>
      <c r="BG16" s="15" t="s">
        <v>0</v>
      </c>
      <c r="BH16" s="15" t="s">
        <v>0</v>
      </c>
      <c r="BI16" s="15" t="s">
        <v>0</v>
      </c>
      <c r="BJ16" s="15" t="s">
        <v>0</v>
      </c>
      <c r="BK16" s="15" t="s">
        <v>0</v>
      </c>
      <c r="BL16" s="15" t="s">
        <v>0</v>
      </c>
      <c r="BM16" s="15" t="s">
        <v>0</v>
      </c>
      <c r="BN16" s="15" t="s">
        <v>0</v>
      </c>
      <c r="BO16" s="15" t="s">
        <v>0</v>
      </c>
      <c r="BP16" s="15" t="s">
        <v>0</v>
      </c>
      <c r="BQ16" s="15" t="s">
        <v>0</v>
      </c>
      <c r="BR16" s="15" t="s">
        <v>0</v>
      </c>
      <c r="BS16" s="15" t="s">
        <v>0</v>
      </c>
      <c r="BT16" s="15" t="s">
        <v>0</v>
      </c>
      <c r="BU16" s="15" t="s">
        <v>0</v>
      </c>
      <c r="BV16" s="15" t="s">
        <v>0</v>
      </c>
      <c r="BW16" s="15" t="s">
        <v>0</v>
      </c>
      <c r="BX16" s="15" t="s">
        <v>0</v>
      </c>
      <c r="BY16" s="15" t="s">
        <v>0</v>
      </c>
      <c r="BZ16" s="15" t="s">
        <v>0</v>
      </c>
      <c r="CA16" s="15" t="s">
        <v>0</v>
      </c>
      <c r="CB16" s="15" t="s">
        <v>0</v>
      </c>
      <c r="CC16" s="15" t="s">
        <v>0</v>
      </c>
      <c r="CD16" s="15" t="s">
        <v>0</v>
      </c>
      <c r="CE16" s="15" t="s">
        <v>0</v>
      </c>
      <c r="CF16" s="15" t="s">
        <v>0</v>
      </c>
      <c r="CG16" s="15" t="s">
        <v>0</v>
      </c>
      <c r="CH16" s="15" t="s">
        <v>0</v>
      </c>
      <c r="CI16" s="15" t="s">
        <v>0</v>
      </c>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36"/>
      <c r="DN16" s="36"/>
    </row>
    <row r="17" spans="1:118" ht="30" customHeight="1">
      <c r="A17" s="385"/>
      <c r="B17" s="79" t="str">
        <f>IF('0'!A1=1,"діяльність пошти та зв’язку","аctivity of mail and communications")</f>
        <v>діяльність пошти та зв’язку</v>
      </c>
      <c r="C17" s="16">
        <v>0.6</v>
      </c>
      <c r="D17" s="16">
        <v>0.7</v>
      </c>
      <c r="E17" s="16">
        <v>0.6</v>
      </c>
      <c r="F17" s="17">
        <v>0.4</v>
      </c>
      <c r="G17" s="16">
        <v>0.5</v>
      </c>
      <c r="H17" s="16">
        <v>0.5</v>
      </c>
      <c r="I17" s="16">
        <v>0.7</v>
      </c>
      <c r="J17" s="16">
        <v>0.6</v>
      </c>
      <c r="K17" s="16">
        <v>0.1</v>
      </c>
      <c r="L17" s="16">
        <v>0.5</v>
      </c>
      <c r="M17" s="16">
        <v>0.4</v>
      </c>
      <c r="N17" s="16">
        <v>0.6</v>
      </c>
      <c r="O17" s="16">
        <v>0.2</v>
      </c>
      <c r="P17" s="15" t="s">
        <v>0</v>
      </c>
      <c r="Q17" s="15" t="s">
        <v>0</v>
      </c>
      <c r="R17" s="15" t="s">
        <v>0</v>
      </c>
      <c r="S17" s="15" t="s">
        <v>0</v>
      </c>
      <c r="T17" s="15" t="s">
        <v>0</v>
      </c>
      <c r="U17" s="15" t="s">
        <v>0</v>
      </c>
      <c r="V17" s="15" t="s">
        <v>0</v>
      </c>
      <c r="W17" s="15" t="s">
        <v>0</v>
      </c>
      <c r="X17" s="15" t="s">
        <v>0</v>
      </c>
      <c r="Y17" s="15" t="s">
        <v>0</v>
      </c>
      <c r="Z17" s="15" t="s">
        <v>0</v>
      </c>
      <c r="AA17" s="15" t="s">
        <v>0</v>
      </c>
      <c r="AB17" s="15" t="s">
        <v>0</v>
      </c>
      <c r="AC17" s="15" t="s">
        <v>0</v>
      </c>
      <c r="AD17" s="15" t="s">
        <v>0</v>
      </c>
      <c r="AE17" s="15" t="s">
        <v>0</v>
      </c>
      <c r="AF17" s="15" t="s">
        <v>0</v>
      </c>
      <c r="AG17" s="15" t="s">
        <v>0</v>
      </c>
      <c r="AH17" s="15" t="s">
        <v>0</v>
      </c>
      <c r="AI17" s="15" t="s">
        <v>0</v>
      </c>
      <c r="AJ17" s="15" t="s">
        <v>0</v>
      </c>
      <c r="AK17" s="15" t="s">
        <v>0</v>
      </c>
      <c r="AL17" s="15" t="s">
        <v>0</v>
      </c>
      <c r="AM17" s="15" t="s">
        <v>0</v>
      </c>
      <c r="AN17" s="15" t="s">
        <v>0</v>
      </c>
      <c r="AO17" s="15" t="s">
        <v>0</v>
      </c>
      <c r="AP17" s="15" t="s">
        <v>0</v>
      </c>
      <c r="AQ17" s="15" t="s">
        <v>0</v>
      </c>
      <c r="AR17" s="15" t="s">
        <v>0</v>
      </c>
      <c r="AS17" s="15" t="s">
        <v>0</v>
      </c>
      <c r="AT17" s="15" t="s">
        <v>0</v>
      </c>
      <c r="AU17" s="15" t="s">
        <v>0</v>
      </c>
      <c r="AV17" s="15" t="s">
        <v>0</v>
      </c>
      <c r="AW17" s="15" t="s">
        <v>0</v>
      </c>
      <c r="AX17" s="15" t="s">
        <v>0</v>
      </c>
      <c r="AY17" s="15" t="s">
        <v>0</v>
      </c>
      <c r="AZ17" s="15" t="s">
        <v>0</v>
      </c>
      <c r="BA17" s="15" t="s">
        <v>0</v>
      </c>
      <c r="BB17" s="15" t="s">
        <v>0</v>
      </c>
      <c r="BC17" s="15" t="s">
        <v>0</v>
      </c>
      <c r="BD17" s="15" t="s">
        <v>0</v>
      </c>
      <c r="BE17" s="15" t="s">
        <v>0</v>
      </c>
      <c r="BF17" s="15" t="s">
        <v>0</v>
      </c>
      <c r="BG17" s="15" t="s">
        <v>0</v>
      </c>
      <c r="BH17" s="15" t="s">
        <v>0</v>
      </c>
      <c r="BI17" s="15" t="s">
        <v>0</v>
      </c>
      <c r="BJ17" s="15" t="s">
        <v>0</v>
      </c>
      <c r="BK17" s="15" t="s">
        <v>0</v>
      </c>
      <c r="BL17" s="15" t="s">
        <v>0</v>
      </c>
      <c r="BM17" s="15" t="s">
        <v>0</v>
      </c>
      <c r="BN17" s="15" t="s">
        <v>0</v>
      </c>
      <c r="BO17" s="15" t="s">
        <v>0</v>
      </c>
      <c r="BP17" s="15" t="s">
        <v>0</v>
      </c>
      <c r="BQ17" s="15" t="s">
        <v>0</v>
      </c>
      <c r="BR17" s="15" t="s">
        <v>0</v>
      </c>
      <c r="BS17" s="15" t="s">
        <v>0</v>
      </c>
      <c r="BT17" s="15" t="s">
        <v>0</v>
      </c>
      <c r="BU17" s="15" t="s">
        <v>0</v>
      </c>
      <c r="BV17" s="15" t="s">
        <v>0</v>
      </c>
      <c r="BW17" s="15" t="s">
        <v>0</v>
      </c>
      <c r="BX17" s="15" t="s">
        <v>0</v>
      </c>
      <c r="BY17" s="15" t="s">
        <v>0</v>
      </c>
      <c r="BZ17" s="15" t="s">
        <v>0</v>
      </c>
      <c r="CA17" s="15" t="s">
        <v>0</v>
      </c>
      <c r="CB17" s="15" t="s">
        <v>0</v>
      </c>
      <c r="CC17" s="15" t="s">
        <v>0</v>
      </c>
      <c r="CD17" s="15" t="s">
        <v>0</v>
      </c>
      <c r="CE17" s="15" t="s">
        <v>0</v>
      </c>
      <c r="CF17" s="15" t="s">
        <v>0</v>
      </c>
      <c r="CG17" s="15" t="s">
        <v>0</v>
      </c>
      <c r="CH17" s="15" t="s">
        <v>0</v>
      </c>
      <c r="CI17" s="15" t="s">
        <v>0</v>
      </c>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36"/>
      <c r="DN17" s="36"/>
    </row>
    <row r="18" spans="1:118" ht="30" customHeight="1">
      <c r="A18" s="385"/>
      <c r="B18" s="79" t="str">
        <f>IF('0'!A1=1,"Фінансова діяльність","Financial activity")</f>
        <v>Фінансова діяльність</v>
      </c>
      <c r="C18" s="16">
        <v>0.2</v>
      </c>
      <c r="D18" s="16">
        <v>0.2</v>
      </c>
      <c r="E18" s="16">
        <v>0.2</v>
      </c>
      <c r="F18" s="17">
        <v>0.2</v>
      </c>
      <c r="G18" s="16">
        <v>0.2</v>
      </c>
      <c r="H18" s="16">
        <v>0.2</v>
      </c>
      <c r="I18" s="16">
        <v>0.2</v>
      </c>
      <c r="J18" s="16">
        <v>0.2</v>
      </c>
      <c r="K18" s="16">
        <v>0.2</v>
      </c>
      <c r="L18" s="16">
        <v>0.2</v>
      </c>
      <c r="M18" s="16">
        <v>0.1</v>
      </c>
      <c r="N18" s="16">
        <v>0.2</v>
      </c>
      <c r="O18" s="16">
        <v>0.2</v>
      </c>
      <c r="P18" s="16">
        <v>0.2</v>
      </c>
      <c r="Q18" s="16">
        <v>0.2</v>
      </c>
      <c r="R18" s="16">
        <v>0.1</v>
      </c>
      <c r="S18" s="16">
        <v>0.2</v>
      </c>
      <c r="T18" s="121">
        <v>0.2</v>
      </c>
      <c r="U18" s="29">
        <v>0.2</v>
      </c>
      <c r="V18" s="17">
        <v>0.1</v>
      </c>
      <c r="W18" s="17">
        <v>0.1</v>
      </c>
      <c r="X18" s="121">
        <v>0.1</v>
      </c>
      <c r="Y18" s="121">
        <v>0.1</v>
      </c>
      <c r="Z18" s="121">
        <v>0.1</v>
      </c>
      <c r="AA18" s="121">
        <v>0.01</v>
      </c>
      <c r="AB18" s="15" t="s">
        <v>0</v>
      </c>
      <c r="AC18" s="15" t="s">
        <v>0</v>
      </c>
      <c r="AD18" s="123">
        <v>0.2</v>
      </c>
      <c r="AE18" s="15" t="s">
        <v>0</v>
      </c>
      <c r="AF18" s="15" t="s">
        <v>0</v>
      </c>
      <c r="AG18" s="117">
        <v>0.2</v>
      </c>
      <c r="AH18" s="16">
        <v>0.2</v>
      </c>
      <c r="AI18" s="16">
        <v>0.2</v>
      </c>
      <c r="AJ18" s="16">
        <v>0.3</v>
      </c>
      <c r="AK18" s="16">
        <v>0.2</v>
      </c>
      <c r="AL18" s="17">
        <v>0.3</v>
      </c>
      <c r="AM18" s="16">
        <v>0.3</v>
      </c>
      <c r="AN18" s="16">
        <v>0.7</v>
      </c>
      <c r="AO18" s="15">
        <v>1.4</v>
      </c>
      <c r="AP18" s="15">
        <v>1</v>
      </c>
      <c r="AQ18" s="15">
        <v>1.2</v>
      </c>
      <c r="AR18" s="15">
        <v>1</v>
      </c>
      <c r="AS18" s="16">
        <v>0.8</v>
      </c>
      <c r="AT18" s="16">
        <v>0.5</v>
      </c>
      <c r="AU18" s="16">
        <v>0.6</v>
      </c>
      <c r="AV18" s="16">
        <v>0.4</v>
      </c>
      <c r="AW18" s="16">
        <v>0.4</v>
      </c>
      <c r="AX18" s="16">
        <v>0.4</v>
      </c>
      <c r="AY18" s="16">
        <v>0.3</v>
      </c>
      <c r="AZ18" s="16">
        <v>0.6</v>
      </c>
      <c r="BA18" s="17">
        <v>0.6</v>
      </c>
      <c r="BB18" s="17">
        <v>0.6</v>
      </c>
      <c r="BC18" s="17">
        <v>0.7</v>
      </c>
      <c r="BD18" s="17">
        <v>0.6</v>
      </c>
      <c r="BE18" s="17">
        <v>0.7</v>
      </c>
      <c r="BF18" s="17">
        <v>0.6</v>
      </c>
      <c r="BG18" s="17">
        <v>0.5</v>
      </c>
      <c r="BH18" s="17">
        <v>0.4</v>
      </c>
      <c r="BI18" s="17">
        <v>0.3</v>
      </c>
      <c r="BJ18" s="17">
        <v>0.3</v>
      </c>
      <c r="BK18" s="17">
        <v>0.3</v>
      </c>
      <c r="BL18" s="16">
        <v>0.2</v>
      </c>
      <c r="BM18" s="17">
        <v>0.1</v>
      </c>
      <c r="BN18" s="17">
        <v>0.2</v>
      </c>
      <c r="BO18" s="17">
        <v>0.1</v>
      </c>
      <c r="BP18" s="17">
        <v>0.2</v>
      </c>
      <c r="BQ18" s="17">
        <v>0.2</v>
      </c>
      <c r="BR18" s="17">
        <v>0.2</v>
      </c>
      <c r="BS18" s="17">
        <v>0.2</v>
      </c>
      <c r="BT18" s="17">
        <v>0.2</v>
      </c>
      <c r="BU18" s="17">
        <v>0.2</v>
      </c>
      <c r="BV18" s="17">
        <v>0.4</v>
      </c>
      <c r="BW18" s="17">
        <v>0.2</v>
      </c>
      <c r="BX18" s="16">
        <v>0.2</v>
      </c>
      <c r="BY18" s="17">
        <v>0.2</v>
      </c>
      <c r="BZ18" s="17">
        <v>0.5</v>
      </c>
      <c r="CA18" s="17">
        <v>0.6</v>
      </c>
      <c r="CB18" s="17">
        <v>0.6</v>
      </c>
      <c r="CC18" s="17">
        <v>0.3</v>
      </c>
      <c r="CD18" s="17">
        <v>0.4</v>
      </c>
      <c r="CE18" s="17">
        <v>0.4</v>
      </c>
      <c r="CF18" s="17">
        <v>0.4</v>
      </c>
      <c r="CG18" s="17">
        <v>0.7</v>
      </c>
      <c r="CH18" s="17">
        <v>0.7</v>
      </c>
      <c r="CI18" s="16">
        <v>0.7</v>
      </c>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36"/>
      <c r="DN18" s="36"/>
    </row>
    <row r="19" spans="1:118" ht="30" customHeight="1">
      <c r="A19" s="385"/>
      <c r="B19" s="79"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6">
        <v>27.8</v>
      </c>
      <c r="D19" s="16">
        <v>36.799999999999997</v>
      </c>
      <c r="E19" s="16">
        <v>44.4</v>
      </c>
      <c r="F19" s="17">
        <v>36.200000000000003</v>
      </c>
      <c r="G19" s="16">
        <v>39.799999999999997</v>
      </c>
      <c r="H19" s="16">
        <v>41.4</v>
      </c>
      <c r="I19" s="16">
        <v>43</v>
      </c>
      <c r="J19" s="16">
        <v>41.7</v>
      </c>
      <c r="K19" s="16">
        <v>42.8</v>
      </c>
      <c r="L19" s="16">
        <v>42.1</v>
      </c>
      <c r="M19" s="16">
        <v>38.1</v>
      </c>
      <c r="N19" s="16">
        <v>36.1</v>
      </c>
      <c r="O19" s="16">
        <v>22.5</v>
      </c>
      <c r="P19" s="16">
        <v>28.2</v>
      </c>
      <c r="Q19" s="16">
        <v>27.6</v>
      </c>
      <c r="R19" s="16">
        <v>23.1</v>
      </c>
      <c r="S19" s="16">
        <v>22.5</v>
      </c>
      <c r="T19" s="121">
        <v>22.4</v>
      </c>
      <c r="U19" s="29">
        <v>20.6</v>
      </c>
      <c r="V19" s="122">
        <v>18.3</v>
      </c>
      <c r="W19" s="17">
        <v>15.1</v>
      </c>
      <c r="X19" s="121">
        <v>15.9</v>
      </c>
      <c r="Y19" s="121">
        <v>15.8</v>
      </c>
      <c r="Z19" s="121">
        <v>15.6</v>
      </c>
      <c r="AA19" s="121">
        <v>9.3000000000000007</v>
      </c>
      <c r="AB19" s="15" t="s">
        <v>0</v>
      </c>
      <c r="AC19" s="15" t="s">
        <v>0</v>
      </c>
      <c r="AD19" s="123">
        <v>17.600000000000001</v>
      </c>
      <c r="AE19" s="15" t="s">
        <v>0</v>
      </c>
      <c r="AF19" s="15" t="s">
        <v>0</v>
      </c>
      <c r="AG19" s="117">
        <v>16.8</v>
      </c>
      <c r="AH19" s="16">
        <v>15.3</v>
      </c>
      <c r="AI19" s="16">
        <v>14.005000000000001</v>
      </c>
      <c r="AJ19" s="16">
        <v>19.600000000000001</v>
      </c>
      <c r="AK19" s="16">
        <v>22.5</v>
      </c>
      <c r="AL19" s="17">
        <v>31.8</v>
      </c>
      <c r="AM19" s="16">
        <v>23.4</v>
      </c>
      <c r="AN19" s="16">
        <v>34.4</v>
      </c>
      <c r="AO19" s="15">
        <v>43.2</v>
      </c>
      <c r="AP19" s="15">
        <v>38.299999999999997</v>
      </c>
      <c r="AQ19" s="15">
        <v>32.5</v>
      </c>
      <c r="AR19" s="15">
        <v>38.1</v>
      </c>
      <c r="AS19" s="16">
        <v>40</v>
      </c>
      <c r="AT19" s="16">
        <v>33.1</v>
      </c>
      <c r="AU19" s="16">
        <v>32</v>
      </c>
      <c r="AV19" s="16">
        <v>32.9</v>
      </c>
      <c r="AW19" s="16">
        <v>29.2</v>
      </c>
      <c r="AX19" s="16">
        <v>27.5</v>
      </c>
      <c r="AY19" s="16">
        <v>25.1</v>
      </c>
      <c r="AZ19" s="16">
        <v>34.9</v>
      </c>
      <c r="BA19" s="17">
        <v>38.5</v>
      </c>
      <c r="BB19" s="17">
        <v>42.8</v>
      </c>
      <c r="BC19" s="17">
        <v>38.700000000000003</v>
      </c>
      <c r="BD19" s="17">
        <v>43.7</v>
      </c>
      <c r="BE19" s="17">
        <v>42.6</v>
      </c>
      <c r="BF19" s="17">
        <v>35.4</v>
      </c>
      <c r="BG19" s="17">
        <v>32.4</v>
      </c>
      <c r="BH19" s="17">
        <v>30.3</v>
      </c>
      <c r="BI19" s="17">
        <v>28.7</v>
      </c>
      <c r="BJ19" s="17">
        <v>26.5</v>
      </c>
      <c r="BK19" s="17">
        <v>20.100000000000001</v>
      </c>
      <c r="BL19" s="16">
        <v>24.6</v>
      </c>
      <c r="BM19" s="17">
        <v>26.8</v>
      </c>
      <c r="BN19" s="17">
        <v>24.4</v>
      </c>
      <c r="BO19" s="17">
        <v>24.2</v>
      </c>
      <c r="BP19" s="17">
        <v>23.1</v>
      </c>
      <c r="BQ19" s="17">
        <v>21.9</v>
      </c>
      <c r="BR19" s="17">
        <v>18.5</v>
      </c>
      <c r="BS19" s="16">
        <v>17</v>
      </c>
      <c r="BT19" s="17">
        <v>16.2</v>
      </c>
      <c r="BU19" s="17">
        <v>17.100000000000001</v>
      </c>
      <c r="BV19" s="17">
        <v>15.3</v>
      </c>
      <c r="BW19" s="17">
        <v>12.8</v>
      </c>
      <c r="BX19" s="16">
        <v>14.3</v>
      </c>
      <c r="BY19" s="17">
        <v>13.9</v>
      </c>
      <c r="BZ19" s="17">
        <v>15.8</v>
      </c>
      <c r="CA19" s="17">
        <v>13.9</v>
      </c>
      <c r="CB19" s="17">
        <v>13.1</v>
      </c>
      <c r="CC19" s="17">
        <v>12.8</v>
      </c>
      <c r="CD19" s="17">
        <v>12.3</v>
      </c>
      <c r="CE19" s="17">
        <v>11.4</v>
      </c>
      <c r="CF19" s="17">
        <v>11.5</v>
      </c>
      <c r="CG19" s="17">
        <v>11.2</v>
      </c>
      <c r="CH19" s="17">
        <v>11.7</v>
      </c>
      <c r="CI19" s="16">
        <v>10.9</v>
      </c>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36"/>
      <c r="DN19" s="36"/>
    </row>
    <row r="20" spans="1:118" ht="30" customHeight="1">
      <c r="A20" s="385"/>
      <c r="B20" s="79" t="str">
        <f>IF('0'!A1=1,"з них дослідження і розробки","of which research and developments")</f>
        <v>з них дослідження і розробки</v>
      </c>
      <c r="C20" s="16">
        <v>3.5</v>
      </c>
      <c r="D20" s="16">
        <v>4.7</v>
      </c>
      <c r="E20" s="16">
        <v>8.4</v>
      </c>
      <c r="F20" s="17">
        <v>8.1</v>
      </c>
      <c r="G20" s="16">
        <v>7.4</v>
      </c>
      <c r="H20" s="16">
        <v>8.1</v>
      </c>
      <c r="I20" s="16">
        <v>7.9</v>
      </c>
      <c r="J20" s="16">
        <v>6.4</v>
      </c>
      <c r="K20" s="16">
        <v>7.1</v>
      </c>
      <c r="L20" s="16">
        <v>7.3</v>
      </c>
      <c r="M20" s="16">
        <v>6.9</v>
      </c>
      <c r="N20" s="16">
        <v>6.4</v>
      </c>
      <c r="O20" s="16">
        <v>5</v>
      </c>
      <c r="P20" s="16">
        <v>5.4</v>
      </c>
      <c r="Q20" s="16">
        <v>6.7</v>
      </c>
      <c r="R20" s="16">
        <v>6.5</v>
      </c>
      <c r="S20" s="16">
        <v>6.6</v>
      </c>
      <c r="T20" s="121">
        <v>6.2</v>
      </c>
      <c r="U20" s="29">
        <v>6.5</v>
      </c>
      <c r="V20" s="122">
        <v>5.2</v>
      </c>
      <c r="W20" s="17">
        <v>4.5999999999999996</v>
      </c>
      <c r="X20" s="121">
        <v>4.5</v>
      </c>
      <c r="Y20" s="121">
        <v>3.8</v>
      </c>
      <c r="Z20" s="121">
        <v>4</v>
      </c>
      <c r="AA20" s="121">
        <v>2.2999999999999998</v>
      </c>
      <c r="AB20" s="15" t="s">
        <v>0</v>
      </c>
      <c r="AC20" s="15" t="s">
        <v>0</v>
      </c>
      <c r="AD20" s="123">
        <v>4.5</v>
      </c>
      <c r="AE20" s="15" t="s">
        <v>0</v>
      </c>
      <c r="AF20" s="15" t="s">
        <v>0</v>
      </c>
      <c r="AG20" s="17">
        <v>3.7</v>
      </c>
      <c r="AH20" s="16">
        <v>3.9</v>
      </c>
      <c r="AI20" s="16">
        <v>3.9</v>
      </c>
      <c r="AJ20" s="16">
        <v>4.0999999999999996</v>
      </c>
      <c r="AK20" s="16">
        <v>4.5</v>
      </c>
      <c r="AL20" s="17">
        <v>6.1</v>
      </c>
      <c r="AM20" s="16">
        <v>5.6</v>
      </c>
      <c r="AN20" s="16">
        <v>7.4</v>
      </c>
      <c r="AO20" s="15">
        <v>10.8</v>
      </c>
      <c r="AP20" s="15">
        <v>8.1999999999999993</v>
      </c>
      <c r="AQ20" s="15">
        <v>8.4</v>
      </c>
      <c r="AR20" s="15">
        <v>8.6</v>
      </c>
      <c r="AS20" s="16">
        <v>8.5</v>
      </c>
      <c r="AT20" s="16">
        <v>7.6</v>
      </c>
      <c r="AU20" s="16">
        <v>7.7</v>
      </c>
      <c r="AV20" s="16">
        <v>7.8</v>
      </c>
      <c r="AW20" s="16">
        <v>7.2</v>
      </c>
      <c r="AX20" s="16">
        <v>6.5</v>
      </c>
      <c r="AY20" s="16">
        <v>5.8</v>
      </c>
      <c r="AZ20" s="16">
        <v>8.1999999999999993</v>
      </c>
      <c r="BA20" s="17">
        <v>8.8000000000000007</v>
      </c>
      <c r="BB20" s="17">
        <v>13.2</v>
      </c>
      <c r="BC20" s="17">
        <v>10.8</v>
      </c>
      <c r="BD20" s="17">
        <v>10.3</v>
      </c>
      <c r="BE20" s="17">
        <v>10.7</v>
      </c>
      <c r="BF20" s="17">
        <v>10.199999999999999</v>
      </c>
      <c r="BG20" s="17">
        <v>8.9</v>
      </c>
      <c r="BH20" s="17">
        <v>7.6</v>
      </c>
      <c r="BI20" s="17">
        <v>8.3000000000000007</v>
      </c>
      <c r="BJ20" s="17">
        <v>6.7</v>
      </c>
      <c r="BK20" s="17">
        <v>5.4</v>
      </c>
      <c r="BL20" s="16">
        <v>6.2</v>
      </c>
      <c r="BM20" s="17">
        <v>7.1</v>
      </c>
      <c r="BN20" s="17">
        <v>6.8</v>
      </c>
      <c r="BO20" s="16">
        <v>7</v>
      </c>
      <c r="BP20" s="16">
        <v>6.3</v>
      </c>
      <c r="BQ20" s="16">
        <v>5.4</v>
      </c>
      <c r="BR20" s="16">
        <v>4.9000000000000004</v>
      </c>
      <c r="BS20" s="16">
        <v>5</v>
      </c>
      <c r="BT20" s="16">
        <v>4.5</v>
      </c>
      <c r="BU20" s="16">
        <v>5.0999999999999996</v>
      </c>
      <c r="BV20" s="16">
        <v>5.6</v>
      </c>
      <c r="BW20" s="17">
        <v>5.2</v>
      </c>
      <c r="BX20" s="16">
        <v>5.5</v>
      </c>
      <c r="BY20" s="17">
        <v>5.3</v>
      </c>
      <c r="BZ20" s="17">
        <v>6.1</v>
      </c>
      <c r="CA20" s="17">
        <v>5.7</v>
      </c>
      <c r="CB20" s="17">
        <v>4.8</v>
      </c>
      <c r="CC20" s="17">
        <v>5.0999999999999996</v>
      </c>
      <c r="CD20" s="17">
        <v>4.9000000000000004</v>
      </c>
      <c r="CE20" s="17">
        <v>4.0999999999999996</v>
      </c>
      <c r="CF20" s="17">
        <v>4.5999999999999996</v>
      </c>
      <c r="CG20" s="17">
        <v>4.4000000000000004</v>
      </c>
      <c r="CH20" s="17">
        <v>4</v>
      </c>
      <c r="CI20" s="16">
        <v>3.7</v>
      </c>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36"/>
      <c r="DN20" s="36"/>
    </row>
    <row r="21" spans="1:118" ht="30" customHeight="1">
      <c r="A21" s="385"/>
      <c r="B21" s="79" t="str">
        <f>IF('0'!A1=1,"Державне управління","Public administration")</f>
        <v>Державне управління</v>
      </c>
      <c r="C21" s="16">
        <v>0.8</v>
      </c>
      <c r="D21" s="16">
        <v>1.4</v>
      </c>
      <c r="E21" s="16">
        <v>2.2999999999999998</v>
      </c>
      <c r="F21" s="17">
        <v>1.9</v>
      </c>
      <c r="G21" s="16">
        <v>1.9</v>
      </c>
      <c r="H21" s="16">
        <v>2.4</v>
      </c>
      <c r="I21" s="16">
        <v>2.7</v>
      </c>
      <c r="J21" s="16">
        <v>3.1</v>
      </c>
      <c r="K21" s="16">
        <v>3.2</v>
      </c>
      <c r="L21" s="16">
        <v>3.3</v>
      </c>
      <c r="M21" s="16">
        <v>5.9</v>
      </c>
      <c r="N21" s="16">
        <v>10.4</v>
      </c>
      <c r="O21" s="16">
        <v>1.1000000000000001</v>
      </c>
      <c r="P21" s="16">
        <v>1</v>
      </c>
      <c r="Q21" s="16">
        <v>1.8</v>
      </c>
      <c r="R21" s="16">
        <v>1.6</v>
      </c>
      <c r="S21" s="16">
        <v>1.3</v>
      </c>
      <c r="T21" s="121">
        <v>1.3</v>
      </c>
      <c r="U21" s="29">
        <v>1</v>
      </c>
      <c r="V21" s="122">
        <v>0.7</v>
      </c>
      <c r="W21" s="16">
        <v>1</v>
      </c>
      <c r="X21" s="121">
        <v>1</v>
      </c>
      <c r="Y21" s="121">
        <v>0.9</v>
      </c>
      <c r="Z21" s="121">
        <v>0.9</v>
      </c>
      <c r="AA21" s="121">
        <v>0.1</v>
      </c>
      <c r="AB21" s="15" t="s">
        <v>0</v>
      </c>
      <c r="AC21" s="15" t="s">
        <v>0</v>
      </c>
      <c r="AD21" s="123">
        <v>0.6</v>
      </c>
      <c r="AE21" s="15" t="s">
        <v>0</v>
      </c>
      <c r="AF21" s="15" t="s">
        <v>0</v>
      </c>
      <c r="AG21" s="17">
        <v>0.7</v>
      </c>
      <c r="AH21" s="16">
        <v>0.8</v>
      </c>
      <c r="AI21" s="16">
        <v>0.9</v>
      </c>
      <c r="AJ21" s="16">
        <v>1.1000000000000001</v>
      </c>
      <c r="AK21" s="16">
        <v>1.1000000000000001</v>
      </c>
      <c r="AL21" s="17">
        <v>1.6</v>
      </c>
      <c r="AM21" s="16">
        <v>1.8</v>
      </c>
      <c r="AN21" s="16">
        <v>1.3</v>
      </c>
      <c r="AO21" s="15">
        <v>2.1</v>
      </c>
      <c r="AP21" s="15">
        <v>2.1</v>
      </c>
      <c r="AQ21" s="15">
        <v>1.9</v>
      </c>
      <c r="AR21" s="15">
        <v>1.9</v>
      </c>
      <c r="AS21" s="16">
        <v>1.7</v>
      </c>
      <c r="AT21" s="16">
        <v>1.9</v>
      </c>
      <c r="AU21" s="16">
        <v>2</v>
      </c>
      <c r="AV21" s="16">
        <v>2.4</v>
      </c>
      <c r="AW21" s="16">
        <v>3</v>
      </c>
      <c r="AX21" s="16">
        <v>2.4</v>
      </c>
      <c r="AY21" s="16">
        <v>2.7</v>
      </c>
      <c r="AZ21" s="16">
        <v>2.8</v>
      </c>
      <c r="BA21" s="17">
        <v>3.2</v>
      </c>
      <c r="BB21" s="17">
        <v>3.9</v>
      </c>
      <c r="BC21" s="17">
        <v>3.9</v>
      </c>
      <c r="BD21" s="17">
        <v>3.4</v>
      </c>
      <c r="BE21" s="17">
        <v>3.2</v>
      </c>
      <c r="BF21" s="17">
        <v>2.5</v>
      </c>
      <c r="BG21" s="17">
        <v>2.6</v>
      </c>
      <c r="BH21" s="17">
        <v>2.6</v>
      </c>
      <c r="BI21" s="17">
        <v>0.9</v>
      </c>
      <c r="BJ21" s="17">
        <v>0.8</v>
      </c>
      <c r="BK21" s="17">
        <v>0.3</v>
      </c>
      <c r="BL21" s="16">
        <v>0.4</v>
      </c>
      <c r="BM21" s="17">
        <v>0.5</v>
      </c>
      <c r="BN21" s="17">
        <v>0.5</v>
      </c>
      <c r="BO21" s="17">
        <v>0.4</v>
      </c>
      <c r="BP21" s="17">
        <v>0.3</v>
      </c>
      <c r="BQ21" s="17">
        <v>0.3</v>
      </c>
      <c r="BR21" s="17">
        <v>0.1</v>
      </c>
      <c r="BS21" s="17">
        <v>0.2</v>
      </c>
      <c r="BT21" s="17">
        <v>0.3</v>
      </c>
      <c r="BU21" s="17">
        <v>0.5</v>
      </c>
      <c r="BV21" s="17">
        <v>0.4</v>
      </c>
      <c r="BW21" s="17">
        <v>0.1</v>
      </c>
      <c r="BX21" s="16">
        <v>0.5</v>
      </c>
      <c r="BY21" s="17">
        <v>0.4</v>
      </c>
      <c r="BZ21" s="17">
        <v>0.4</v>
      </c>
      <c r="CA21" s="17">
        <v>0.3</v>
      </c>
      <c r="CB21" s="17">
        <v>0.3</v>
      </c>
      <c r="CC21" s="17">
        <v>0.3</v>
      </c>
      <c r="CD21" s="17">
        <v>0.3</v>
      </c>
      <c r="CE21" s="17">
        <v>0.3</v>
      </c>
      <c r="CF21" s="17">
        <v>0.3</v>
      </c>
      <c r="CG21" s="17">
        <v>0.5</v>
      </c>
      <c r="CH21" s="17">
        <v>0.5</v>
      </c>
      <c r="CI21" s="16">
        <v>0.2</v>
      </c>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36"/>
      <c r="DN21" s="36"/>
    </row>
    <row r="22" spans="1:118" ht="30" customHeight="1">
      <c r="A22" s="385"/>
      <c r="B22" s="79" t="str">
        <f>IF('0'!A1=1,"Освіта","Education")</f>
        <v>Освіта</v>
      </c>
      <c r="C22" s="16">
        <v>2.9</v>
      </c>
      <c r="D22" s="16">
        <v>7.6</v>
      </c>
      <c r="E22" s="16">
        <v>7.8</v>
      </c>
      <c r="F22" s="17">
        <v>5.0999999999999996</v>
      </c>
      <c r="G22" s="16">
        <v>5.3</v>
      </c>
      <c r="H22" s="16">
        <v>5.2</v>
      </c>
      <c r="I22" s="16">
        <v>5</v>
      </c>
      <c r="J22" s="16">
        <v>4.7</v>
      </c>
      <c r="K22" s="16">
        <v>3.8</v>
      </c>
      <c r="L22" s="16">
        <v>2.1</v>
      </c>
      <c r="M22" s="16">
        <v>3.3</v>
      </c>
      <c r="N22" s="16">
        <v>18</v>
      </c>
      <c r="O22" s="16">
        <v>0.5</v>
      </c>
      <c r="P22" s="16">
        <v>0.7</v>
      </c>
      <c r="Q22" s="16">
        <v>1.3</v>
      </c>
      <c r="R22" s="16">
        <v>1</v>
      </c>
      <c r="S22" s="16">
        <v>0.7</v>
      </c>
      <c r="T22" s="121">
        <v>0.5</v>
      </c>
      <c r="U22" s="29">
        <v>0.7</v>
      </c>
      <c r="V22" s="122">
        <v>1</v>
      </c>
      <c r="W22" s="17">
        <v>0.7</v>
      </c>
      <c r="X22" s="121">
        <v>0.6</v>
      </c>
      <c r="Y22" s="121">
        <v>0.8</v>
      </c>
      <c r="Z22" s="121">
        <v>0.6</v>
      </c>
      <c r="AA22" s="121">
        <v>0.5</v>
      </c>
      <c r="AB22" s="15" t="s">
        <v>0</v>
      </c>
      <c r="AC22" s="15" t="s">
        <v>0</v>
      </c>
      <c r="AD22" s="123">
        <v>2.2999999999999998</v>
      </c>
      <c r="AE22" s="15" t="s">
        <v>0</v>
      </c>
      <c r="AF22" s="15" t="s">
        <v>0</v>
      </c>
      <c r="AG22" s="17">
        <v>5.5</v>
      </c>
      <c r="AH22" s="16">
        <v>3.1</v>
      </c>
      <c r="AI22" s="16">
        <v>2.76</v>
      </c>
      <c r="AJ22" s="16">
        <v>2.9</v>
      </c>
      <c r="AK22" s="16">
        <v>3.5</v>
      </c>
      <c r="AL22" s="17">
        <v>8.3000000000000007</v>
      </c>
      <c r="AM22" s="16">
        <v>6.1</v>
      </c>
      <c r="AN22" s="16">
        <v>3.9</v>
      </c>
      <c r="AO22" s="15">
        <v>3.9</v>
      </c>
      <c r="AP22" s="15">
        <v>6.5</v>
      </c>
      <c r="AQ22" s="15">
        <v>5.4</v>
      </c>
      <c r="AR22" s="15">
        <v>6.1</v>
      </c>
      <c r="AS22" s="16">
        <v>6.5</v>
      </c>
      <c r="AT22" s="16">
        <v>10.1</v>
      </c>
      <c r="AU22" s="16">
        <v>10.9</v>
      </c>
      <c r="AV22" s="16">
        <v>10.3</v>
      </c>
      <c r="AW22" s="16">
        <v>11.8</v>
      </c>
      <c r="AX22" s="16">
        <v>11.8</v>
      </c>
      <c r="AY22" s="16">
        <v>7.4</v>
      </c>
      <c r="AZ22" s="16">
        <v>7.3</v>
      </c>
      <c r="BA22" s="17">
        <v>8.3000000000000007</v>
      </c>
      <c r="BB22" s="17">
        <v>8.5</v>
      </c>
      <c r="BC22" s="17">
        <v>8.5</v>
      </c>
      <c r="BD22" s="17">
        <v>8.8000000000000007</v>
      </c>
      <c r="BE22" s="17">
        <v>9.5</v>
      </c>
      <c r="BF22" s="17">
        <v>8.1</v>
      </c>
      <c r="BG22" s="16">
        <v>7</v>
      </c>
      <c r="BH22" s="16">
        <v>6.4</v>
      </c>
      <c r="BI22" s="16">
        <v>2.7</v>
      </c>
      <c r="BJ22" s="16">
        <v>1.5</v>
      </c>
      <c r="BK22" s="16">
        <v>0.9</v>
      </c>
      <c r="BL22" s="16">
        <v>1.1000000000000001</v>
      </c>
      <c r="BM22" s="16">
        <v>1.4</v>
      </c>
      <c r="BN22" s="16">
        <v>0.9</v>
      </c>
      <c r="BO22" s="16">
        <v>1.2</v>
      </c>
      <c r="BP22" s="16">
        <v>1.1000000000000001</v>
      </c>
      <c r="BQ22" s="16">
        <v>1.1000000000000001</v>
      </c>
      <c r="BR22" s="16">
        <v>1.8</v>
      </c>
      <c r="BS22" s="16">
        <v>1.3</v>
      </c>
      <c r="BT22" s="16">
        <v>1.1000000000000001</v>
      </c>
      <c r="BU22" s="16">
        <v>3</v>
      </c>
      <c r="BV22" s="16">
        <v>1</v>
      </c>
      <c r="BW22" s="16">
        <v>0.9</v>
      </c>
      <c r="BX22" s="16">
        <v>0.6</v>
      </c>
      <c r="BY22" s="16">
        <v>0.6</v>
      </c>
      <c r="BZ22" s="16">
        <v>1.2</v>
      </c>
      <c r="CA22" s="16">
        <v>0.7</v>
      </c>
      <c r="CB22" s="16">
        <v>0.7</v>
      </c>
      <c r="CC22" s="16">
        <v>0.9</v>
      </c>
      <c r="CD22" s="16">
        <v>0.8</v>
      </c>
      <c r="CE22" s="16">
        <v>0.9</v>
      </c>
      <c r="CF22" s="16">
        <v>0.9</v>
      </c>
      <c r="CG22" s="16">
        <v>0.9</v>
      </c>
      <c r="CH22" s="16">
        <v>4.7</v>
      </c>
      <c r="CI22" s="16">
        <v>0.8</v>
      </c>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36"/>
      <c r="DN22" s="36"/>
    </row>
    <row r="23" spans="1:118" ht="30" customHeight="1">
      <c r="A23" s="385"/>
      <c r="B23" s="79" t="str">
        <f>IF('0'!A1=1,"Охорона здоров’я та надання соціальної допомоги","Health care and provision of social aid")</f>
        <v>Охорона здоров’я та надання соціальної допомоги</v>
      </c>
      <c r="C23" s="16">
        <v>3.9</v>
      </c>
      <c r="D23" s="16">
        <v>6.9</v>
      </c>
      <c r="E23" s="16">
        <v>6.8</v>
      </c>
      <c r="F23" s="17">
        <v>4.5</v>
      </c>
      <c r="G23" s="16">
        <v>3.7</v>
      </c>
      <c r="H23" s="16">
        <v>3.1</v>
      </c>
      <c r="I23" s="16">
        <v>3.2</v>
      </c>
      <c r="J23" s="16">
        <v>2.6</v>
      </c>
      <c r="K23" s="16">
        <v>2.2999999999999998</v>
      </c>
      <c r="L23" s="16">
        <v>2</v>
      </c>
      <c r="M23" s="16">
        <v>2.8</v>
      </c>
      <c r="N23" s="16">
        <v>15</v>
      </c>
      <c r="O23" s="16">
        <v>1.4</v>
      </c>
      <c r="P23" s="16">
        <v>1.1000000000000001</v>
      </c>
      <c r="Q23" s="16">
        <v>2.2000000000000002</v>
      </c>
      <c r="R23" s="16">
        <v>1.9</v>
      </c>
      <c r="S23" s="16">
        <v>1.2</v>
      </c>
      <c r="T23" s="121">
        <v>1.3</v>
      </c>
      <c r="U23" s="29">
        <v>1.4</v>
      </c>
      <c r="V23" s="122">
        <v>0.6</v>
      </c>
      <c r="W23" s="17">
        <v>2.2000000000000002</v>
      </c>
      <c r="X23" s="121">
        <v>4.8</v>
      </c>
      <c r="Y23" s="121">
        <v>4.5999999999999996</v>
      </c>
      <c r="Z23" s="121">
        <v>3.7</v>
      </c>
      <c r="AA23" s="121">
        <v>1.3</v>
      </c>
      <c r="AB23" s="15" t="s">
        <v>0</v>
      </c>
      <c r="AC23" s="15" t="s">
        <v>0</v>
      </c>
      <c r="AD23" s="123">
        <v>3.4</v>
      </c>
      <c r="AE23" s="15" t="s">
        <v>0</v>
      </c>
      <c r="AF23" s="15" t="s">
        <v>0</v>
      </c>
      <c r="AG23" s="17">
        <v>2.8</v>
      </c>
      <c r="AH23" s="16">
        <v>3.6</v>
      </c>
      <c r="AI23" s="16">
        <v>3.13</v>
      </c>
      <c r="AJ23" s="16">
        <v>3.9</v>
      </c>
      <c r="AK23" s="16">
        <v>4.0999999999999996</v>
      </c>
      <c r="AL23" s="17">
        <v>8.6999999999999993</v>
      </c>
      <c r="AM23" s="16">
        <v>6.6</v>
      </c>
      <c r="AN23" s="16">
        <v>5.6</v>
      </c>
      <c r="AO23" s="15">
        <v>9.1999999999999993</v>
      </c>
      <c r="AP23" s="15">
        <v>8.1999999999999993</v>
      </c>
      <c r="AQ23" s="15">
        <v>7.9</v>
      </c>
      <c r="AR23" s="15">
        <v>6.6</v>
      </c>
      <c r="AS23" s="16">
        <v>6.3</v>
      </c>
      <c r="AT23" s="16">
        <v>7.7</v>
      </c>
      <c r="AU23" s="16">
        <v>7.8</v>
      </c>
      <c r="AV23" s="16">
        <v>7.3</v>
      </c>
      <c r="AW23" s="16">
        <v>11.2</v>
      </c>
      <c r="AX23" s="16">
        <v>9.6999999999999993</v>
      </c>
      <c r="AY23" s="16">
        <v>8.3000000000000007</v>
      </c>
      <c r="AZ23" s="16">
        <v>10.3</v>
      </c>
      <c r="BA23" s="17">
        <v>11.7</v>
      </c>
      <c r="BB23" s="17">
        <v>11.7</v>
      </c>
      <c r="BC23" s="17">
        <v>10.5</v>
      </c>
      <c r="BD23" s="17">
        <v>12.5</v>
      </c>
      <c r="BE23" s="16">
        <v>9</v>
      </c>
      <c r="BF23" s="17">
        <v>5.9</v>
      </c>
      <c r="BG23" s="17">
        <v>6.1</v>
      </c>
      <c r="BH23" s="17">
        <v>6.3</v>
      </c>
      <c r="BI23" s="17">
        <v>4.5</v>
      </c>
      <c r="BJ23" s="17">
        <v>3.5</v>
      </c>
      <c r="BK23" s="17">
        <v>2.2999999999999998</v>
      </c>
      <c r="BL23" s="16">
        <v>2.4</v>
      </c>
      <c r="BM23" s="17">
        <v>3.9</v>
      </c>
      <c r="BN23" s="17">
        <v>4.9000000000000004</v>
      </c>
      <c r="BO23" s="17">
        <v>4.8</v>
      </c>
      <c r="BP23" s="17">
        <v>3.2</v>
      </c>
      <c r="BQ23" s="17">
        <v>2.2000000000000002</v>
      </c>
      <c r="BR23" s="17">
        <v>1.6</v>
      </c>
      <c r="BS23" s="17">
        <v>0.9</v>
      </c>
      <c r="BT23" s="17">
        <v>1.1000000000000001</v>
      </c>
      <c r="BU23" s="17">
        <v>2.5</v>
      </c>
      <c r="BV23" s="17">
        <v>1.9</v>
      </c>
      <c r="BW23" s="17">
        <v>2.2999999999999998</v>
      </c>
      <c r="BX23" s="16">
        <v>3.2</v>
      </c>
      <c r="BY23" s="16">
        <v>4</v>
      </c>
      <c r="BZ23" s="16">
        <v>3.8</v>
      </c>
      <c r="CA23" s="16">
        <v>2.4</v>
      </c>
      <c r="CB23" s="16">
        <v>2.2999999999999998</v>
      </c>
      <c r="CC23" s="16">
        <v>0.9</v>
      </c>
      <c r="CD23" s="16">
        <v>0.7</v>
      </c>
      <c r="CE23" s="16">
        <v>2</v>
      </c>
      <c r="CF23" s="16">
        <v>0.8</v>
      </c>
      <c r="CG23" s="16">
        <v>2.2999999999999998</v>
      </c>
      <c r="CH23" s="16">
        <v>6.7</v>
      </c>
      <c r="CI23" s="16">
        <v>1.6</v>
      </c>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36"/>
      <c r="DN23" s="36"/>
    </row>
    <row r="24" spans="1:118" ht="30" customHeight="1">
      <c r="A24" s="385"/>
      <c r="B24" s="79"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91">
        <v>5.4</v>
      </c>
      <c r="D24" s="91">
        <v>7</v>
      </c>
      <c r="E24" s="91">
        <v>7.9</v>
      </c>
      <c r="F24" s="92">
        <v>6.7</v>
      </c>
      <c r="G24" s="91">
        <v>7.3</v>
      </c>
      <c r="H24" s="91">
        <v>7</v>
      </c>
      <c r="I24" s="91">
        <v>8.3000000000000007</v>
      </c>
      <c r="J24" s="91">
        <v>8</v>
      </c>
      <c r="K24" s="91">
        <v>8.4</v>
      </c>
      <c r="L24" s="91">
        <v>8</v>
      </c>
      <c r="M24" s="91">
        <v>8.6999999999999993</v>
      </c>
      <c r="N24" s="91">
        <v>10.1</v>
      </c>
      <c r="O24" s="91">
        <v>3.9</v>
      </c>
      <c r="P24" s="91">
        <v>5.9</v>
      </c>
      <c r="Q24" s="91">
        <v>6</v>
      </c>
      <c r="R24" s="91">
        <v>5.0999999999999996</v>
      </c>
      <c r="S24" s="91">
        <v>4.9000000000000004</v>
      </c>
      <c r="T24" s="108">
        <v>3.7</v>
      </c>
      <c r="U24" s="74">
        <v>3</v>
      </c>
      <c r="V24" s="109">
        <v>2.7</v>
      </c>
      <c r="W24" s="92">
        <v>2.1</v>
      </c>
      <c r="X24" s="108">
        <v>2.6</v>
      </c>
      <c r="Y24" s="108">
        <v>2.5</v>
      </c>
      <c r="Z24" s="108">
        <v>3.1</v>
      </c>
      <c r="AA24" s="108">
        <v>1.7</v>
      </c>
      <c r="AB24" s="85" t="s">
        <v>0</v>
      </c>
      <c r="AC24" s="85" t="s">
        <v>0</v>
      </c>
      <c r="AD24" s="110">
        <v>5.3</v>
      </c>
      <c r="AE24" s="85" t="s">
        <v>0</v>
      </c>
      <c r="AF24" s="85" t="s">
        <v>0</v>
      </c>
      <c r="AG24" s="104">
        <v>2.5</v>
      </c>
      <c r="AH24" s="91">
        <v>2.6</v>
      </c>
      <c r="AI24" s="91">
        <v>3.8</v>
      </c>
      <c r="AJ24" s="91">
        <v>3.3</v>
      </c>
      <c r="AK24" s="91">
        <v>3.8</v>
      </c>
      <c r="AL24" s="91">
        <v>7</v>
      </c>
      <c r="AM24" s="91">
        <v>5.8</v>
      </c>
      <c r="AN24" s="91">
        <v>9</v>
      </c>
      <c r="AO24" s="85">
        <v>12.9</v>
      </c>
      <c r="AP24" s="85">
        <v>10.4</v>
      </c>
      <c r="AQ24" s="85">
        <v>11.9</v>
      </c>
      <c r="AR24" s="85">
        <v>13</v>
      </c>
      <c r="AS24" s="91">
        <v>14.8</v>
      </c>
      <c r="AT24" s="91">
        <v>13.8</v>
      </c>
      <c r="AU24" s="91">
        <v>13.7</v>
      </c>
      <c r="AV24" s="91">
        <v>15.4</v>
      </c>
      <c r="AW24" s="91">
        <v>17</v>
      </c>
      <c r="AX24" s="91">
        <v>15.7</v>
      </c>
      <c r="AY24" s="91">
        <v>10.4</v>
      </c>
      <c r="AZ24" s="91">
        <v>11.7</v>
      </c>
      <c r="BA24" s="92">
        <v>13.7</v>
      </c>
      <c r="BB24" s="92">
        <v>12.1</v>
      </c>
      <c r="BC24" s="92">
        <v>12.6</v>
      </c>
      <c r="BD24" s="92">
        <v>14.5</v>
      </c>
      <c r="BE24" s="92">
        <v>11.7</v>
      </c>
      <c r="BF24" s="92">
        <v>9.4</v>
      </c>
      <c r="BG24" s="92">
        <v>6.6</v>
      </c>
      <c r="BH24" s="91">
        <v>8</v>
      </c>
      <c r="BI24" s="91">
        <v>4.4000000000000004</v>
      </c>
      <c r="BJ24" s="91">
        <v>5.2</v>
      </c>
      <c r="BK24" s="91">
        <v>4.8</v>
      </c>
      <c r="BL24" s="91">
        <v>4.7</v>
      </c>
      <c r="BM24" s="91">
        <v>5.9</v>
      </c>
      <c r="BN24" s="91">
        <v>4.5</v>
      </c>
      <c r="BO24" s="91">
        <v>4.8</v>
      </c>
      <c r="BP24" s="91">
        <v>7.3</v>
      </c>
      <c r="BQ24" s="91">
        <v>6.8</v>
      </c>
      <c r="BR24" s="91">
        <v>4.8</v>
      </c>
      <c r="BS24" s="91">
        <v>4.4000000000000004</v>
      </c>
      <c r="BT24" s="91">
        <v>4.2</v>
      </c>
      <c r="BU24" s="91">
        <v>7.1</v>
      </c>
      <c r="BV24" s="91">
        <v>6.3</v>
      </c>
      <c r="BW24" s="91">
        <v>5.0999999999999996</v>
      </c>
      <c r="BX24" s="91">
        <v>4.5999999999999996</v>
      </c>
      <c r="BY24" s="92">
        <v>3.2</v>
      </c>
      <c r="BZ24" s="92">
        <v>8.1999999999999993</v>
      </c>
      <c r="CA24" s="92">
        <v>7.9</v>
      </c>
      <c r="CB24" s="92">
        <v>8.5</v>
      </c>
      <c r="CC24" s="91">
        <v>3</v>
      </c>
      <c r="CD24" s="91">
        <v>7.4</v>
      </c>
      <c r="CE24" s="91">
        <v>5.7</v>
      </c>
      <c r="CF24" s="91">
        <v>2.4</v>
      </c>
      <c r="CG24" s="91">
        <v>7.8</v>
      </c>
      <c r="CH24" s="91">
        <v>7</v>
      </c>
      <c r="CI24" s="91">
        <v>1.8</v>
      </c>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36"/>
      <c r="DN24" s="36"/>
    </row>
    <row r="25" spans="1:118" ht="30" customHeight="1">
      <c r="A25" s="386"/>
      <c r="B25" s="80"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91">
        <v>0.8</v>
      </c>
      <c r="D25" s="91">
        <v>1</v>
      </c>
      <c r="E25" s="91">
        <v>1.2</v>
      </c>
      <c r="F25" s="92">
        <v>1.2</v>
      </c>
      <c r="G25" s="91">
        <v>1.1000000000000001</v>
      </c>
      <c r="H25" s="91">
        <v>1.2</v>
      </c>
      <c r="I25" s="91">
        <v>1.2</v>
      </c>
      <c r="J25" s="91">
        <v>1.2</v>
      </c>
      <c r="K25" s="91">
        <v>1.3</v>
      </c>
      <c r="L25" s="91">
        <v>1.3</v>
      </c>
      <c r="M25" s="91">
        <v>2</v>
      </c>
      <c r="N25" s="91">
        <v>4.3</v>
      </c>
      <c r="O25" s="91">
        <v>0.6</v>
      </c>
      <c r="P25" s="91">
        <v>1</v>
      </c>
      <c r="Q25" s="91">
        <v>1</v>
      </c>
      <c r="R25" s="91">
        <v>0.9</v>
      </c>
      <c r="S25" s="91">
        <v>1</v>
      </c>
      <c r="T25" s="108">
        <v>0.6</v>
      </c>
      <c r="U25" s="74">
        <v>0.6</v>
      </c>
      <c r="V25" s="109">
        <v>0.5</v>
      </c>
      <c r="W25" s="92">
        <v>0.5</v>
      </c>
      <c r="X25" s="108">
        <v>1</v>
      </c>
      <c r="Y25" s="108">
        <v>1</v>
      </c>
      <c r="Z25" s="108">
        <v>0.9</v>
      </c>
      <c r="AA25" s="108">
        <v>0.4</v>
      </c>
      <c r="AB25" s="85" t="s">
        <v>0</v>
      </c>
      <c r="AC25" s="85" t="s">
        <v>0</v>
      </c>
      <c r="AD25" s="110">
        <v>0.9</v>
      </c>
      <c r="AE25" s="85" t="s">
        <v>0</v>
      </c>
      <c r="AF25" s="85" t="s">
        <v>0</v>
      </c>
      <c r="AG25" s="104">
        <v>0.5</v>
      </c>
      <c r="AH25" s="91">
        <v>0.5</v>
      </c>
      <c r="AI25" s="91">
        <v>0.7</v>
      </c>
      <c r="AJ25" s="91">
        <v>0.8</v>
      </c>
      <c r="AK25" s="91">
        <v>0.9</v>
      </c>
      <c r="AL25" s="92">
        <v>1.4</v>
      </c>
      <c r="AM25" s="91">
        <v>1.9</v>
      </c>
      <c r="AN25" s="91">
        <v>2.4</v>
      </c>
      <c r="AO25" s="85">
        <v>3.6</v>
      </c>
      <c r="AP25" s="85">
        <v>2.1</v>
      </c>
      <c r="AQ25" s="85">
        <v>2.4</v>
      </c>
      <c r="AR25" s="92">
        <v>3.2</v>
      </c>
      <c r="AS25" s="91">
        <v>3.6</v>
      </c>
      <c r="AT25" s="91">
        <v>2.6</v>
      </c>
      <c r="AU25" s="91">
        <v>2.9</v>
      </c>
      <c r="AV25" s="91">
        <v>2.5</v>
      </c>
      <c r="AW25" s="91">
        <v>2.9</v>
      </c>
      <c r="AX25" s="91">
        <v>2.5</v>
      </c>
      <c r="AY25" s="91">
        <v>2.1</v>
      </c>
      <c r="AZ25" s="91">
        <v>2.1</v>
      </c>
      <c r="BA25" s="92">
        <v>3.1</v>
      </c>
      <c r="BB25" s="92">
        <v>2.2000000000000002</v>
      </c>
      <c r="BC25" s="92">
        <v>2.2000000000000002</v>
      </c>
      <c r="BD25" s="91">
        <v>3</v>
      </c>
      <c r="BE25" s="91">
        <v>1.9</v>
      </c>
      <c r="BF25" s="91">
        <v>1.8</v>
      </c>
      <c r="BG25" s="91">
        <v>1.1000000000000001</v>
      </c>
      <c r="BH25" s="91">
        <v>1</v>
      </c>
      <c r="BI25" s="91">
        <v>0.7</v>
      </c>
      <c r="BJ25" s="91">
        <v>0.7</v>
      </c>
      <c r="BK25" s="91">
        <v>0.4</v>
      </c>
      <c r="BL25" s="91">
        <v>0.4</v>
      </c>
      <c r="BM25" s="91">
        <v>0.9</v>
      </c>
      <c r="BN25" s="91">
        <v>0.5</v>
      </c>
      <c r="BO25" s="91">
        <v>0.5</v>
      </c>
      <c r="BP25" s="91">
        <v>0.4</v>
      </c>
      <c r="BQ25" s="91">
        <v>0.4</v>
      </c>
      <c r="BR25" s="91">
        <v>0.3</v>
      </c>
      <c r="BS25" s="91">
        <v>0.3</v>
      </c>
      <c r="BT25" s="91">
        <v>0.3</v>
      </c>
      <c r="BU25" s="91">
        <v>0.4</v>
      </c>
      <c r="BV25" s="91">
        <v>0.4</v>
      </c>
      <c r="BW25" s="91">
        <v>0.3</v>
      </c>
      <c r="BX25" s="91">
        <v>0.4</v>
      </c>
      <c r="BY25" s="92">
        <v>0.4</v>
      </c>
      <c r="BZ25" s="92">
        <v>0.5</v>
      </c>
      <c r="CA25" s="92">
        <v>0.3</v>
      </c>
      <c r="CB25" s="92">
        <v>0.3</v>
      </c>
      <c r="CC25" s="92">
        <v>0.6</v>
      </c>
      <c r="CD25" s="92">
        <v>0.2</v>
      </c>
      <c r="CE25" s="92">
        <v>0.4</v>
      </c>
      <c r="CF25" s="92">
        <v>0.4</v>
      </c>
      <c r="CG25" s="92">
        <v>0.5</v>
      </c>
      <c r="CH25" s="92">
        <v>0.8</v>
      </c>
      <c r="CI25" s="91">
        <v>0.3</v>
      </c>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36"/>
      <c r="DN25" s="36"/>
    </row>
    <row r="26" spans="1:118" ht="15">
      <c r="A26" s="81"/>
      <c r="B26" s="59"/>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5"/>
      <c r="AC26" s="75"/>
      <c r="AD26" s="73"/>
      <c r="AE26" s="75"/>
      <c r="AF26" s="75"/>
      <c r="AG26" s="73"/>
      <c r="AH26" s="73"/>
      <c r="AI26" s="73"/>
      <c r="AJ26" s="73"/>
      <c r="AK26" s="73"/>
      <c r="AL26" s="73"/>
      <c r="AM26" s="73"/>
      <c r="AN26" s="73"/>
      <c r="AO26" s="73"/>
      <c r="AP26" s="76"/>
      <c r="AQ26" s="76"/>
      <c r="AR26" s="76"/>
      <c r="AS26" s="76"/>
      <c r="AT26" s="74"/>
      <c r="AU26" s="76"/>
      <c r="AV26" s="76"/>
      <c r="AW26" s="73"/>
      <c r="AX26" s="76"/>
      <c r="AY26" s="73"/>
      <c r="AZ26" s="74"/>
      <c r="BA26" s="74"/>
      <c r="BB26" s="74"/>
      <c r="BC26" s="74"/>
      <c r="BD26" s="76"/>
      <c r="BE26" s="76"/>
      <c r="BF26" s="74"/>
      <c r="BG26" s="76"/>
      <c r="BH26" s="76"/>
      <c r="BI26" s="73"/>
      <c r="BJ26" s="76"/>
      <c r="BK26" s="73"/>
      <c r="BL26" s="76"/>
      <c r="BM26" s="74"/>
      <c r="BN26" s="74"/>
      <c r="BO26" s="74"/>
      <c r="BP26" s="74"/>
      <c r="BQ26" s="74"/>
      <c r="BR26" s="74"/>
      <c r="BS26" s="74"/>
      <c r="BT26" s="74"/>
      <c r="BU26" s="74"/>
      <c r="BV26" s="74"/>
      <c r="BW26" s="73"/>
      <c r="BX26" s="76"/>
      <c r="BY26" s="74"/>
      <c r="BZ26" s="74"/>
      <c r="CA26" s="74"/>
      <c r="CB26" s="74"/>
      <c r="CC26" s="74"/>
      <c r="CD26" s="74"/>
      <c r="CE26" s="74"/>
      <c r="CF26" s="74"/>
      <c r="CG26" s="74"/>
      <c r="CH26" s="74"/>
      <c r="CI26" s="73"/>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row>
    <row r="27" spans="1:118" ht="15">
      <c r="A27" s="59"/>
      <c r="B27" s="59"/>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5"/>
      <c r="AC27" s="75"/>
      <c r="AD27" s="73"/>
      <c r="AE27" s="75"/>
      <c r="AF27" s="75"/>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row>
    <row r="28" spans="1:118" s="44" customFormat="1" ht="15" customHeight="1">
      <c r="A28" s="86"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4"/>
      <c r="AC28" s="74"/>
      <c r="AD28" s="73"/>
      <c r="AE28" s="74"/>
      <c r="AF28" s="74"/>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row>
    <row r="29" spans="1:118" s="44" customFormat="1" ht="15" customHeight="1">
      <c r="A29" s="87" t="str">
        <f>IF('0'!A1=1,"Розробка та оприлюднення даних щодо стану виплати заробітної плати у І півріччі 2008 року здійснювались щоквартально.","Development and announcement first half year 2008 wage arrears data took place once in a quarter.")</f>
        <v>Розробка та оприлюднення даних щодо стану виплати заробітної плати у І півріччі 2008 року здійснювались щоквартально.</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row>
    <row r="30" spans="1:118">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row>
  </sheetData>
  <sheetProtection algorithmName="SHA-512" hashValue="a4cb6VHSZ6grxv5HRcLEVvjK575ohNyszBDLF+eHvBg0pkqYPGKx8X2YQkLo8OT7DzBD2XU+NR0y2tLR+okG1g==" saltValue="Vhab80uDdbj+Zxhu5S1Png==" spinCount="100000" sheet="1" objects="1" scenarios="1"/>
  <mergeCells count="2">
    <mergeCell ref="A3:B3"/>
    <mergeCell ref="A4:A25"/>
  </mergeCells>
  <hyperlinks>
    <hyperlink ref="A1" location="'0'!A1" display="'0'!A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GZ73"/>
  <sheetViews>
    <sheetView showGridLines="0" showRowColHeaders="0" zoomScale="85" zoomScaleNormal="85" workbookViewId="0">
      <pane xSplit="2" topLeftCell="GL1" activePane="topRight" state="frozen"/>
      <selection activeCell="C3" sqref="C3:CI23"/>
      <selection pane="topRight" activeCell="GZ3" sqref="GZ3"/>
    </sheetView>
  </sheetViews>
  <sheetFormatPr defaultColWidth="9.33203125" defaultRowHeight="12.75"/>
  <cols>
    <col min="1" max="1" width="10.5" style="33" bestFit="1" customWidth="1"/>
    <col min="2" max="2" width="44" style="33" customWidth="1"/>
    <col min="3" max="168" width="10.83203125" style="33" customWidth="1"/>
    <col min="169" max="169" width="12.83203125" style="33" customWidth="1"/>
    <col min="170" max="238" width="10.83203125" style="33" customWidth="1"/>
    <col min="239" max="16384" width="9.33203125" style="33"/>
  </cols>
  <sheetData>
    <row r="1" spans="1:208" ht="24" customHeight="1">
      <c r="A1" s="111" t="str">
        <f>IF('0'!A1=1,"до змісту","to title")</f>
        <v>до змісту</v>
      </c>
      <c r="B1" s="53"/>
      <c r="C1" s="32"/>
      <c r="D1" s="32"/>
      <c r="E1" s="32"/>
      <c r="F1" s="32"/>
      <c r="G1" s="37"/>
      <c r="H1" s="37"/>
      <c r="I1" s="37"/>
      <c r="J1" s="37"/>
      <c r="K1" s="32"/>
      <c r="L1" s="32"/>
      <c r="M1" s="32"/>
      <c r="N1" s="32"/>
      <c r="O1" s="32"/>
      <c r="P1" s="32"/>
      <c r="Q1" s="32"/>
      <c r="R1" s="32"/>
      <c r="S1" s="105"/>
      <c r="T1" s="105"/>
      <c r="U1" s="105"/>
      <c r="V1" s="105"/>
      <c r="W1" s="37"/>
      <c r="X1" s="37"/>
      <c r="Y1" s="44"/>
      <c r="Z1" s="43"/>
      <c r="AA1" s="43"/>
      <c r="AB1" s="43"/>
      <c r="AC1" s="43"/>
      <c r="AD1" s="36"/>
      <c r="AE1" s="36"/>
    </row>
    <row r="2" spans="1:208" ht="15.75" customHeight="1">
      <c r="A2" s="115"/>
      <c r="B2" s="116"/>
      <c r="C2" s="306">
        <v>38353</v>
      </c>
      <c r="D2" s="306">
        <v>38384</v>
      </c>
      <c r="E2" s="306">
        <v>38412</v>
      </c>
      <c r="F2" s="306">
        <v>38443</v>
      </c>
      <c r="G2" s="306">
        <v>38473</v>
      </c>
      <c r="H2" s="306">
        <v>38504</v>
      </c>
      <c r="I2" s="306">
        <v>38534</v>
      </c>
      <c r="J2" s="306">
        <v>38565</v>
      </c>
      <c r="K2" s="306">
        <v>38596</v>
      </c>
      <c r="L2" s="306">
        <v>38626</v>
      </c>
      <c r="M2" s="306">
        <v>38657</v>
      </c>
      <c r="N2" s="306">
        <v>38687</v>
      </c>
      <c r="O2" s="306">
        <v>38718</v>
      </c>
      <c r="P2" s="306">
        <v>38749</v>
      </c>
      <c r="Q2" s="306">
        <v>38777</v>
      </c>
      <c r="R2" s="306">
        <v>38808</v>
      </c>
      <c r="S2" s="306">
        <v>38838</v>
      </c>
      <c r="T2" s="306">
        <v>38869</v>
      </c>
      <c r="U2" s="306">
        <v>38899</v>
      </c>
      <c r="V2" s="306">
        <v>38930</v>
      </c>
      <c r="W2" s="306">
        <v>38961</v>
      </c>
      <c r="X2" s="306">
        <v>38991</v>
      </c>
      <c r="Y2" s="306">
        <v>39022</v>
      </c>
      <c r="Z2" s="306">
        <v>39052</v>
      </c>
      <c r="AA2" s="306">
        <v>39083</v>
      </c>
      <c r="AB2" s="306">
        <v>39114</v>
      </c>
      <c r="AC2" s="306">
        <v>39142</v>
      </c>
      <c r="AD2" s="306">
        <v>39173</v>
      </c>
      <c r="AE2" s="306">
        <v>39203</v>
      </c>
      <c r="AF2" s="306">
        <v>39234</v>
      </c>
      <c r="AG2" s="306">
        <v>39264</v>
      </c>
      <c r="AH2" s="306">
        <v>39295</v>
      </c>
      <c r="AI2" s="306">
        <v>39326</v>
      </c>
      <c r="AJ2" s="306">
        <v>39356</v>
      </c>
      <c r="AK2" s="306">
        <v>39387</v>
      </c>
      <c r="AL2" s="306">
        <v>39417</v>
      </c>
      <c r="AM2" s="306">
        <v>39448</v>
      </c>
      <c r="AN2" s="306">
        <v>39479</v>
      </c>
      <c r="AO2" s="306">
        <v>39508</v>
      </c>
      <c r="AP2" s="306">
        <v>39539</v>
      </c>
      <c r="AQ2" s="306">
        <v>39569</v>
      </c>
      <c r="AR2" s="306">
        <v>39600</v>
      </c>
      <c r="AS2" s="306">
        <v>39630</v>
      </c>
      <c r="AT2" s="306">
        <v>39661</v>
      </c>
      <c r="AU2" s="306">
        <v>39692</v>
      </c>
      <c r="AV2" s="306">
        <v>39722</v>
      </c>
      <c r="AW2" s="306">
        <v>39753</v>
      </c>
      <c r="AX2" s="306">
        <v>39783</v>
      </c>
      <c r="AY2" s="306">
        <v>39814</v>
      </c>
      <c r="AZ2" s="306">
        <v>39845</v>
      </c>
      <c r="BA2" s="306">
        <v>39873</v>
      </c>
      <c r="BB2" s="306">
        <v>39904</v>
      </c>
      <c r="BC2" s="306">
        <v>39934</v>
      </c>
      <c r="BD2" s="306">
        <v>39965</v>
      </c>
      <c r="BE2" s="306">
        <v>39995</v>
      </c>
      <c r="BF2" s="306">
        <v>40026</v>
      </c>
      <c r="BG2" s="306">
        <v>40057</v>
      </c>
      <c r="BH2" s="306">
        <v>40087</v>
      </c>
      <c r="BI2" s="306">
        <v>40118</v>
      </c>
      <c r="BJ2" s="306">
        <v>40148</v>
      </c>
      <c r="BK2" s="306">
        <v>40179</v>
      </c>
      <c r="BL2" s="306">
        <v>40210</v>
      </c>
      <c r="BM2" s="306">
        <v>40238</v>
      </c>
      <c r="BN2" s="306">
        <v>40269</v>
      </c>
      <c r="BO2" s="306">
        <v>40299</v>
      </c>
      <c r="BP2" s="306">
        <v>40330</v>
      </c>
      <c r="BQ2" s="306">
        <v>40360</v>
      </c>
      <c r="BR2" s="306">
        <v>40391</v>
      </c>
      <c r="BS2" s="306">
        <v>40422</v>
      </c>
      <c r="BT2" s="306">
        <v>40452</v>
      </c>
      <c r="BU2" s="306">
        <v>40483</v>
      </c>
      <c r="BV2" s="306">
        <v>40513</v>
      </c>
      <c r="BW2" s="306">
        <v>40544</v>
      </c>
      <c r="BX2" s="306">
        <v>40575</v>
      </c>
      <c r="BY2" s="306">
        <v>40603</v>
      </c>
      <c r="BZ2" s="306">
        <v>40634</v>
      </c>
      <c r="CA2" s="306">
        <v>40664</v>
      </c>
      <c r="CB2" s="306">
        <v>40695</v>
      </c>
      <c r="CC2" s="306">
        <v>40725</v>
      </c>
      <c r="CD2" s="306">
        <v>40756</v>
      </c>
      <c r="CE2" s="306">
        <v>40787</v>
      </c>
      <c r="CF2" s="306">
        <v>40817</v>
      </c>
      <c r="CG2" s="306">
        <v>40848</v>
      </c>
      <c r="CH2" s="306">
        <v>40878</v>
      </c>
      <c r="CI2" s="306">
        <v>40909</v>
      </c>
      <c r="CJ2" s="306">
        <v>40940</v>
      </c>
      <c r="CK2" s="306">
        <v>40969</v>
      </c>
      <c r="CL2" s="306">
        <v>41000</v>
      </c>
      <c r="CM2" s="306">
        <v>41030</v>
      </c>
      <c r="CN2" s="306">
        <v>41061</v>
      </c>
      <c r="CO2" s="306">
        <v>41091</v>
      </c>
      <c r="CP2" s="306">
        <v>41122</v>
      </c>
      <c r="CQ2" s="306">
        <v>41153</v>
      </c>
      <c r="CR2" s="306">
        <v>41183</v>
      </c>
      <c r="CS2" s="306">
        <v>41214</v>
      </c>
      <c r="CT2" s="306">
        <v>41244</v>
      </c>
      <c r="CU2" s="306">
        <v>41275</v>
      </c>
      <c r="CV2" s="306">
        <v>41306</v>
      </c>
      <c r="CW2" s="306">
        <v>41334</v>
      </c>
      <c r="CX2" s="306">
        <v>41365</v>
      </c>
      <c r="CY2" s="306">
        <v>41395</v>
      </c>
      <c r="CZ2" s="306">
        <v>41426</v>
      </c>
      <c r="DA2" s="306">
        <v>41456</v>
      </c>
      <c r="DB2" s="306">
        <v>41487</v>
      </c>
      <c r="DC2" s="306">
        <v>41518</v>
      </c>
      <c r="DD2" s="306">
        <v>41548</v>
      </c>
      <c r="DE2" s="306">
        <v>41579</v>
      </c>
      <c r="DF2" s="306">
        <v>41609</v>
      </c>
      <c r="DG2" s="306">
        <v>41640</v>
      </c>
      <c r="DH2" s="306">
        <v>41671</v>
      </c>
      <c r="DI2" s="306">
        <v>41699</v>
      </c>
      <c r="DJ2" s="306">
        <v>41730</v>
      </c>
      <c r="DK2" s="306">
        <v>41760</v>
      </c>
      <c r="DL2" s="306">
        <v>41791</v>
      </c>
      <c r="DM2" s="306">
        <v>41821</v>
      </c>
      <c r="DN2" s="306">
        <v>41852</v>
      </c>
      <c r="DO2" s="306">
        <v>41883</v>
      </c>
      <c r="DP2" s="306">
        <v>41913</v>
      </c>
      <c r="DQ2" s="306">
        <v>41944</v>
      </c>
      <c r="DR2" s="306">
        <v>41974</v>
      </c>
      <c r="DS2" s="306">
        <v>42005</v>
      </c>
      <c r="DT2" s="306">
        <v>42036</v>
      </c>
      <c r="DU2" s="306">
        <v>42064</v>
      </c>
      <c r="DV2" s="306">
        <v>42095</v>
      </c>
      <c r="DW2" s="306">
        <v>42125</v>
      </c>
      <c r="DX2" s="306">
        <v>42156</v>
      </c>
      <c r="DY2" s="306">
        <v>42186</v>
      </c>
      <c r="DZ2" s="306">
        <v>42217</v>
      </c>
      <c r="EA2" s="306">
        <v>42248</v>
      </c>
      <c r="EB2" s="306">
        <v>42278</v>
      </c>
      <c r="EC2" s="306">
        <v>42309</v>
      </c>
      <c r="ED2" s="306">
        <v>42339</v>
      </c>
      <c r="EE2" s="306">
        <v>42370</v>
      </c>
      <c r="EF2" s="306">
        <v>42401</v>
      </c>
      <c r="EG2" s="306">
        <v>42430</v>
      </c>
      <c r="EH2" s="306">
        <v>42461</v>
      </c>
      <c r="EI2" s="306">
        <v>42491</v>
      </c>
      <c r="EJ2" s="306">
        <v>42522</v>
      </c>
      <c r="EK2" s="306">
        <v>42552</v>
      </c>
      <c r="EL2" s="306">
        <v>42583</v>
      </c>
      <c r="EM2" s="306">
        <v>42614</v>
      </c>
      <c r="EN2" s="306">
        <v>42644</v>
      </c>
      <c r="EO2" s="306">
        <v>42675</v>
      </c>
      <c r="EP2" s="306">
        <v>42705</v>
      </c>
      <c r="EQ2" s="306">
        <v>42736</v>
      </c>
      <c r="ER2" s="306">
        <v>42767</v>
      </c>
      <c r="ES2" s="306">
        <v>42795</v>
      </c>
      <c r="ET2" s="306">
        <v>42826</v>
      </c>
      <c r="EU2" s="34">
        <v>42856</v>
      </c>
      <c r="EV2" s="306">
        <v>42887</v>
      </c>
      <c r="EW2" s="306">
        <v>42917</v>
      </c>
      <c r="EX2" s="34">
        <v>42948</v>
      </c>
      <c r="EY2" s="34">
        <v>42979</v>
      </c>
      <c r="EZ2" s="306">
        <v>43009</v>
      </c>
      <c r="FA2" s="306">
        <v>43040</v>
      </c>
      <c r="FB2" s="306">
        <v>43070</v>
      </c>
      <c r="FC2" s="306">
        <v>43101</v>
      </c>
      <c r="FD2" s="306">
        <v>43132</v>
      </c>
      <c r="FE2" s="306">
        <v>43160</v>
      </c>
      <c r="FF2" s="306">
        <v>43191</v>
      </c>
      <c r="FG2" s="306">
        <v>43221</v>
      </c>
      <c r="FH2" s="306">
        <v>43252</v>
      </c>
      <c r="FI2" s="306">
        <v>43282</v>
      </c>
      <c r="FJ2" s="306">
        <v>43313</v>
      </c>
      <c r="FK2" s="306">
        <v>43344</v>
      </c>
      <c r="FL2" s="306">
        <v>43374</v>
      </c>
      <c r="FM2" s="306">
        <v>43405</v>
      </c>
      <c r="FN2" s="306">
        <v>43435</v>
      </c>
      <c r="FO2" s="306">
        <v>43466</v>
      </c>
      <c r="FP2" s="306">
        <v>43497</v>
      </c>
      <c r="FQ2" s="306">
        <v>43525</v>
      </c>
      <c r="FR2" s="306">
        <v>43556</v>
      </c>
      <c r="FS2" s="306">
        <v>43586</v>
      </c>
      <c r="FT2" s="306">
        <v>43617</v>
      </c>
      <c r="FU2" s="306">
        <v>43647</v>
      </c>
      <c r="FV2" s="306">
        <v>43678</v>
      </c>
      <c r="FW2" s="306">
        <v>43709</v>
      </c>
      <c r="FX2" s="306">
        <v>43739</v>
      </c>
      <c r="FY2" s="34">
        <v>43770</v>
      </c>
      <c r="FZ2" s="306">
        <v>43800</v>
      </c>
      <c r="GA2" s="34">
        <v>43831</v>
      </c>
      <c r="GB2" s="34">
        <v>43862</v>
      </c>
      <c r="GC2" s="34">
        <v>43891</v>
      </c>
      <c r="GD2" s="34">
        <v>43922</v>
      </c>
      <c r="GE2" s="34">
        <v>43952</v>
      </c>
      <c r="GF2" s="34">
        <v>43983</v>
      </c>
      <c r="GG2" s="34">
        <v>44013</v>
      </c>
      <c r="GH2" s="34">
        <v>44044</v>
      </c>
      <c r="GI2" s="34">
        <v>44075</v>
      </c>
      <c r="GJ2" s="34">
        <v>44105</v>
      </c>
      <c r="GK2" s="34">
        <v>44136</v>
      </c>
      <c r="GL2" s="34">
        <v>44166</v>
      </c>
      <c r="GM2" s="34">
        <v>44197</v>
      </c>
      <c r="GN2" s="34">
        <v>44228</v>
      </c>
      <c r="GO2" s="34">
        <v>44256</v>
      </c>
      <c r="GP2" s="34">
        <v>44287</v>
      </c>
      <c r="GQ2" s="34">
        <v>44317</v>
      </c>
      <c r="GR2" s="34">
        <v>44348</v>
      </c>
      <c r="GS2" s="34">
        <v>44378</v>
      </c>
      <c r="GT2" s="34">
        <v>44409</v>
      </c>
      <c r="GU2" s="34">
        <v>44440</v>
      </c>
      <c r="GV2" s="34">
        <v>44470</v>
      </c>
      <c r="GW2" s="34">
        <v>44501</v>
      </c>
      <c r="GX2" s="34">
        <v>44531</v>
      </c>
      <c r="GY2" s="34">
        <v>44562</v>
      </c>
      <c r="GZ2" s="34">
        <v>44593</v>
      </c>
    </row>
    <row r="3" spans="1:208" ht="52.5" customHeight="1">
      <c r="A3" s="382" t="str">
        <f>IF('0'!A1=1,"Заборгованість з виплати заробітної плати за регіонами на перше число місяця (млн. грн)","Wage arrears by regions as of month 1-st (mln. UAH)")</f>
        <v>Заборгованість з виплати заробітної плати за регіонами на перше число місяця (млн. грн)</v>
      </c>
      <c r="B3" s="383"/>
      <c r="C3" s="18">
        <v>1111.2</v>
      </c>
      <c r="D3" s="18">
        <v>1225.9000000000001</v>
      </c>
      <c r="E3" s="18">
        <v>1282.5999999999999</v>
      </c>
      <c r="F3" s="18">
        <v>1295.4000000000001</v>
      </c>
      <c r="G3" s="18">
        <v>1254</v>
      </c>
      <c r="H3" s="18">
        <v>1301.7</v>
      </c>
      <c r="I3" s="18">
        <v>1341.3</v>
      </c>
      <c r="J3" s="18">
        <v>1287.8</v>
      </c>
      <c r="K3" s="18">
        <v>1091.0999999999999</v>
      </c>
      <c r="L3" s="18">
        <v>1092.5</v>
      </c>
      <c r="M3" s="18">
        <v>1121.4000000000001</v>
      </c>
      <c r="N3" s="18">
        <v>1113.4000000000001</v>
      </c>
      <c r="O3" s="18">
        <v>960.3</v>
      </c>
      <c r="P3" s="18">
        <v>1077.7</v>
      </c>
      <c r="Q3" s="18">
        <v>1059.4000000000001</v>
      </c>
      <c r="R3" s="18">
        <v>996.6</v>
      </c>
      <c r="S3" s="18">
        <v>1024.8</v>
      </c>
      <c r="T3" s="18">
        <v>1053.3</v>
      </c>
      <c r="U3" s="18">
        <v>1101</v>
      </c>
      <c r="V3" s="18">
        <v>1089.0999999999999</v>
      </c>
      <c r="W3" s="18">
        <v>998.1</v>
      </c>
      <c r="X3" s="18">
        <v>995.4</v>
      </c>
      <c r="Y3" s="18">
        <v>971.7</v>
      </c>
      <c r="Z3" s="18">
        <v>996.1</v>
      </c>
      <c r="AA3" s="18">
        <v>806.4</v>
      </c>
      <c r="AB3" s="18">
        <v>894.9</v>
      </c>
      <c r="AC3" s="18">
        <v>897.9</v>
      </c>
      <c r="AD3" s="18">
        <v>880.8</v>
      </c>
      <c r="AE3" s="18">
        <v>835</v>
      </c>
      <c r="AF3" s="18">
        <v>828.9</v>
      </c>
      <c r="AG3" s="18">
        <v>840.7</v>
      </c>
      <c r="AH3" s="18">
        <v>802.5</v>
      </c>
      <c r="AI3" s="18">
        <v>769.8</v>
      </c>
      <c r="AJ3" s="18">
        <v>732.1</v>
      </c>
      <c r="AK3" s="18">
        <v>752.4</v>
      </c>
      <c r="AL3" s="18">
        <v>745.1</v>
      </c>
      <c r="AM3" s="18">
        <v>668.7</v>
      </c>
      <c r="AN3" s="18" t="s">
        <v>0</v>
      </c>
      <c r="AO3" s="18" t="s">
        <v>0</v>
      </c>
      <c r="AP3" s="18">
        <v>692.4</v>
      </c>
      <c r="AQ3" s="18" t="s">
        <v>0</v>
      </c>
      <c r="AR3" s="18" t="s">
        <v>0</v>
      </c>
      <c r="AS3" s="18">
        <v>721.8</v>
      </c>
      <c r="AT3" s="18">
        <v>756.1</v>
      </c>
      <c r="AU3" s="18">
        <v>695.2</v>
      </c>
      <c r="AV3" s="18">
        <v>849.4</v>
      </c>
      <c r="AW3" s="18">
        <v>1043.5999999999999</v>
      </c>
      <c r="AX3" s="18">
        <v>1736.7</v>
      </c>
      <c r="AY3" s="18">
        <v>1188.7</v>
      </c>
      <c r="AZ3" s="18">
        <v>1535.4</v>
      </c>
      <c r="BA3" s="18">
        <v>1643.2</v>
      </c>
      <c r="BB3" s="18">
        <v>1723.1</v>
      </c>
      <c r="BC3" s="18">
        <v>1404.6</v>
      </c>
      <c r="BD3" s="18">
        <v>1507.3</v>
      </c>
      <c r="BE3" s="18">
        <v>1639.2</v>
      </c>
      <c r="BF3" s="18">
        <v>1559</v>
      </c>
      <c r="BG3" s="18">
        <v>1619.9</v>
      </c>
      <c r="BH3" s="18">
        <v>1679.2</v>
      </c>
      <c r="BI3" s="18">
        <v>1671</v>
      </c>
      <c r="BJ3" s="18">
        <v>1641</v>
      </c>
      <c r="BK3" s="18">
        <v>1473.3</v>
      </c>
      <c r="BL3" s="18">
        <v>1692.4</v>
      </c>
      <c r="BM3" s="18">
        <v>1737.7</v>
      </c>
      <c r="BN3" s="18">
        <v>1711.3</v>
      </c>
      <c r="BO3" s="18">
        <v>1698.2</v>
      </c>
      <c r="BP3" s="18">
        <v>1887</v>
      </c>
      <c r="BQ3" s="18">
        <v>1791.9</v>
      </c>
      <c r="BR3" s="18">
        <v>1550.1</v>
      </c>
      <c r="BS3" s="18">
        <v>1409.5</v>
      </c>
      <c r="BT3" s="18">
        <v>1340.3</v>
      </c>
      <c r="BU3" s="18">
        <v>1283.9000000000001</v>
      </c>
      <c r="BV3" s="18">
        <v>1340.9</v>
      </c>
      <c r="BW3" s="18">
        <v>1218.0999999999999</v>
      </c>
      <c r="BX3" s="18">
        <v>1344.4</v>
      </c>
      <c r="BY3" s="18">
        <v>1415.4</v>
      </c>
      <c r="BZ3" s="18">
        <v>1324.3</v>
      </c>
      <c r="CA3" s="18">
        <v>1275.7</v>
      </c>
      <c r="CB3" s="18">
        <v>1262.5999999999999</v>
      </c>
      <c r="CC3" s="18">
        <v>1186.5</v>
      </c>
      <c r="CD3" s="18">
        <v>1170.5</v>
      </c>
      <c r="CE3" s="18">
        <v>1155.3</v>
      </c>
      <c r="CF3" s="18">
        <v>1180.8</v>
      </c>
      <c r="CG3" s="18">
        <v>1165.3</v>
      </c>
      <c r="CH3" s="18">
        <v>1105.5</v>
      </c>
      <c r="CI3" s="18">
        <v>977.4</v>
      </c>
      <c r="CJ3" s="18">
        <v>1038.0999999999999</v>
      </c>
      <c r="CK3" s="18">
        <v>1069.8</v>
      </c>
      <c r="CL3" s="18">
        <v>1038.3</v>
      </c>
      <c r="CM3" s="18">
        <v>1014.8</v>
      </c>
      <c r="CN3" s="18">
        <v>999.9</v>
      </c>
      <c r="CO3" s="18">
        <v>961.9</v>
      </c>
      <c r="CP3" s="18">
        <v>986</v>
      </c>
      <c r="CQ3" s="18">
        <v>956.1</v>
      </c>
      <c r="CR3" s="18">
        <v>927</v>
      </c>
      <c r="CS3" s="18">
        <v>896.9</v>
      </c>
      <c r="CT3" s="18">
        <v>950.5</v>
      </c>
      <c r="CU3" s="18">
        <v>893.7</v>
      </c>
      <c r="CV3" s="18">
        <v>1005.1</v>
      </c>
      <c r="CW3" s="18">
        <v>1102.5</v>
      </c>
      <c r="CX3" s="18">
        <v>1078.4000000000001</v>
      </c>
      <c r="CY3" s="18">
        <v>1056.2</v>
      </c>
      <c r="CZ3" s="18">
        <v>1043.7</v>
      </c>
      <c r="DA3" s="18">
        <v>989.6</v>
      </c>
      <c r="DB3" s="18">
        <v>985.4</v>
      </c>
      <c r="DC3" s="18">
        <v>982.9</v>
      </c>
      <c r="DD3" s="18">
        <v>1024.5</v>
      </c>
      <c r="DE3" s="18">
        <v>989</v>
      </c>
      <c r="DF3" s="18">
        <v>1019.4</v>
      </c>
      <c r="DG3" s="18">
        <v>753</v>
      </c>
      <c r="DH3" s="18">
        <v>748.2</v>
      </c>
      <c r="DI3" s="18">
        <v>930.2</v>
      </c>
      <c r="DJ3" s="18">
        <v>1046.9000000000001</v>
      </c>
      <c r="DK3" s="18">
        <v>1008.5</v>
      </c>
      <c r="DL3" s="18">
        <v>999.3</v>
      </c>
      <c r="DM3" s="18">
        <v>970.7</v>
      </c>
      <c r="DN3" s="18">
        <v>1084.8</v>
      </c>
      <c r="DO3" s="18">
        <v>1424.4</v>
      </c>
      <c r="DP3" s="18">
        <v>1927.7</v>
      </c>
      <c r="DQ3" s="18">
        <v>2205.8000000000002</v>
      </c>
      <c r="DR3" s="18">
        <v>2366.9</v>
      </c>
      <c r="DS3" s="18">
        <v>1320.12</v>
      </c>
      <c r="DT3" s="18">
        <v>1465.6</v>
      </c>
      <c r="DU3" s="18">
        <v>1574.8</v>
      </c>
      <c r="DV3" s="18">
        <v>1617.1</v>
      </c>
      <c r="DW3" s="18">
        <v>1495.9</v>
      </c>
      <c r="DX3" s="18">
        <v>1811.3</v>
      </c>
      <c r="DY3" s="18">
        <v>1915.5</v>
      </c>
      <c r="DZ3" s="18">
        <v>1963.8</v>
      </c>
      <c r="EA3" s="18">
        <v>2004.2</v>
      </c>
      <c r="EB3" s="18">
        <v>1908.1</v>
      </c>
      <c r="EC3" s="18">
        <v>1970.8</v>
      </c>
      <c r="ED3" s="18">
        <v>2010.9</v>
      </c>
      <c r="EE3" s="18">
        <v>1880.7619999999999</v>
      </c>
      <c r="EF3" s="18">
        <v>2092.5010000000002</v>
      </c>
      <c r="EG3" s="18">
        <v>2013.442</v>
      </c>
      <c r="EH3" s="18">
        <v>1949.0129999999999</v>
      </c>
      <c r="EI3" s="18">
        <v>1849.114</v>
      </c>
      <c r="EJ3" s="18">
        <v>1866.54</v>
      </c>
      <c r="EK3" s="18">
        <v>1967.5889999999999</v>
      </c>
      <c r="EL3" s="18">
        <v>2046.212</v>
      </c>
      <c r="EM3" s="12">
        <v>1902.2929999999999</v>
      </c>
      <c r="EN3" s="12">
        <v>1978.5229999999999</v>
      </c>
      <c r="EO3" s="12">
        <v>1962.0119999999999</v>
      </c>
      <c r="EP3" s="12">
        <v>2004.011</v>
      </c>
      <c r="EQ3" s="12">
        <v>1790.9739999999999</v>
      </c>
      <c r="ER3" s="12">
        <v>1907.556</v>
      </c>
      <c r="ES3" s="12">
        <v>1995.3209999999999</v>
      </c>
      <c r="ET3" s="12">
        <v>2069.8130000000001</v>
      </c>
      <c r="EU3" s="12">
        <v>2185.2109999999998</v>
      </c>
      <c r="EV3" s="12">
        <v>2320.1849999999999</v>
      </c>
      <c r="EW3" s="12">
        <v>2391.9009999999998</v>
      </c>
      <c r="EX3" s="12">
        <v>2377.1669999999999</v>
      </c>
      <c r="EY3" s="12">
        <v>2335.8989999999999</v>
      </c>
      <c r="EZ3" s="12">
        <v>2467.8090000000002</v>
      </c>
      <c r="FA3" s="12">
        <v>2457.5639999999999</v>
      </c>
      <c r="FB3" s="12">
        <v>2581.6990000000001</v>
      </c>
      <c r="FC3" s="12">
        <v>2368.3960000000002</v>
      </c>
      <c r="FD3" s="12">
        <v>2535.3319999999999</v>
      </c>
      <c r="FE3" s="12">
        <v>2455.9290000000001</v>
      </c>
      <c r="FF3" s="12">
        <v>2422.2020000000002</v>
      </c>
      <c r="FG3" s="12">
        <v>2473.7130000000002</v>
      </c>
      <c r="FH3" s="12">
        <v>2561</v>
      </c>
      <c r="FI3" s="12">
        <v>2723.4110000000001</v>
      </c>
      <c r="FJ3" s="12">
        <v>2733.61</v>
      </c>
      <c r="FK3" s="12">
        <v>2712.2660000000001</v>
      </c>
      <c r="FL3" s="12">
        <v>2889.002</v>
      </c>
      <c r="FM3" s="12">
        <v>2883.6390000000001</v>
      </c>
      <c r="FN3" s="12">
        <v>2819.3919999999998</v>
      </c>
      <c r="FO3" s="12">
        <v>2645.1210000000001</v>
      </c>
      <c r="FP3" s="12">
        <v>2614.3330000000001</v>
      </c>
      <c r="FQ3" s="12">
        <v>2446.768</v>
      </c>
      <c r="FR3" s="12">
        <v>2463</v>
      </c>
      <c r="FS3" s="12">
        <v>2615.3910000000001</v>
      </c>
      <c r="FT3" s="12">
        <v>2718.3449999999998</v>
      </c>
      <c r="FU3" s="12">
        <v>2857.8119999999999</v>
      </c>
      <c r="FV3" s="12">
        <v>2740</v>
      </c>
      <c r="FW3" s="12">
        <v>2816.8</v>
      </c>
      <c r="FX3" s="12">
        <v>3141</v>
      </c>
      <c r="FY3" s="12">
        <v>3438</v>
      </c>
      <c r="FZ3" s="12">
        <v>3220.8980000000001</v>
      </c>
      <c r="GA3" s="12">
        <v>3034.4119999999998</v>
      </c>
      <c r="GB3" s="12">
        <v>3034.1120000000001</v>
      </c>
      <c r="GC3" s="12">
        <v>3020</v>
      </c>
      <c r="GD3" s="12">
        <v>2964.1959999999999</v>
      </c>
      <c r="GE3" s="12">
        <v>2996.7220000000002</v>
      </c>
      <c r="GF3" s="12">
        <v>3142.7919999999999</v>
      </c>
      <c r="GG3" s="12">
        <v>3146.375</v>
      </c>
      <c r="GH3" s="12">
        <v>3400.4920000000002</v>
      </c>
      <c r="GI3" s="12">
        <v>3421</v>
      </c>
      <c r="GJ3" s="12">
        <v>3560.8919999999998</v>
      </c>
      <c r="GK3" s="12">
        <v>3791.6869999999999</v>
      </c>
      <c r="GL3" s="12">
        <v>4010.4839999999999</v>
      </c>
      <c r="GM3" s="358">
        <v>3137</v>
      </c>
      <c r="GN3" s="12">
        <v>2971.8209999999999</v>
      </c>
      <c r="GO3" s="12">
        <v>3213.88</v>
      </c>
      <c r="GP3" s="12">
        <v>3384.51</v>
      </c>
      <c r="GQ3" s="12">
        <v>3568</v>
      </c>
      <c r="GR3" s="12">
        <v>3350.6979999999999</v>
      </c>
      <c r="GS3" s="354">
        <v>3592.64</v>
      </c>
      <c r="GT3" s="354">
        <v>3961.36</v>
      </c>
      <c r="GU3" s="354">
        <v>3928.799</v>
      </c>
      <c r="GV3" s="354">
        <v>4004.643</v>
      </c>
      <c r="GW3" s="354">
        <v>4007.4059999999999</v>
      </c>
      <c r="GX3" s="354">
        <v>3942.7860000000001</v>
      </c>
      <c r="GY3" s="354">
        <v>3207.096</v>
      </c>
      <c r="GZ3" s="354">
        <v>3072.3310000000001</v>
      </c>
    </row>
    <row r="4" spans="1:208" ht="19.899999999999999" customHeight="1">
      <c r="A4" s="397" t="str">
        <f>IF('0'!A1=1,"РЕГІОНИ*","OBLAST*")</f>
        <v>РЕГІОНИ*</v>
      </c>
      <c r="B4" s="114" t="str">
        <f>IF('0'!A1=1,"АР Крим","AR Crimea")</f>
        <v>АР Крим</v>
      </c>
      <c r="C4" s="15">
        <v>43</v>
      </c>
      <c r="D4" s="15">
        <v>47.1</v>
      </c>
      <c r="E4" s="15">
        <v>49.1</v>
      </c>
      <c r="F4" s="15">
        <v>50.4</v>
      </c>
      <c r="G4" s="15">
        <v>49.1</v>
      </c>
      <c r="H4" s="15">
        <v>54.1</v>
      </c>
      <c r="I4" s="15">
        <v>52.1</v>
      </c>
      <c r="J4" s="15">
        <v>49</v>
      </c>
      <c r="K4" s="15">
        <v>45.5</v>
      </c>
      <c r="L4" s="15">
        <v>46.6</v>
      </c>
      <c r="M4" s="15">
        <v>47.3</v>
      </c>
      <c r="N4" s="15" t="s">
        <v>20</v>
      </c>
      <c r="O4" s="15">
        <v>45.6</v>
      </c>
      <c r="P4" s="15">
        <v>49.7</v>
      </c>
      <c r="Q4" s="15">
        <v>51.3</v>
      </c>
      <c r="R4" s="15">
        <v>50.2</v>
      </c>
      <c r="S4" s="15">
        <v>52.5</v>
      </c>
      <c r="T4" s="15">
        <v>55.3</v>
      </c>
      <c r="U4" s="15" t="s">
        <v>17</v>
      </c>
      <c r="V4" s="15" t="s">
        <v>18</v>
      </c>
      <c r="W4" s="15">
        <v>52</v>
      </c>
      <c r="X4" s="15">
        <v>52.5</v>
      </c>
      <c r="Y4" s="15">
        <v>52.1</v>
      </c>
      <c r="Z4" s="15" t="s">
        <v>19</v>
      </c>
      <c r="AA4" s="15">
        <v>48.3</v>
      </c>
      <c r="AB4" s="15">
        <v>49.8</v>
      </c>
      <c r="AC4" s="15">
        <v>50.6</v>
      </c>
      <c r="AD4" s="15">
        <v>50.8</v>
      </c>
      <c r="AE4" s="15">
        <v>49.6</v>
      </c>
      <c r="AF4" s="15">
        <v>50.1</v>
      </c>
      <c r="AG4" s="15">
        <v>45.2</v>
      </c>
      <c r="AH4" s="15">
        <v>44.6</v>
      </c>
      <c r="AI4" s="15">
        <v>44.7</v>
      </c>
      <c r="AJ4" s="15">
        <v>44.7</v>
      </c>
      <c r="AK4" s="15">
        <v>46.6</v>
      </c>
      <c r="AL4" s="15">
        <v>48</v>
      </c>
      <c r="AM4" s="15">
        <v>44.6</v>
      </c>
      <c r="AN4" s="15" t="s">
        <v>0</v>
      </c>
      <c r="AO4" s="15" t="s">
        <v>0</v>
      </c>
      <c r="AP4" s="15">
        <v>50.1</v>
      </c>
      <c r="AQ4" s="15" t="s">
        <v>0</v>
      </c>
      <c r="AR4" s="15" t="s">
        <v>0</v>
      </c>
      <c r="AS4" s="15">
        <v>45.2</v>
      </c>
      <c r="AT4" s="15">
        <v>45.4</v>
      </c>
      <c r="AU4" s="15">
        <v>46</v>
      </c>
      <c r="AV4" s="15">
        <v>46.2</v>
      </c>
      <c r="AW4" s="15">
        <v>50.6</v>
      </c>
      <c r="AX4" s="15">
        <v>56.6</v>
      </c>
      <c r="AY4" s="15">
        <v>55.5</v>
      </c>
      <c r="AZ4" s="15">
        <v>64.2</v>
      </c>
      <c r="BA4" s="15">
        <v>71.5</v>
      </c>
      <c r="BB4" s="15">
        <v>69.400000000000006</v>
      </c>
      <c r="BC4" s="15">
        <v>67.599999999999994</v>
      </c>
      <c r="BD4" s="15">
        <v>72.7</v>
      </c>
      <c r="BE4" s="15">
        <v>73.900000000000006</v>
      </c>
      <c r="BF4" s="15">
        <v>70.2</v>
      </c>
      <c r="BG4" s="15">
        <v>67.400000000000006</v>
      </c>
      <c r="BH4" s="15">
        <v>71.3</v>
      </c>
      <c r="BI4" s="15">
        <v>80</v>
      </c>
      <c r="BJ4" s="15">
        <v>81.8</v>
      </c>
      <c r="BK4" s="15">
        <v>74.5</v>
      </c>
      <c r="BL4" s="15">
        <v>80.2</v>
      </c>
      <c r="BM4" s="15">
        <v>82.5</v>
      </c>
      <c r="BN4" s="15">
        <v>84.3</v>
      </c>
      <c r="BO4" s="15">
        <v>83.6</v>
      </c>
      <c r="BP4" s="15">
        <v>80.7</v>
      </c>
      <c r="BQ4" s="15" t="s">
        <v>16</v>
      </c>
      <c r="BR4" s="15">
        <v>66.8</v>
      </c>
      <c r="BS4" s="15">
        <v>63.5</v>
      </c>
      <c r="BT4" s="15">
        <v>66.3</v>
      </c>
      <c r="BU4" s="15">
        <v>64.2</v>
      </c>
      <c r="BV4" s="15">
        <v>74.5</v>
      </c>
      <c r="BW4" s="15">
        <v>70.8</v>
      </c>
      <c r="BX4" s="15">
        <v>82.4</v>
      </c>
      <c r="BY4" s="15">
        <v>77.5</v>
      </c>
      <c r="BZ4" s="15">
        <v>83.1</v>
      </c>
      <c r="CA4" s="15">
        <v>76.7</v>
      </c>
      <c r="CB4" s="15">
        <v>70.099999999999994</v>
      </c>
      <c r="CC4" s="15">
        <v>67.7</v>
      </c>
      <c r="CD4" s="15">
        <v>58.5</v>
      </c>
      <c r="CE4" s="15">
        <v>58.6</v>
      </c>
      <c r="CF4" s="15">
        <v>59.1</v>
      </c>
      <c r="CG4" s="15">
        <v>58.4</v>
      </c>
      <c r="CH4" s="15">
        <v>60.2</v>
      </c>
      <c r="CI4" s="15">
        <v>54.4</v>
      </c>
      <c r="CJ4" s="15" t="s">
        <v>10</v>
      </c>
      <c r="CK4" s="15">
        <v>63.9</v>
      </c>
      <c r="CL4" s="15" t="s">
        <v>11</v>
      </c>
      <c r="CM4" s="15">
        <v>59.9</v>
      </c>
      <c r="CN4" s="15">
        <v>61.1</v>
      </c>
      <c r="CO4" s="15">
        <v>61</v>
      </c>
      <c r="CP4" s="15">
        <v>60.5</v>
      </c>
      <c r="CQ4" s="15" t="s">
        <v>12</v>
      </c>
      <c r="CR4" s="15" t="s">
        <v>13</v>
      </c>
      <c r="CS4" s="15" t="s">
        <v>14</v>
      </c>
      <c r="CT4" s="15" t="s">
        <v>15</v>
      </c>
      <c r="CU4" s="15">
        <v>58.2</v>
      </c>
      <c r="CV4" s="15">
        <v>62.5</v>
      </c>
      <c r="CW4" s="15">
        <v>59.8</v>
      </c>
      <c r="CX4" s="15">
        <v>59.6</v>
      </c>
      <c r="CY4" s="15">
        <v>56.5</v>
      </c>
      <c r="CZ4" s="15">
        <v>57.2</v>
      </c>
      <c r="DA4" s="15">
        <v>59.2</v>
      </c>
      <c r="DB4" s="15">
        <v>55.4</v>
      </c>
      <c r="DC4" s="15">
        <v>54.6</v>
      </c>
      <c r="DD4" s="15">
        <v>54.5</v>
      </c>
      <c r="DE4" s="15">
        <v>56.7</v>
      </c>
      <c r="DF4" s="15">
        <v>59.4</v>
      </c>
      <c r="DG4" s="15" t="s">
        <v>0</v>
      </c>
      <c r="DH4" s="15" t="s">
        <v>0</v>
      </c>
      <c r="DI4" s="15" t="s">
        <v>0</v>
      </c>
      <c r="DJ4" s="15" t="s">
        <v>0</v>
      </c>
      <c r="DK4" s="15" t="s">
        <v>0</v>
      </c>
      <c r="DL4" s="15" t="s">
        <v>0</v>
      </c>
      <c r="DM4" s="15" t="s">
        <v>0</v>
      </c>
      <c r="DN4" s="15" t="s">
        <v>0</v>
      </c>
      <c r="DO4" s="15" t="s">
        <v>0</v>
      </c>
      <c r="DP4" s="15" t="s">
        <v>0</v>
      </c>
      <c r="DQ4" s="15" t="s">
        <v>0</v>
      </c>
      <c r="DR4" s="15" t="s">
        <v>0</v>
      </c>
      <c r="DS4" s="15" t="s">
        <v>0</v>
      </c>
      <c r="DT4" s="15" t="s">
        <v>0</v>
      </c>
      <c r="DU4" s="15" t="s">
        <v>0</v>
      </c>
      <c r="DV4" s="15" t="s">
        <v>0</v>
      </c>
      <c r="DW4" s="15" t="s">
        <v>0</v>
      </c>
      <c r="DX4" s="15" t="s">
        <v>0</v>
      </c>
      <c r="DY4" s="15" t="s">
        <v>0</v>
      </c>
      <c r="DZ4" s="15" t="s">
        <v>0</v>
      </c>
      <c r="EA4" s="15" t="s">
        <v>0</v>
      </c>
      <c r="EB4" s="15" t="s">
        <v>0</v>
      </c>
      <c r="EC4" s="15" t="s">
        <v>0</v>
      </c>
      <c r="ED4" s="15" t="s">
        <v>0</v>
      </c>
      <c r="EE4" s="15" t="s">
        <v>0</v>
      </c>
      <c r="EF4" s="15" t="s">
        <v>0</v>
      </c>
      <c r="EG4" s="15" t="s">
        <v>0</v>
      </c>
      <c r="EH4" s="15" t="s">
        <v>0</v>
      </c>
      <c r="EI4" s="15" t="s">
        <v>0</v>
      </c>
      <c r="EJ4" s="15" t="s">
        <v>0</v>
      </c>
      <c r="EK4" s="15" t="s">
        <v>0</v>
      </c>
      <c r="EL4" s="15" t="s">
        <v>0</v>
      </c>
      <c r="EM4" s="15" t="s">
        <v>0</v>
      </c>
      <c r="EN4" s="15" t="s">
        <v>0</v>
      </c>
      <c r="EO4" s="15" t="s">
        <v>0</v>
      </c>
      <c r="EP4" s="15" t="s">
        <v>0</v>
      </c>
      <c r="EQ4" s="15" t="s">
        <v>0</v>
      </c>
      <c r="ER4" s="15" t="s">
        <v>0</v>
      </c>
      <c r="ES4" s="15" t="s">
        <v>0</v>
      </c>
      <c r="ET4" s="15" t="s">
        <v>0</v>
      </c>
      <c r="EU4" s="15" t="s">
        <v>0</v>
      </c>
      <c r="EV4" s="15" t="s">
        <v>0</v>
      </c>
      <c r="EW4" s="15" t="s">
        <v>0</v>
      </c>
      <c r="EX4" s="15" t="s">
        <v>0</v>
      </c>
      <c r="EY4" s="15" t="s">
        <v>0</v>
      </c>
      <c r="EZ4" s="15" t="s">
        <v>0</v>
      </c>
      <c r="FA4" s="15" t="s">
        <v>0</v>
      </c>
      <c r="FB4" s="15" t="s">
        <v>0</v>
      </c>
      <c r="FC4" s="15" t="s">
        <v>0</v>
      </c>
      <c r="FD4" s="15" t="s">
        <v>0</v>
      </c>
      <c r="FE4" s="15" t="s">
        <v>0</v>
      </c>
      <c r="FF4" s="15" t="s">
        <v>0</v>
      </c>
      <c r="FG4" s="15" t="s">
        <v>0</v>
      </c>
      <c r="FH4" s="15" t="s">
        <v>0</v>
      </c>
      <c r="FI4" s="15" t="s">
        <v>0</v>
      </c>
      <c r="FJ4" s="15" t="s">
        <v>0</v>
      </c>
      <c r="FK4" s="15" t="s">
        <v>0</v>
      </c>
      <c r="FL4" s="15" t="s">
        <v>0</v>
      </c>
      <c r="FM4" s="15" t="s">
        <v>0</v>
      </c>
      <c r="FN4" s="15" t="s">
        <v>0</v>
      </c>
      <c r="FO4" s="15" t="s">
        <v>0</v>
      </c>
      <c r="FP4" s="15" t="s">
        <v>0</v>
      </c>
      <c r="FQ4" s="15" t="s">
        <v>0</v>
      </c>
      <c r="FR4" s="15" t="s">
        <v>0</v>
      </c>
      <c r="FS4" s="15" t="s">
        <v>0</v>
      </c>
      <c r="FT4" s="15" t="s">
        <v>0</v>
      </c>
      <c r="FU4" s="15" t="s">
        <v>0</v>
      </c>
      <c r="FV4" s="15" t="s">
        <v>0</v>
      </c>
      <c r="FW4" s="15" t="s">
        <v>0</v>
      </c>
      <c r="FX4" s="15" t="s">
        <v>0</v>
      </c>
      <c r="FY4" s="15" t="s">
        <v>0</v>
      </c>
      <c r="FZ4" s="15" t="s">
        <v>0</v>
      </c>
      <c r="GA4" s="15" t="s">
        <v>0</v>
      </c>
      <c r="GB4" s="15" t="s">
        <v>0</v>
      </c>
      <c r="GC4" s="15" t="s">
        <v>0</v>
      </c>
      <c r="GD4" s="15" t="s">
        <v>0</v>
      </c>
      <c r="GE4" s="15" t="s">
        <v>0</v>
      </c>
      <c r="GF4" s="15" t="s">
        <v>0</v>
      </c>
      <c r="GG4" s="15" t="s">
        <v>0</v>
      </c>
      <c r="GH4" s="15" t="s">
        <v>0</v>
      </c>
      <c r="GI4" s="15" t="s">
        <v>0</v>
      </c>
      <c r="GJ4" s="15" t="s">
        <v>0</v>
      </c>
      <c r="GK4" s="15" t="s">
        <v>0</v>
      </c>
      <c r="GL4" s="15" t="s">
        <v>0</v>
      </c>
      <c r="GM4" s="15" t="s">
        <v>0</v>
      </c>
      <c r="GN4" s="15" t="s">
        <v>0</v>
      </c>
      <c r="GO4" s="15" t="s">
        <v>0</v>
      </c>
      <c r="GP4" s="15" t="s">
        <v>0</v>
      </c>
      <c r="GQ4" s="15" t="s">
        <v>0</v>
      </c>
      <c r="GR4" s="15" t="s">
        <v>0</v>
      </c>
      <c r="GS4" s="85" t="s">
        <v>0</v>
      </c>
      <c r="GT4" s="85" t="s">
        <v>0</v>
      </c>
      <c r="GU4" s="85" t="s">
        <v>0</v>
      </c>
      <c r="GV4" s="85" t="s">
        <v>0</v>
      </c>
      <c r="GW4" s="85" t="s">
        <v>0</v>
      </c>
      <c r="GX4" s="85" t="s">
        <v>0</v>
      </c>
      <c r="GY4" s="85" t="s">
        <v>0</v>
      </c>
      <c r="GZ4" s="85" t="s">
        <v>0</v>
      </c>
    </row>
    <row r="5" spans="1:208" ht="19.899999999999999" customHeight="1">
      <c r="A5" s="398"/>
      <c r="B5" s="114" t="str">
        <f>IF('0'!A1=1,"Вінницька","Vinnytsya")</f>
        <v>Вінницька</v>
      </c>
      <c r="C5" s="16">
        <v>47.1</v>
      </c>
      <c r="D5" s="16">
        <v>52.7</v>
      </c>
      <c r="E5" s="16">
        <v>58.5</v>
      </c>
      <c r="F5" s="16">
        <v>64.900000000000006</v>
      </c>
      <c r="G5" s="16">
        <v>66.900000000000006</v>
      </c>
      <c r="H5" s="16">
        <v>72.3</v>
      </c>
      <c r="I5" s="16">
        <v>73.400000000000006</v>
      </c>
      <c r="J5" s="16">
        <v>70.7</v>
      </c>
      <c r="K5" s="16">
        <v>58.8</v>
      </c>
      <c r="L5" s="16">
        <v>53.7</v>
      </c>
      <c r="M5" s="16">
        <v>55.5</v>
      </c>
      <c r="N5" s="16">
        <v>54.9</v>
      </c>
      <c r="O5" s="16">
        <v>50.8</v>
      </c>
      <c r="P5" s="16">
        <v>61.2</v>
      </c>
      <c r="Q5" s="16">
        <v>57.1</v>
      </c>
      <c r="R5" s="16">
        <v>52.2</v>
      </c>
      <c r="S5" s="16">
        <v>50.9</v>
      </c>
      <c r="T5" s="16">
        <v>50.2</v>
      </c>
      <c r="U5" s="16">
        <v>50</v>
      </c>
      <c r="V5" s="16">
        <v>47.1</v>
      </c>
      <c r="W5" s="16">
        <v>44.8</v>
      </c>
      <c r="X5" s="16">
        <v>41.1</v>
      </c>
      <c r="Y5" s="16">
        <v>40.200000000000003</v>
      </c>
      <c r="Z5" s="16">
        <v>38.700000000000003</v>
      </c>
      <c r="AA5" s="16">
        <v>30.5</v>
      </c>
      <c r="AB5" s="16">
        <v>32.9</v>
      </c>
      <c r="AC5" s="16">
        <v>32.5</v>
      </c>
      <c r="AD5" s="16">
        <v>31.8</v>
      </c>
      <c r="AE5" s="16">
        <v>31.1</v>
      </c>
      <c r="AF5" s="16">
        <v>29.6</v>
      </c>
      <c r="AG5" s="16">
        <v>28.6</v>
      </c>
      <c r="AH5" s="16">
        <v>27.6</v>
      </c>
      <c r="AI5" s="16">
        <v>27</v>
      </c>
      <c r="AJ5" s="16">
        <v>27.1</v>
      </c>
      <c r="AK5" s="16">
        <v>24.2</v>
      </c>
      <c r="AL5" s="16">
        <v>22.4</v>
      </c>
      <c r="AM5" s="16">
        <v>19.899999999999999</v>
      </c>
      <c r="AN5" s="15" t="s">
        <v>0</v>
      </c>
      <c r="AO5" s="15" t="s">
        <v>0</v>
      </c>
      <c r="AP5" s="16">
        <v>20.2</v>
      </c>
      <c r="AQ5" s="15" t="s">
        <v>0</v>
      </c>
      <c r="AR5" s="15" t="s">
        <v>0</v>
      </c>
      <c r="AS5" s="16">
        <v>16.7</v>
      </c>
      <c r="AT5" s="16">
        <v>18.3</v>
      </c>
      <c r="AU5" s="16">
        <v>20.3</v>
      </c>
      <c r="AV5" s="16">
        <v>23.8</v>
      </c>
      <c r="AW5" s="16">
        <v>23.4</v>
      </c>
      <c r="AX5" s="16">
        <v>33.200000000000003</v>
      </c>
      <c r="AY5" s="16">
        <v>27.5</v>
      </c>
      <c r="AZ5" s="16">
        <v>34.6</v>
      </c>
      <c r="BA5" s="16">
        <v>33.700000000000003</v>
      </c>
      <c r="BB5" s="16">
        <v>31.8</v>
      </c>
      <c r="BC5" s="16">
        <v>33.1</v>
      </c>
      <c r="BD5" s="16">
        <v>37.200000000000003</v>
      </c>
      <c r="BE5" s="16">
        <v>38.200000000000003</v>
      </c>
      <c r="BF5" s="16">
        <v>38.4</v>
      </c>
      <c r="BG5" s="16">
        <v>38.299999999999997</v>
      </c>
      <c r="BH5" s="16">
        <v>35.6</v>
      </c>
      <c r="BI5" s="16">
        <v>35.799999999999997</v>
      </c>
      <c r="BJ5" s="16">
        <v>34.200000000000003</v>
      </c>
      <c r="BK5" s="16">
        <v>27.2</v>
      </c>
      <c r="BL5" s="16">
        <v>38.1</v>
      </c>
      <c r="BM5" s="16">
        <v>35.799999999999997</v>
      </c>
      <c r="BN5" s="16">
        <v>32.9</v>
      </c>
      <c r="BO5" s="16">
        <v>29.9</v>
      </c>
      <c r="BP5" s="16">
        <v>33.4</v>
      </c>
      <c r="BQ5" s="16">
        <v>34.6</v>
      </c>
      <c r="BR5" s="16">
        <v>29.5</v>
      </c>
      <c r="BS5" s="16">
        <v>25.5</v>
      </c>
      <c r="BT5" s="16">
        <v>22.6</v>
      </c>
      <c r="BU5" s="16">
        <v>23.3</v>
      </c>
      <c r="BV5" s="16">
        <v>23.4</v>
      </c>
      <c r="BW5" s="16">
        <v>18.5</v>
      </c>
      <c r="BX5" s="16">
        <v>20.399999999999999</v>
      </c>
      <c r="BY5" s="16">
        <v>21.4</v>
      </c>
      <c r="BZ5" s="16">
        <v>18.3</v>
      </c>
      <c r="CA5" s="16">
        <v>18.100000000000001</v>
      </c>
      <c r="CB5" s="16">
        <v>16.100000000000001</v>
      </c>
      <c r="CC5" s="16">
        <v>17.100000000000001</v>
      </c>
      <c r="CD5" s="16">
        <v>18.899999999999999</v>
      </c>
      <c r="CE5" s="16">
        <v>16.7</v>
      </c>
      <c r="CF5" s="16">
        <v>19.7</v>
      </c>
      <c r="CG5" s="16">
        <v>15.5</v>
      </c>
      <c r="CH5" s="16">
        <v>14</v>
      </c>
      <c r="CI5" s="16">
        <v>15.7</v>
      </c>
      <c r="CJ5" s="16">
        <v>15.4</v>
      </c>
      <c r="CK5" s="16">
        <v>15.3</v>
      </c>
      <c r="CL5" s="16">
        <v>15.1</v>
      </c>
      <c r="CM5" s="16">
        <v>15.3</v>
      </c>
      <c r="CN5" s="16">
        <v>15.1</v>
      </c>
      <c r="CO5" s="16">
        <v>16.2</v>
      </c>
      <c r="CP5" s="16">
        <v>15.8</v>
      </c>
      <c r="CQ5" s="16">
        <v>13.5</v>
      </c>
      <c r="CR5" s="16">
        <v>13.3</v>
      </c>
      <c r="CS5" s="16">
        <v>14</v>
      </c>
      <c r="CT5" s="16">
        <v>14.7</v>
      </c>
      <c r="CU5" s="16">
        <v>14</v>
      </c>
      <c r="CV5" s="16">
        <v>13.6</v>
      </c>
      <c r="CW5" s="16">
        <v>12.5</v>
      </c>
      <c r="CX5" s="16">
        <v>11.9</v>
      </c>
      <c r="CY5" s="16">
        <v>11.6</v>
      </c>
      <c r="CZ5" s="16">
        <v>11.4</v>
      </c>
      <c r="DA5" s="16">
        <v>11.3</v>
      </c>
      <c r="DB5" s="16">
        <v>10.7</v>
      </c>
      <c r="DC5" s="16">
        <v>10.7</v>
      </c>
      <c r="DD5" s="16">
        <v>10.5</v>
      </c>
      <c r="DE5" s="16">
        <v>10</v>
      </c>
      <c r="DF5" s="16">
        <v>9.6</v>
      </c>
      <c r="DG5" s="16">
        <v>9.6999999999999993</v>
      </c>
      <c r="DH5" s="16">
        <v>9</v>
      </c>
      <c r="DI5" s="16">
        <v>10.5</v>
      </c>
      <c r="DJ5" s="16">
        <v>14.8</v>
      </c>
      <c r="DK5" s="16">
        <v>14.4</v>
      </c>
      <c r="DL5" s="16">
        <v>11.9</v>
      </c>
      <c r="DM5" s="16">
        <v>13.6</v>
      </c>
      <c r="DN5" s="16">
        <v>21.1</v>
      </c>
      <c r="DO5" s="16">
        <v>16.3</v>
      </c>
      <c r="DP5" s="16">
        <v>15</v>
      </c>
      <c r="DQ5" s="16">
        <v>14.9</v>
      </c>
      <c r="DR5" s="16">
        <v>14.4</v>
      </c>
      <c r="DS5" s="17">
        <v>13.4</v>
      </c>
      <c r="DT5" s="17">
        <v>16.7</v>
      </c>
      <c r="DU5" s="17">
        <v>16.8</v>
      </c>
      <c r="DV5" s="17">
        <v>17.8</v>
      </c>
      <c r="DW5" s="17">
        <v>18.399999999999999</v>
      </c>
      <c r="DX5" s="17">
        <v>22.5</v>
      </c>
      <c r="DY5" s="17">
        <v>14.1</v>
      </c>
      <c r="DZ5" s="17">
        <v>15</v>
      </c>
      <c r="EA5" s="17">
        <v>15.7</v>
      </c>
      <c r="EB5" s="17">
        <v>15.3</v>
      </c>
      <c r="EC5" s="17">
        <v>16.100000000000001</v>
      </c>
      <c r="ED5" s="17">
        <v>12.2</v>
      </c>
      <c r="EE5" s="68">
        <v>10.076000000000001</v>
      </c>
      <c r="EF5" s="68">
        <v>10.996</v>
      </c>
      <c r="EG5" s="68">
        <v>11.736000000000001</v>
      </c>
      <c r="EH5" s="68">
        <v>15.512</v>
      </c>
      <c r="EI5" s="68">
        <v>14.659000000000001</v>
      </c>
      <c r="EJ5" s="68">
        <v>12.074</v>
      </c>
      <c r="EK5" s="68">
        <v>11.925000000000001</v>
      </c>
      <c r="EL5" s="68">
        <v>10.88</v>
      </c>
      <c r="EM5" s="68">
        <v>11.007999999999999</v>
      </c>
      <c r="EN5" s="68">
        <v>10.378</v>
      </c>
      <c r="EO5" s="68">
        <v>10.081</v>
      </c>
      <c r="EP5" s="68">
        <v>12.436999999999999</v>
      </c>
      <c r="EQ5" s="68">
        <v>11.657999999999999</v>
      </c>
      <c r="ER5" s="68">
        <v>12.561999999999999</v>
      </c>
      <c r="ES5" s="68">
        <v>12.497</v>
      </c>
      <c r="ET5" s="68">
        <v>12.407</v>
      </c>
      <c r="EU5" s="68">
        <v>13.026</v>
      </c>
      <c r="EV5" s="68">
        <v>15.265000000000001</v>
      </c>
      <c r="EW5" s="68">
        <v>15.356999999999999</v>
      </c>
      <c r="EX5" s="68">
        <v>15.409000000000001</v>
      </c>
      <c r="EY5" s="68">
        <v>15.079000000000001</v>
      </c>
      <c r="EZ5" s="68">
        <v>14.015000000000001</v>
      </c>
      <c r="FA5" s="68">
        <v>13.593</v>
      </c>
      <c r="FB5" s="68">
        <v>12.186</v>
      </c>
      <c r="FC5" s="68">
        <v>11.752000000000001</v>
      </c>
      <c r="FD5" s="68">
        <v>15.465999999999999</v>
      </c>
      <c r="FE5" s="68">
        <v>15.656000000000001</v>
      </c>
      <c r="FF5" s="68">
        <v>16.370999999999999</v>
      </c>
      <c r="FG5" s="68">
        <v>17.443000000000001</v>
      </c>
      <c r="FH5" s="68">
        <v>17.899999999999999</v>
      </c>
      <c r="FI5" s="68">
        <v>14.161</v>
      </c>
      <c r="FJ5" s="68">
        <v>15.215999999999999</v>
      </c>
      <c r="FK5" s="68">
        <v>12.657</v>
      </c>
      <c r="FL5" s="68">
        <v>12.404999999999999</v>
      </c>
      <c r="FM5" s="68">
        <v>12.186</v>
      </c>
      <c r="FN5" s="68">
        <v>10.763999999999999</v>
      </c>
      <c r="FO5" s="68">
        <v>11.874000000000001</v>
      </c>
      <c r="FP5" s="68">
        <v>15.015000000000001</v>
      </c>
      <c r="FQ5" s="68">
        <v>16.542999999999999</v>
      </c>
      <c r="FR5" s="68">
        <v>17</v>
      </c>
      <c r="FS5" s="68">
        <v>18.834</v>
      </c>
      <c r="FT5" s="68">
        <v>17</v>
      </c>
      <c r="FU5" s="68">
        <v>33.482999999999997</v>
      </c>
      <c r="FV5" s="68">
        <v>13</v>
      </c>
      <c r="FW5" s="68">
        <v>19</v>
      </c>
      <c r="FX5" s="68">
        <v>18</v>
      </c>
      <c r="FY5" s="68">
        <v>17.658999999999999</v>
      </c>
      <c r="FZ5" s="68">
        <v>15.412000000000001</v>
      </c>
      <c r="GA5" s="68">
        <v>13.803000000000001</v>
      </c>
      <c r="GB5" s="68">
        <v>14.638</v>
      </c>
      <c r="GC5" s="68">
        <v>15</v>
      </c>
      <c r="GD5" s="68">
        <v>14.699</v>
      </c>
      <c r="GE5" s="68">
        <v>14.91</v>
      </c>
      <c r="GF5" s="68">
        <v>14.997</v>
      </c>
      <c r="GG5" s="68">
        <v>16</v>
      </c>
      <c r="GH5" s="68">
        <v>15.613</v>
      </c>
      <c r="GI5" s="68">
        <v>16</v>
      </c>
      <c r="GJ5" s="68">
        <v>17.786000000000001</v>
      </c>
      <c r="GK5" s="68">
        <v>17.841999999999999</v>
      </c>
      <c r="GL5" s="68">
        <v>18.36</v>
      </c>
      <c r="GM5" s="68">
        <v>20</v>
      </c>
      <c r="GN5" s="68">
        <v>23</v>
      </c>
      <c r="GO5" s="68">
        <v>20.076000000000001</v>
      </c>
      <c r="GP5" s="68">
        <v>21</v>
      </c>
      <c r="GQ5" s="68">
        <v>24</v>
      </c>
      <c r="GR5" s="68">
        <v>26.608000000000001</v>
      </c>
      <c r="GS5" s="369">
        <v>27.076000000000001</v>
      </c>
      <c r="GT5" s="369">
        <v>29.591000000000001</v>
      </c>
      <c r="GU5" s="369">
        <v>39.695</v>
      </c>
      <c r="GV5" s="369">
        <v>34.636000000000003</v>
      </c>
      <c r="GW5" s="369">
        <v>36.887999999999998</v>
      </c>
      <c r="GX5" s="369">
        <v>36.420999999999999</v>
      </c>
      <c r="GY5" s="369">
        <v>26.448</v>
      </c>
      <c r="GZ5" s="369">
        <v>21.771000000000001</v>
      </c>
    </row>
    <row r="6" spans="1:208" ht="19.899999999999999" customHeight="1">
      <c r="A6" s="398"/>
      <c r="B6" s="114" t="str">
        <f>IF('0'!A1=1,"Волинська","Volyn")</f>
        <v>Волинська</v>
      </c>
      <c r="C6" s="16">
        <v>9.9</v>
      </c>
      <c r="D6" s="16">
        <v>12.6</v>
      </c>
      <c r="E6" s="16">
        <v>12.5</v>
      </c>
      <c r="F6" s="16">
        <v>14.4</v>
      </c>
      <c r="G6" s="16">
        <v>13</v>
      </c>
      <c r="H6" s="16">
        <v>14</v>
      </c>
      <c r="I6" s="16">
        <v>13.7</v>
      </c>
      <c r="J6" s="16">
        <v>15.6</v>
      </c>
      <c r="K6" s="16">
        <v>9.3000000000000007</v>
      </c>
      <c r="L6" s="16">
        <v>9</v>
      </c>
      <c r="M6" s="16">
        <v>9.5</v>
      </c>
      <c r="N6" s="16">
        <v>8.9</v>
      </c>
      <c r="O6" s="16">
        <v>7.3</v>
      </c>
      <c r="P6" s="16">
        <v>7.7</v>
      </c>
      <c r="Q6" s="16">
        <v>6.2</v>
      </c>
      <c r="R6" s="16">
        <v>5</v>
      </c>
      <c r="S6" s="16">
        <v>5.2</v>
      </c>
      <c r="T6" s="16">
        <v>6.3</v>
      </c>
      <c r="U6" s="16">
        <v>8.6999999999999993</v>
      </c>
      <c r="V6" s="16">
        <v>7.6</v>
      </c>
      <c r="W6" s="16">
        <v>5.4</v>
      </c>
      <c r="X6" s="16">
        <v>5.2</v>
      </c>
      <c r="Y6" s="16">
        <v>4.5999999999999996</v>
      </c>
      <c r="Z6" s="16">
        <v>4.8</v>
      </c>
      <c r="AA6" s="16">
        <v>3.6</v>
      </c>
      <c r="AB6" s="16">
        <v>5</v>
      </c>
      <c r="AC6" s="16">
        <v>5.2</v>
      </c>
      <c r="AD6" s="16">
        <v>5.2</v>
      </c>
      <c r="AE6" s="16">
        <v>4.5</v>
      </c>
      <c r="AF6" s="16">
        <v>4.2</v>
      </c>
      <c r="AG6" s="16">
        <v>4.0999999999999996</v>
      </c>
      <c r="AH6" s="16">
        <v>3.3</v>
      </c>
      <c r="AI6" s="16">
        <v>3.3</v>
      </c>
      <c r="AJ6" s="16">
        <v>3.2</v>
      </c>
      <c r="AK6" s="16">
        <v>2.9</v>
      </c>
      <c r="AL6" s="16">
        <v>2.7</v>
      </c>
      <c r="AM6" s="16">
        <v>2.6</v>
      </c>
      <c r="AN6" s="15" t="s">
        <v>0</v>
      </c>
      <c r="AO6" s="15" t="s">
        <v>0</v>
      </c>
      <c r="AP6" s="16">
        <v>5.2</v>
      </c>
      <c r="AQ6" s="15" t="s">
        <v>0</v>
      </c>
      <c r="AR6" s="15" t="s">
        <v>0</v>
      </c>
      <c r="AS6" s="16">
        <v>4.3</v>
      </c>
      <c r="AT6" s="16">
        <v>7.2</v>
      </c>
      <c r="AU6" s="16">
        <v>4.7</v>
      </c>
      <c r="AV6" s="16">
        <v>7.2</v>
      </c>
      <c r="AW6" s="16">
        <v>6.4</v>
      </c>
      <c r="AX6" s="16">
        <v>19.399999999999999</v>
      </c>
      <c r="AY6" s="16">
        <v>10.199999999999999</v>
      </c>
      <c r="AZ6" s="16">
        <v>19</v>
      </c>
      <c r="BA6" s="16">
        <v>20.7</v>
      </c>
      <c r="BB6" s="16">
        <v>23.3</v>
      </c>
      <c r="BC6" s="16">
        <v>19.899999999999999</v>
      </c>
      <c r="BD6" s="16">
        <v>22.5</v>
      </c>
      <c r="BE6" s="16">
        <v>22.2</v>
      </c>
      <c r="BF6" s="16">
        <v>22</v>
      </c>
      <c r="BG6" s="16">
        <v>21.1</v>
      </c>
      <c r="BH6" s="16">
        <v>22.1</v>
      </c>
      <c r="BI6" s="16">
        <v>29.1</v>
      </c>
      <c r="BJ6" s="16">
        <v>18.399999999999999</v>
      </c>
      <c r="BK6" s="16">
        <v>17.8</v>
      </c>
      <c r="BL6" s="16">
        <v>24.6</v>
      </c>
      <c r="BM6" s="16">
        <v>25.3</v>
      </c>
      <c r="BN6" s="16">
        <v>22.5</v>
      </c>
      <c r="BO6" s="16">
        <v>24.2</v>
      </c>
      <c r="BP6" s="16">
        <v>26.2</v>
      </c>
      <c r="BQ6" s="16">
        <v>25.8</v>
      </c>
      <c r="BR6" s="16">
        <v>19.600000000000001</v>
      </c>
      <c r="BS6" s="16">
        <v>18</v>
      </c>
      <c r="BT6" s="16">
        <v>16.8</v>
      </c>
      <c r="BU6" s="16">
        <v>15.5</v>
      </c>
      <c r="BV6" s="16">
        <v>17.899999999999999</v>
      </c>
      <c r="BW6" s="16">
        <v>13.7</v>
      </c>
      <c r="BX6" s="16">
        <v>16.100000000000001</v>
      </c>
      <c r="BY6" s="16">
        <v>17.5</v>
      </c>
      <c r="BZ6" s="16">
        <v>15.6</v>
      </c>
      <c r="CA6" s="16">
        <v>15</v>
      </c>
      <c r="CB6" s="16">
        <v>12.2</v>
      </c>
      <c r="CC6" s="16">
        <v>12</v>
      </c>
      <c r="CD6" s="16">
        <v>9.9</v>
      </c>
      <c r="CE6" s="16">
        <v>9.1</v>
      </c>
      <c r="CF6" s="16">
        <v>8.9</v>
      </c>
      <c r="CG6" s="16">
        <v>8.6999999999999993</v>
      </c>
      <c r="CH6" s="16">
        <v>7.8</v>
      </c>
      <c r="CI6" s="16">
        <v>6.4</v>
      </c>
      <c r="CJ6" s="16">
        <v>7.9</v>
      </c>
      <c r="CK6" s="16">
        <v>18.399999999999999</v>
      </c>
      <c r="CL6" s="16">
        <v>11.3</v>
      </c>
      <c r="CM6" s="16">
        <v>6.1</v>
      </c>
      <c r="CN6" s="16">
        <v>5.8</v>
      </c>
      <c r="CO6" s="16">
        <v>5.5</v>
      </c>
      <c r="CP6" s="16">
        <v>5.4</v>
      </c>
      <c r="CQ6" s="16">
        <v>5</v>
      </c>
      <c r="CR6" s="16">
        <v>5</v>
      </c>
      <c r="CS6" s="16">
        <v>4.9000000000000004</v>
      </c>
      <c r="CT6" s="16">
        <v>4.9000000000000004</v>
      </c>
      <c r="CU6" s="16">
        <v>5.2</v>
      </c>
      <c r="CV6" s="16">
        <v>4.3</v>
      </c>
      <c r="CW6" s="16">
        <v>4.3</v>
      </c>
      <c r="CX6" s="16">
        <v>4.2</v>
      </c>
      <c r="CY6" s="16">
        <v>4.0999999999999996</v>
      </c>
      <c r="CZ6" s="16">
        <v>3.8</v>
      </c>
      <c r="DA6" s="16">
        <v>3.3</v>
      </c>
      <c r="DB6" s="16">
        <v>3.3</v>
      </c>
      <c r="DC6" s="16">
        <v>3.1</v>
      </c>
      <c r="DD6" s="16">
        <v>3</v>
      </c>
      <c r="DE6" s="16">
        <v>3</v>
      </c>
      <c r="DF6" s="16">
        <v>2.8</v>
      </c>
      <c r="DG6" s="16">
        <v>3.9</v>
      </c>
      <c r="DH6" s="16">
        <v>3.7</v>
      </c>
      <c r="DI6" s="16">
        <v>8.3000000000000007</v>
      </c>
      <c r="DJ6" s="16">
        <v>10.9</v>
      </c>
      <c r="DK6" s="16">
        <v>9.6999999999999993</v>
      </c>
      <c r="DL6" s="16">
        <v>10</v>
      </c>
      <c r="DM6" s="16">
        <v>10.5</v>
      </c>
      <c r="DN6" s="16">
        <v>13.1</v>
      </c>
      <c r="DO6" s="16">
        <v>15.4</v>
      </c>
      <c r="DP6" s="16">
        <v>16.8</v>
      </c>
      <c r="DQ6" s="16">
        <v>14</v>
      </c>
      <c r="DR6" s="16">
        <v>14</v>
      </c>
      <c r="DS6" s="17">
        <v>12.2</v>
      </c>
      <c r="DT6" s="17">
        <v>22.9</v>
      </c>
      <c r="DU6" s="17">
        <v>28.6</v>
      </c>
      <c r="DV6" s="17">
        <v>17</v>
      </c>
      <c r="DW6" s="17">
        <v>22.7</v>
      </c>
      <c r="DX6" s="17">
        <v>18</v>
      </c>
      <c r="DY6" s="17">
        <v>26.1</v>
      </c>
      <c r="DZ6" s="17">
        <v>27.7</v>
      </c>
      <c r="EA6" s="17">
        <v>21.2</v>
      </c>
      <c r="EB6" s="17">
        <v>24.9</v>
      </c>
      <c r="EC6" s="17">
        <v>22</v>
      </c>
      <c r="ED6" s="17">
        <v>30.6</v>
      </c>
      <c r="EE6" s="68">
        <v>15.971</v>
      </c>
      <c r="EF6" s="68">
        <v>25.210999999999999</v>
      </c>
      <c r="EG6" s="68">
        <v>23.661000000000001</v>
      </c>
      <c r="EH6" s="68">
        <v>12.986000000000001</v>
      </c>
      <c r="EI6" s="68">
        <v>12.426</v>
      </c>
      <c r="EJ6" s="68">
        <v>19.434999999999999</v>
      </c>
      <c r="EK6" s="68">
        <v>17.239999999999998</v>
      </c>
      <c r="EL6" s="68">
        <v>22.228999999999999</v>
      </c>
      <c r="EM6" s="68">
        <v>12.577</v>
      </c>
      <c r="EN6" s="68">
        <v>15.999000000000001</v>
      </c>
      <c r="EO6" s="68">
        <v>12.519</v>
      </c>
      <c r="EP6" s="68">
        <v>13.49</v>
      </c>
      <c r="EQ6" s="68">
        <v>4.4379999999999997</v>
      </c>
      <c r="ER6" s="68">
        <v>11.586</v>
      </c>
      <c r="ES6" s="68">
        <v>6.7210000000000001</v>
      </c>
      <c r="ET6" s="68">
        <v>12.695</v>
      </c>
      <c r="EU6" s="68">
        <v>10.962</v>
      </c>
      <c r="EV6" s="68">
        <v>16.853999999999999</v>
      </c>
      <c r="EW6" s="68">
        <v>19.507999999999999</v>
      </c>
      <c r="EX6" s="68">
        <v>20.466999999999999</v>
      </c>
      <c r="EY6" s="68">
        <v>20.164999999999999</v>
      </c>
      <c r="EZ6" s="68">
        <v>27.587</v>
      </c>
      <c r="FA6" s="68">
        <v>32.915999999999997</v>
      </c>
      <c r="FB6" s="68">
        <v>34.328000000000003</v>
      </c>
      <c r="FC6" s="68">
        <v>19.170999999999999</v>
      </c>
      <c r="FD6" s="68">
        <v>27.457999999999998</v>
      </c>
      <c r="FE6" s="68">
        <v>22.675000000000001</v>
      </c>
      <c r="FF6" s="68">
        <v>17.143999999999998</v>
      </c>
      <c r="FG6" s="68">
        <v>17.27</v>
      </c>
      <c r="FH6" s="68">
        <v>11.4</v>
      </c>
      <c r="FI6" s="68">
        <v>17.084</v>
      </c>
      <c r="FJ6" s="68">
        <v>15.29</v>
      </c>
      <c r="FK6" s="68">
        <v>19.329000000000001</v>
      </c>
      <c r="FL6" s="68">
        <v>26.076000000000001</v>
      </c>
      <c r="FM6" s="68">
        <v>24.925999999999998</v>
      </c>
      <c r="FN6" s="68">
        <v>28.497</v>
      </c>
      <c r="FO6" s="68">
        <v>17.693999999999999</v>
      </c>
      <c r="FP6" s="68">
        <v>16.416</v>
      </c>
      <c r="FQ6" s="68">
        <v>14.611000000000001</v>
      </c>
      <c r="FR6" s="68">
        <v>14</v>
      </c>
      <c r="FS6" s="68">
        <v>14.324</v>
      </c>
      <c r="FT6" s="68">
        <v>19</v>
      </c>
      <c r="FU6" s="68">
        <v>24.875</v>
      </c>
      <c r="FV6" s="68">
        <v>21</v>
      </c>
      <c r="FW6" s="68">
        <v>29.7</v>
      </c>
      <c r="FX6" s="68">
        <v>40</v>
      </c>
      <c r="FY6" s="68">
        <v>53.567</v>
      </c>
      <c r="FZ6" s="68">
        <v>37.319000000000003</v>
      </c>
      <c r="GA6" s="68">
        <v>28.51</v>
      </c>
      <c r="GB6" s="68">
        <v>42.005000000000003</v>
      </c>
      <c r="GC6" s="68">
        <v>48</v>
      </c>
      <c r="GD6" s="68">
        <v>31.335000000000001</v>
      </c>
      <c r="GE6" s="68">
        <v>29.652000000000001</v>
      </c>
      <c r="GF6" s="68">
        <v>36.703000000000003</v>
      </c>
      <c r="GG6" s="68">
        <v>32</v>
      </c>
      <c r="GH6" s="68">
        <v>42.804000000000002</v>
      </c>
      <c r="GI6" s="68">
        <v>43</v>
      </c>
      <c r="GJ6" s="68">
        <v>44.545000000000002</v>
      </c>
      <c r="GK6" s="68">
        <v>58.808999999999997</v>
      </c>
      <c r="GL6" s="68">
        <v>72.981999999999999</v>
      </c>
      <c r="GM6" s="68">
        <v>35</v>
      </c>
      <c r="GN6" s="68">
        <v>26</v>
      </c>
      <c r="GO6" s="68">
        <v>31.835000000000001</v>
      </c>
      <c r="GP6" s="68">
        <v>45</v>
      </c>
      <c r="GQ6" s="68">
        <v>56</v>
      </c>
      <c r="GR6" s="68">
        <v>28.474</v>
      </c>
      <c r="GS6" s="369">
        <v>30.31</v>
      </c>
      <c r="GT6" s="369">
        <v>33.534999999999997</v>
      </c>
      <c r="GU6" s="369">
        <v>37.386000000000003</v>
      </c>
      <c r="GV6" s="369">
        <v>45.627000000000002</v>
      </c>
      <c r="GW6" s="369">
        <v>45.427</v>
      </c>
      <c r="GX6" s="369">
        <v>43.457000000000001</v>
      </c>
      <c r="GY6" s="369">
        <v>28.26</v>
      </c>
      <c r="GZ6" s="369">
        <v>34.749000000000002</v>
      </c>
    </row>
    <row r="7" spans="1:208" ht="19.899999999999999" customHeight="1">
      <c r="A7" s="398"/>
      <c r="B7" s="114" t="str">
        <f>IF('0'!A1=1,"Дніпропетровська","Dnipropetrovsk")</f>
        <v>Дніпропетровська</v>
      </c>
      <c r="C7" s="17">
        <v>82</v>
      </c>
      <c r="D7" s="17">
        <v>84.5</v>
      </c>
      <c r="E7" s="17">
        <v>85.5</v>
      </c>
      <c r="F7" s="17">
        <v>84.8</v>
      </c>
      <c r="G7" s="17">
        <v>75.599999999999994</v>
      </c>
      <c r="H7" s="17">
        <v>78.599999999999994</v>
      </c>
      <c r="I7" s="17">
        <v>82.5</v>
      </c>
      <c r="J7" s="17">
        <v>79.5</v>
      </c>
      <c r="K7" s="17">
        <v>79.400000000000006</v>
      </c>
      <c r="L7" s="17">
        <v>76.7</v>
      </c>
      <c r="M7" s="17">
        <v>72.599999999999994</v>
      </c>
      <c r="N7" s="17">
        <v>71.7</v>
      </c>
      <c r="O7" s="17">
        <v>65.599999999999994</v>
      </c>
      <c r="P7" s="17">
        <v>70.900000000000006</v>
      </c>
      <c r="Q7" s="17">
        <v>67.900000000000006</v>
      </c>
      <c r="R7" s="17">
        <v>65.2</v>
      </c>
      <c r="S7" s="17">
        <v>62</v>
      </c>
      <c r="T7" s="17">
        <v>63.2</v>
      </c>
      <c r="U7" s="17">
        <v>61.5</v>
      </c>
      <c r="V7" s="17">
        <v>61.2</v>
      </c>
      <c r="W7" s="17">
        <v>59.5</v>
      </c>
      <c r="X7" s="17">
        <v>58.3</v>
      </c>
      <c r="Y7" s="17">
        <v>55.4</v>
      </c>
      <c r="Z7" s="17">
        <v>53.7</v>
      </c>
      <c r="AA7" s="17">
        <v>47.3</v>
      </c>
      <c r="AB7" s="17">
        <v>48</v>
      </c>
      <c r="AC7" s="17">
        <v>46.3</v>
      </c>
      <c r="AD7" s="17">
        <v>43</v>
      </c>
      <c r="AE7" s="17">
        <v>42.6</v>
      </c>
      <c r="AF7" s="17">
        <v>42.6</v>
      </c>
      <c r="AG7" s="17">
        <v>41.5</v>
      </c>
      <c r="AH7" s="17">
        <v>42.6</v>
      </c>
      <c r="AI7" s="17">
        <v>42.3</v>
      </c>
      <c r="AJ7" s="17">
        <v>44.5</v>
      </c>
      <c r="AK7" s="17">
        <v>41.8</v>
      </c>
      <c r="AL7" s="17">
        <v>38.200000000000003</v>
      </c>
      <c r="AM7" s="17">
        <v>33</v>
      </c>
      <c r="AN7" s="15" t="s">
        <v>0</v>
      </c>
      <c r="AO7" s="15" t="s">
        <v>0</v>
      </c>
      <c r="AP7" s="17">
        <v>37.299999999999997</v>
      </c>
      <c r="AQ7" s="15" t="s">
        <v>0</v>
      </c>
      <c r="AR7" s="15" t="s">
        <v>0</v>
      </c>
      <c r="AS7" s="17">
        <v>33.299999999999997</v>
      </c>
      <c r="AT7" s="17">
        <v>32.9</v>
      </c>
      <c r="AU7" s="17">
        <v>33.4</v>
      </c>
      <c r="AV7" s="17">
        <v>35.1</v>
      </c>
      <c r="AW7" s="17">
        <v>55.7</v>
      </c>
      <c r="AX7" s="17">
        <v>68.7</v>
      </c>
      <c r="AY7" s="17">
        <v>68.099999999999994</v>
      </c>
      <c r="AZ7" s="17">
        <v>76.900000000000006</v>
      </c>
      <c r="BA7" s="17">
        <v>81.8</v>
      </c>
      <c r="BB7" s="17">
        <v>85.1</v>
      </c>
      <c r="BC7" s="17">
        <v>85.2</v>
      </c>
      <c r="BD7" s="17">
        <v>82.9</v>
      </c>
      <c r="BE7" s="17">
        <v>94.8</v>
      </c>
      <c r="BF7" s="17">
        <v>85.3</v>
      </c>
      <c r="BG7" s="17">
        <v>84.8</v>
      </c>
      <c r="BH7" s="17">
        <v>85.9</v>
      </c>
      <c r="BI7" s="17">
        <v>87.8</v>
      </c>
      <c r="BJ7" s="17">
        <v>94.6</v>
      </c>
      <c r="BK7" s="17">
        <v>86.6</v>
      </c>
      <c r="BL7" s="17">
        <v>86.5</v>
      </c>
      <c r="BM7" s="17">
        <v>86.5</v>
      </c>
      <c r="BN7" s="17">
        <v>89</v>
      </c>
      <c r="BO7" s="17">
        <v>74</v>
      </c>
      <c r="BP7" s="17">
        <v>73.8</v>
      </c>
      <c r="BQ7" s="17">
        <v>46.9</v>
      </c>
      <c r="BR7" s="17">
        <v>40.799999999999997</v>
      </c>
      <c r="BS7" s="17">
        <v>32.299999999999997</v>
      </c>
      <c r="BT7" s="17">
        <v>29</v>
      </c>
      <c r="BU7" s="17">
        <v>26.1</v>
      </c>
      <c r="BV7" s="17">
        <v>23.5</v>
      </c>
      <c r="BW7" s="17">
        <v>23.2</v>
      </c>
      <c r="BX7" s="17">
        <v>21.3</v>
      </c>
      <c r="BY7" s="17">
        <v>20.5</v>
      </c>
      <c r="BZ7" s="17">
        <v>19.5</v>
      </c>
      <c r="CA7" s="17">
        <v>18.100000000000001</v>
      </c>
      <c r="CB7" s="17">
        <v>17.7</v>
      </c>
      <c r="CC7" s="17">
        <v>17.2</v>
      </c>
      <c r="CD7" s="17">
        <v>16.5</v>
      </c>
      <c r="CE7" s="17">
        <v>16.2</v>
      </c>
      <c r="CF7" s="17">
        <v>15.7</v>
      </c>
      <c r="CG7" s="17">
        <v>15.4</v>
      </c>
      <c r="CH7" s="17">
        <v>15.1</v>
      </c>
      <c r="CI7" s="17">
        <v>14.8</v>
      </c>
      <c r="CJ7" s="17">
        <v>14.5</v>
      </c>
      <c r="CK7" s="17">
        <v>14.3</v>
      </c>
      <c r="CL7" s="17">
        <v>14</v>
      </c>
      <c r="CM7" s="17">
        <v>13.6</v>
      </c>
      <c r="CN7" s="17">
        <v>13.4</v>
      </c>
      <c r="CO7" s="17">
        <v>13.1</v>
      </c>
      <c r="CP7" s="17">
        <v>12.9</v>
      </c>
      <c r="CQ7" s="17">
        <v>12.6</v>
      </c>
      <c r="CR7" s="17">
        <v>12.3</v>
      </c>
      <c r="CS7" s="17">
        <v>11.9</v>
      </c>
      <c r="CT7" s="17">
        <v>11.7</v>
      </c>
      <c r="CU7" s="17">
        <v>10.4</v>
      </c>
      <c r="CV7" s="17">
        <v>10.3</v>
      </c>
      <c r="CW7" s="17">
        <v>9.9</v>
      </c>
      <c r="CX7" s="17">
        <v>9.6999999999999993</v>
      </c>
      <c r="CY7" s="17">
        <v>9.3000000000000007</v>
      </c>
      <c r="CZ7" s="17">
        <v>9</v>
      </c>
      <c r="DA7" s="17">
        <v>8.8000000000000007</v>
      </c>
      <c r="DB7" s="17">
        <v>8.5</v>
      </c>
      <c r="DC7" s="17">
        <v>8.3000000000000007</v>
      </c>
      <c r="DD7" s="17">
        <v>8.1</v>
      </c>
      <c r="DE7" s="17">
        <v>7.8</v>
      </c>
      <c r="DF7" s="17">
        <v>7.5</v>
      </c>
      <c r="DG7" s="17">
        <v>7</v>
      </c>
      <c r="DH7" s="17">
        <v>6.8</v>
      </c>
      <c r="DI7" s="17">
        <v>66.400000000000006</v>
      </c>
      <c r="DJ7" s="17">
        <v>61.7</v>
      </c>
      <c r="DK7" s="17">
        <v>81.400000000000006</v>
      </c>
      <c r="DL7" s="17">
        <v>85.8</v>
      </c>
      <c r="DM7" s="17">
        <v>53.5</v>
      </c>
      <c r="DN7" s="17">
        <v>64.599999999999994</v>
      </c>
      <c r="DO7" s="17">
        <v>69</v>
      </c>
      <c r="DP7" s="17">
        <v>75.8</v>
      </c>
      <c r="DQ7" s="17">
        <v>93.3</v>
      </c>
      <c r="DR7" s="17">
        <v>101.5</v>
      </c>
      <c r="DS7" s="16">
        <v>104.1</v>
      </c>
      <c r="DT7" s="16">
        <v>127.2</v>
      </c>
      <c r="DU7" s="16">
        <v>132</v>
      </c>
      <c r="DV7" s="16">
        <v>106.6</v>
      </c>
      <c r="DW7" s="16">
        <v>72</v>
      </c>
      <c r="DX7" s="16">
        <v>82.8</v>
      </c>
      <c r="DY7" s="16">
        <v>97.5</v>
      </c>
      <c r="DZ7" s="16">
        <v>117.6</v>
      </c>
      <c r="EA7" s="16">
        <v>130</v>
      </c>
      <c r="EB7" s="16">
        <v>141.69999999999999</v>
      </c>
      <c r="EC7" s="16">
        <v>158.5</v>
      </c>
      <c r="ED7" s="16">
        <v>136</v>
      </c>
      <c r="EE7" s="68">
        <v>120.16200000000001</v>
      </c>
      <c r="EF7" s="68">
        <v>138.95699999999999</v>
      </c>
      <c r="EG7" s="68">
        <v>129.642</v>
      </c>
      <c r="EH7" s="68">
        <v>135.483</v>
      </c>
      <c r="EI7" s="68">
        <v>134.87200000000001</v>
      </c>
      <c r="EJ7" s="68">
        <v>125.982</v>
      </c>
      <c r="EK7" s="68">
        <v>140.41800000000001</v>
      </c>
      <c r="EL7" s="68">
        <v>148.63499999999999</v>
      </c>
      <c r="EM7" s="68">
        <v>147.548</v>
      </c>
      <c r="EN7" s="68">
        <v>150.56100000000001</v>
      </c>
      <c r="EO7" s="68">
        <v>156.89099999999999</v>
      </c>
      <c r="EP7" s="68">
        <v>160.82300000000001</v>
      </c>
      <c r="EQ7" s="68">
        <v>142.46299999999999</v>
      </c>
      <c r="ER7" s="68">
        <v>142.73699999999999</v>
      </c>
      <c r="ES7" s="68">
        <v>150.715</v>
      </c>
      <c r="ET7" s="68">
        <v>152.58000000000001</v>
      </c>
      <c r="EU7" s="68">
        <v>182.26300000000001</v>
      </c>
      <c r="EV7" s="68">
        <v>196.2</v>
      </c>
      <c r="EW7" s="68">
        <v>193.72200000000001</v>
      </c>
      <c r="EX7" s="68">
        <v>174.71700000000001</v>
      </c>
      <c r="EY7" s="68">
        <v>173.173</v>
      </c>
      <c r="EZ7" s="68">
        <v>181.33199999999999</v>
      </c>
      <c r="FA7" s="68">
        <v>141.59</v>
      </c>
      <c r="FB7" s="68">
        <v>148.34</v>
      </c>
      <c r="FC7" s="68">
        <v>124.063</v>
      </c>
      <c r="FD7" s="68">
        <v>124.575</v>
      </c>
      <c r="FE7" s="68">
        <v>123.67100000000001</v>
      </c>
      <c r="FF7" s="68">
        <v>127.428</v>
      </c>
      <c r="FG7" s="68">
        <v>128.971</v>
      </c>
      <c r="FH7" s="68">
        <v>128</v>
      </c>
      <c r="FI7" s="68">
        <v>128.755</v>
      </c>
      <c r="FJ7" s="68">
        <v>142.16499999999999</v>
      </c>
      <c r="FK7" s="68">
        <v>138.89099999999999</v>
      </c>
      <c r="FL7" s="68">
        <v>141.142</v>
      </c>
      <c r="FM7" s="68">
        <v>143.53200000000001</v>
      </c>
      <c r="FN7" s="68">
        <v>144.452</v>
      </c>
      <c r="FO7" s="68">
        <v>133.93700000000001</v>
      </c>
      <c r="FP7" s="68">
        <v>138.06800000000001</v>
      </c>
      <c r="FQ7" s="68">
        <v>150.23500000000001</v>
      </c>
      <c r="FR7" s="68">
        <v>173</v>
      </c>
      <c r="FS7" s="68">
        <v>195.404</v>
      </c>
      <c r="FT7" s="68">
        <v>211</v>
      </c>
      <c r="FU7" s="68">
        <v>243.88800000000001</v>
      </c>
      <c r="FV7" s="68">
        <v>247</v>
      </c>
      <c r="FW7" s="68">
        <v>241.1</v>
      </c>
      <c r="FX7" s="68">
        <v>285</v>
      </c>
      <c r="FY7" s="68">
        <v>308.09100000000001</v>
      </c>
      <c r="FZ7" s="68">
        <v>341.97800000000001</v>
      </c>
      <c r="GA7" s="68">
        <v>354.06900000000002</v>
      </c>
      <c r="GB7" s="68">
        <v>365.72899999999998</v>
      </c>
      <c r="GC7" s="68">
        <v>371</v>
      </c>
      <c r="GD7" s="68">
        <v>383.98599999999999</v>
      </c>
      <c r="GE7" s="68">
        <v>399.77300000000002</v>
      </c>
      <c r="GF7" s="68">
        <v>422.78</v>
      </c>
      <c r="GG7" s="68">
        <v>437</v>
      </c>
      <c r="GH7" s="68">
        <v>445.93099999999998</v>
      </c>
      <c r="GI7" s="68">
        <v>461</v>
      </c>
      <c r="GJ7" s="68">
        <v>405.36</v>
      </c>
      <c r="GK7" s="68">
        <v>396.75400000000002</v>
      </c>
      <c r="GL7" s="68">
        <v>393.214</v>
      </c>
      <c r="GM7" s="68">
        <v>359</v>
      </c>
      <c r="GN7" s="68">
        <v>341</v>
      </c>
      <c r="GO7" s="68">
        <v>377.72</v>
      </c>
      <c r="GP7" s="68">
        <v>367</v>
      </c>
      <c r="GQ7" s="68">
        <v>383</v>
      </c>
      <c r="GR7" s="68">
        <v>411.61</v>
      </c>
      <c r="GS7" s="369">
        <v>457.125</v>
      </c>
      <c r="GT7" s="369">
        <v>488.82</v>
      </c>
      <c r="GU7" s="369">
        <v>505.45600000000002</v>
      </c>
      <c r="GV7" s="369">
        <v>487.96600000000001</v>
      </c>
      <c r="GW7" s="369">
        <v>478.827</v>
      </c>
      <c r="GX7" s="369">
        <v>484.46199999999999</v>
      </c>
      <c r="GY7" s="369">
        <v>475.649</v>
      </c>
      <c r="GZ7" s="369">
        <v>395.01400000000001</v>
      </c>
    </row>
    <row r="8" spans="1:208" ht="19.899999999999999" customHeight="1">
      <c r="A8" s="398"/>
      <c r="B8" s="114" t="str">
        <f>IF('0'!A1=1,"Донецька**","Donetsk**")</f>
        <v>Донецька**</v>
      </c>
      <c r="C8" s="17">
        <v>282.60000000000002</v>
      </c>
      <c r="D8" s="17">
        <v>305</v>
      </c>
      <c r="E8" s="17">
        <v>314.39999999999998</v>
      </c>
      <c r="F8" s="17">
        <v>305.2</v>
      </c>
      <c r="G8" s="17">
        <v>292.7</v>
      </c>
      <c r="H8" s="17">
        <v>304.8</v>
      </c>
      <c r="I8" s="17">
        <v>330.2</v>
      </c>
      <c r="J8" s="17">
        <v>321.10000000000002</v>
      </c>
      <c r="K8" s="17">
        <v>222.7</v>
      </c>
      <c r="L8" s="17">
        <v>243.9</v>
      </c>
      <c r="M8" s="17">
        <v>272.89999999999998</v>
      </c>
      <c r="N8" s="17">
        <v>267.60000000000002</v>
      </c>
      <c r="O8" s="17">
        <v>227.7</v>
      </c>
      <c r="P8" s="17">
        <v>254.4</v>
      </c>
      <c r="Q8" s="17">
        <v>236.6</v>
      </c>
      <c r="R8" s="17">
        <v>219.6</v>
      </c>
      <c r="S8" s="17">
        <v>223.5</v>
      </c>
      <c r="T8" s="17">
        <v>240.5</v>
      </c>
      <c r="U8" s="17">
        <v>276.7</v>
      </c>
      <c r="V8" s="17">
        <v>276.89999999999998</v>
      </c>
      <c r="W8" s="17">
        <v>203.9</v>
      </c>
      <c r="X8" s="17">
        <v>212.7</v>
      </c>
      <c r="Y8" s="17">
        <v>205.2</v>
      </c>
      <c r="Z8" s="17">
        <v>211.4</v>
      </c>
      <c r="AA8" s="17">
        <v>178.3</v>
      </c>
      <c r="AB8" s="17">
        <v>196.8</v>
      </c>
      <c r="AC8" s="17">
        <v>202.1</v>
      </c>
      <c r="AD8" s="17">
        <v>205.2</v>
      </c>
      <c r="AE8" s="17">
        <v>185.5</v>
      </c>
      <c r="AF8" s="17">
        <v>189</v>
      </c>
      <c r="AG8" s="17">
        <v>205.3</v>
      </c>
      <c r="AH8" s="17">
        <v>199.5</v>
      </c>
      <c r="AI8" s="17">
        <v>175.3</v>
      </c>
      <c r="AJ8" s="17">
        <v>175.2</v>
      </c>
      <c r="AK8" s="17">
        <v>191</v>
      </c>
      <c r="AL8" s="17">
        <v>184.6</v>
      </c>
      <c r="AM8" s="17">
        <v>169</v>
      </c>
      <c r="AN8" s="15" t="s">
        <v>0</v>
      </c>
      <c r="AO8" s="15" t="s">
        <v>0</v>
      </c>
      <c r="AP8" s="17">
        <v>154.4</v>
      </c>
      <c r="AQ8" s="15" t="s">
        <v>0</v>
      </c>
      <c r="AR8" s="15" t="s">
        <v>0</v>
      </c>
      <c r="AS8" s="17">
        <v>176.6</v>
      </c>
      <c r="AT8" s="17">
        <v>187.2</v>
      </c>
      <c r="AU8" s="17">
        <v>148.19999999999999</v>
      </c>
      <c r="AV8" s="17">
        <v>201.8</v>
      </c>
      <c r="AW8" s="17">
        <v>289.3</v>
      </c>
      <c r="AX8" s="17">
        <v>498.8</v>
      </c>
      <c r="AY8" s="17">
        <v>263.60000000000002</v>
      </c>
      <c r="AZ8" s="17">
        <v>362.7</v>
      </c>
      <c r="BA8" s="17">
        <v>379.7</v>
      </c>
      <c r="BB8" s="17">
        <v>514.1</v>
      </c>
      <c r="BC8" s="17">
        <v>294.5</v>
      </c>
      <c r="BD8" s="17">
        <v>316.8</v>
      </c>
      <c r="BE8" s="17">
        <v>356.5</v>
      </c>
      <c r="BF8" s="17">
        <v>329.5</v>
      </c>
      <c r="BG8" s="17">
        <v>319.89999999999998</v>
      </c>
      <c r="BH8" s="17">
        <v>315.2</v>
      </c>
      <c r="BI8" s="17">
        <v>299.3</v>
      </c>
      <c r="BJ8" s="17">
        <v>287.3</v>
      </c>
      <c r="BK8" s="17">
        <v>266.2</v>
      </c>
      <c r="BL8" s="17">
        <v>304.7</v>
      </c>
      <c r="BM8" s="17">
        <v>302.10000000000002</v>
      </c>
      <c r="BN8" s="17">
        <v>291.60000000000002</v>
      </c>
      <c r="BO8" s="17">
        <v>289.10000000000002</v>
      </c>
      <c r="BP8" s="17">
        <v>362.5</v>
      </c>
      <c r="BQ8" s="17">
        <v>349.5</v>
      </c>
      <c r="BR8" s="17">
        <v>285.39999999999998</v>
      </c>
      <c r="BS8" s="17">
        <v>241.8</v>
      </c>
      <c r="BT8" s="17">
        <v>250.1</v>
      </c>
      <c r="BU8" s="17">
        <v>252.3</v>
      </c>
      <c r="BV8" s="17">
        <v>253.6</v>
      </c>
      <c r="BW8" s="17">
        <v>233.5</v>
      </c>
      <c r="BX8" s="17">
        <v>251.7</v>
      </c>
      <c r="BY8" s="17">
        <v>290.60000000000002</v>
      </c>
      <c r="BZ8" s="17">
        <v>244.6</v>
      </c>
      <c r="CA8" s="17">
        <v>247.3</v>
      </c>
      <c r="CB8" s="17">
        <v>241</v>
      </c>
      <c r="CC8" s="17">
        <v>228.9</v>
      </c>
      <c r="CD8" s="17">
        <v>230.1</v>
      </c>
      <c r="CE8" s="17">
        <v>233</v>
      </c>
      <c r="CF8" s="17">
        <v>249.5</v>
      </c>
      <c r="CG8" s="17">
        <v>240.3</v>
      </c>
      <c r="CH8" s="17">
        <v>236.6</v>
      </c>
      <c r="CI8" s="17">
        <v>200.3</v>
      </c>
      <c r="CJ8" s="17">
        <v>226</v>
      </c>
      <c r="CK8" s="17">
        <v>243.3</v>
      </c>
      <c r="CL8" s="17">
        <v>230.2</v>
      </c>
      <c r="CM8" s="17">
        <v>225.3</v>
      </c>
      <c r="CN8" s="17">
        <v>207.4</v>
      </c>
      <c r="CO8" s="17">
        <v>179.4</v>
      </c>
      <c r="CP8" s="17">
        <v>179.2</v>
      </c>
      <c r="CQ8" s="17">
        <v>166.6</v>
      </c>
      <c r="CR8" s="17">
        <v>170.9</v>
      </c>
      <c r="CS8" s="17">
        <v>162.19999999999999</v>
      </c>
      <c r="CT8" s="17">
        <v>158.80000000000001</v>
      </c>
      <c r="CU8" s="17">
        <v>172.9</v>
      </c>
      <c r="CV8" s="17">
        <v>209</v>
      </c>
      <c r="CW8" s="17">
        <v>253</v>
      </c>
      <c r="CX8" s="17">
        <v>253.7</v>
      </c>
      <c r="CY8" s="17">
        <v>216.7</v>
      </c>
      <c r="CZ8" s="17">
        <v>189.3</v>
      </c>
      <c r="DA8" s="17">
        <v>159</v>
      </c>
      <c r="DB8" s="17">
        <v>157.30000000000001</v>
      </c>
      <c r="DC8" s="17">
        <v>154.9</v>
      </c>
      <c r="DD8" s="17">
        <v>159.69999999999999</v>
      </c>
      <c r="DE8" s="17">
        <v>142</v>
      </c>
      <c r="DF8" s="17">
        <v>141.5</v>
      </c>
      <c r="DG8" s="17">
        <v>115.4</v>
      </c>
      <c r="DH8" s="17">
        <v>96.7</v>
      </c>
      <c r="DI8" s="17">
        <v>110.7</v>
      </c>
      <c r="DJ8" s="17">
        <v>109.2</v>
      </c>
      <c r="DK8" s="17">
        <v>107.4</v>
      </c>
      <c r="DL8" s="17">
        <v>109.6</v>
      </c>
      <c r="DM8" s="17">
        <v>121.1</v>
      </c>
      <c r="DN8" s="17">
        <v>156</v>
      </c>
      <c r="DO8" s="17">
        <v>310.5</v>
      </c>
      <c r="DP8" s="17">
        <v>640</v>
      </c>
      <c r="DQ8" s="90" t="s">
        <v>9</v>
      </c>
      <c r="DR8" s="17">
        <v>1056.9000000000001</v>
      </c>
      <c r="DS8" s="16">
        <v>363.72</v>
      </c>
      <c r="DT8" s="16">
        <v>352.1</v>
      </c>
      <c r="DU8" s="16">
        <v>396.1</v>
      </c>
      <c r="DV8" s="16">
        <v>433.9</v>
      </c>
      <c r="DW8" s="16">
        <v>377.2</v>
      </c>
      <c r="DX8" s="16">
        <v>398.5</v>
      </c>
      <c r="DY8" s="16">
        <v>422.6</v>
      </c>
      <c r="DZ8" s="16">
        <v>391.3</v>
      </c>
      <c r="EA8" s="16">
        <v>386.1</v>
      </c>
      <c r="EB8" s="16">
        <v>355.4</v>
      </c>
      <c r="EC8" s="16">
        <v>360.8</v>
      </c>
      <c r="ED8" s="16">
        <v>388.6</v>
      </c>
      <c r="EE8" s="68">
        <v>360.642</v>
      </c>
      <c r="EF8" s="68">
        <v>456.44299999999998</v>
      </c>
      <c r="EG8" s="68">
        <v>390.6</v>
      </c>
      <c r="EH8" s="68">
        <v>325.74599999999998</v>
      </c>
      <c r="EI8" s="68">
        <v>321.13299999999998</v>
      </c>
      <c r="EJ8" s="68">
        <v>346.24700000000001</v>
      </c>
      <c r="EK8" s="68">
        <v>385.08199999999999</v>
      </c>
      <c r="EL8" s="68">
        <v>421.75</v>
      </c>
      <c r="EM8" s="68">
        <v>344.15100000000001</v>
      </c>
      <c r="EN8" s="68">
        <v>366.334</v>
      </c>
      <c r="EO8" s="68">
        <v>343.59100000000001</v>
      </c>
      <c r="EP8" s="68">
        <v>356.30099999999999</v>
      </c>
      <c r="EQ8" s="68">
        <v>263.34100000000001</v>
      </c>
      <c r="ER8" s="68">
        <v>292.67</v>
      </c>
      <c r="ES8" s="68">
        <v>292.06400000000002</v>
      </c>
      <c r="ET8" s="68">
        <v>323.64299999999997</v>
      </c>
      <c r="EU8" s="68">
        <v>355.209</v>
      </c>
      <c r="EV8" s="68">
        <v>434.89</v>
      </c>
      <c r="EW8" s="68">
        <v>459.7</v>
      </c>
      <c r="EX8" s="68">
        <v>497.42899999999997</v>
      </c>
      <c r="EY8" s="68">
        <v>419.584</v>
      </c>
      <c r="EZ8" s="68">
        <v>508.62299999999999</v>
      </c>
      <c r="FA8" s="68">
        <v>482.74200000000002</v>
      </c>
      <c r="FB8" s="68">
        <v>537.86099999999999</v>
      </c>
      <c r="FC8" s="68">
        <v>453.42099999999999</v>
      </c>
      <c r="FD8" s="68">
        <v>509.08100000000002</v>
      </c>
      <c r="FE8" s="68">
        <v>487.846</v>
      </c>
      <c r="FF8" s="68">
        <v>446.51100000000002</v>
      </c>
      <c r="FG8" s="68">
        <v>444.56200000000001</v>
      </c>
      <c r="FH8" s="68">
        <v>455.1</v>
      </c>
      <c r="FI8" s="68">
        <v>538.51199999999994</v>
      </c>
      <c r="FJ8" s="68">
        <v>488.80399999999997</v>
      </c>
      <c r="FK8" s="68">
        <v>450.154</v>
      </c>
      <c r="FL8" s="68">
        <v>508.32400000000001</v>
      </c>
      <c r="FM8" s="68">
        <v>516.50900000000001</v>
      </c>
      <c r="FN8" s="68">
        <v>497.62799999999999</v>
      </c>
      <c r="FO8" s="68">
        <v>467.28199999999998</v>
      </c>
      <c r="FP8" s="68">
        <v>513.54999999999995</v>
      </c>
      <c r="FQ8" s="68">
        <v>465.83800000000002</v>
      </c>
      <c r="FR8" s="68">
        <v>463</v>
      </c>
      <c r="FS8" s="68">
        <v>494.976</v>
      </c>
      <c r="FT8" s="68">
        <v>508</v>
      </c>
      <c r="FU8" s="68">
        <v>575.35199999999998</v>
      </c>
      <c r="FV8" s="68">
        <v>539</v>
      </c>
      <c r="FW8" s="68">
        <v>522.79999999999995</v>
      </c>
      <c r="FX8" s="68">
        <v>598</v>
      </c>
      <c r="FY8" s="68">
        <v>692.48599999999999</v>
      </c>
      <c r="FZ8" s="68">
        <v>582.07100000000003</v>
      </c>
      <c r="GA8" s="68">
        <v>565.47</v>
      </c>
      <c r="GB8" s="68">
        <v>685.42899999999997</v>
      </c>
      <c r="GC8" s="68">
        <v>718</v>
      </c>
      <c r="GD8" s="68">
        <v>609.85799999999995</v>
      </c>
      <c r="GE8" s="68">
        <v>590.29200000000003</v>
      </c>
      <c r="GF8" s="68">
        <v>666.00900000000001</v>
      </c>
      <c r="GG8" s="68">
        <v>662</v>
      </c>
      <c r="GH8" s="68">
        <v>753.26300000000003</v>
      </c>
      <c r="GI8" s="68">
        <v>723</v>
      </c>
      <c r="GJ8" s="68">
        <v>818.572</v>
      </c>
      <c r="GK8" s="68">
        <v>921.39099999999996</v>
      </c>
      <c r="GL8" s="68">
        <v>1013.51</v>
      </c>
      <c r="GM8" s="68">
        <v>691</v>
      </c>
      <c r="GN8" s="68">
        <v>630</v>
      </c>
      <c r="GO8" s="68">
        <v>717.66800000000001</v>
      </c>
      <c r="GP8" s="68">
        <v>789</v>
      </c>
      <c r="GQ8" s="68">
        <v>828</v>
      </c>
      <c r="GR8" s="68">
        <v>683.33500000000004</v>
      </c>
      <c r="GS8" s="369">
        <v>736.39200000000005</v>
      </c>
      <c r="GT8" s="369">
        <v>782.78399999999999</v>
      </c>
      <c r="GU8" s="369">
        <v>794.81399999999996</v>
      </c>
      <c r="GV8" s="369">
        <v>880.80200000000002</v>
      </c>
      <c r="GW8" s="369">
        <v>1004.26</v>
      </c>
      <c r="GX8" s="369">
        <v>945.80600000000004</v>
      </c>
      <c r="GY8" s="369">
        <v>665.94500000000005</v>
      </c>
      <c r="GZ8" s="369">
        <v>680.19500000000005</v>
      </c>
    </row>
    <row r="9" spans="1:208" ht="19.899999999999999" customHeight="1">
      <c r="A9" s="398"/>
      <c r="B9" s="114" t="str">
        <f>IF('0'!A1=1,"Житомирська","Zhytomyr")</f>
        <v>Житомирська</v>
      </c>
      <c r="C9" s="17">
        <v>39.299999999999997</v>
      </c>
      <c r="D9" s="17">
        <v>42.3</v>
      </c>
      <c r="E9" s="17">
        <v>44.7</v>
      </c>
      <c r="F9" s="17">
        <v>44</v>
      </c>
      <c r="G9" s="17">
        <v>43.4</v>
      </c>
      <c r="H9" s="17">
        <v>45.7</v>
      </c>
      <c r="I9" s="17">
        <v>46.3</v>
      </c>
      <c r="J9" s="17">
        <v>44.6</v>
      </c>
      <c r="K9" s="17">
        <v>43.6</v>
      </c>
      <c r="L9" s="17">
        <v>41.2</v>
      </c>
      <c r="M9" s="17">
        <v>41.4</v>
      </c>
      <c r="N9" s="17">
        <v>40.299999999999997</v>
      </c>
      <c r="O9" s="17">
        <v>33.9</v>
      </c>
      <c r="P9" s="17">
        <v>37.299999999999997</v>
      </c>
      <c r="Q9" s="17">
        <v>36.9</v>
      </c>
      <c r="R9" s="17">
        <v>36.200000000000003</v>
      </c>
      <c r="S9" s="17">
        <v>37.5</v>
      </c>
      <c r="T9" s="17">
        <v>38.9</v>
      </c>
      <c r="U9" s="17">
        <v>36.1</v>
      </c>
      <c r="V9" s="17">
        <v>37.4</v>
      </c>
      <c r="W9" s="17">
        <v>34.799999999999997</v>
      </c>
      <c r="X9" s="17">
        <v>32.9</v>
      </c>
      <c r="Y9" s="17">
        <v>31.4</v>
      </c>
      <c r="Z9" s="17">
        <v>32.1</v>
      </c>
      <c r="AA9" s="17">
        <v>25.1</v>
      </c>
      <c r="AB9" s="17">
        <v>26.9</v>
      </c>
      <c r="AC9" s="17">
        <v>27.6</v>
      </c>
      <c r="AD9" s="17">
        <v>25.7</v>
      </c>
      <c r="AE9" s="17">
        <v>25.5</v>
      </c>
      <c r="AF9" s="17">
        <v>24.6</v>
      </c>
      <c r="AG9" s="17">
        <v>21.8</v>
      </c>
      <c r="AH9" s="17">
        <v>22.1</v>
      </c>
      <c r="AI9" s="17">
        <v>21.2</v>
      </c>
      <c r="AJ9" s="17">
        <v>20.6</v>
      </c>
      <c r="AK9" s="17">
        <v>19.8</v>
      </c>
      <c r="AL9" s="17">
        <v>20.2</v>
      </c>
      <c r="AM9" s="17">
        <v>14.5</v>
      </c>
      <c r="AN9" s="15" t="s">
        <v>0</v>
      </c>
      <c r="AO9" s="15" t="s">
        <v>0</v>
      </c>
      <c r="AP9" s="17">
        <v>18.5</v>
      </c>
      <c r="AQ9" s="15" t="s">
        <v>0</v>
      </c>
      <c r="AR9" s="15" t="s">
        <v>0</v>
      </c>
      <c r="AS9" s="17">
        <v>17.3</v>
      </c>
      <c r="AT9" s="17">
        <v>16.2</v>
      </c>
      <c r="AU9" s="17">
        <v>18.899999999999999</v>
      </c>
      <c r="AV9" s="17">
        <v>21.5</v>
      </c>
      <c r="AW9" s="17">
        <v>24.1</v>
      </c>
      <c r="AX9" s="17">
        <v>31.9</v>
      </c>
      <c r="AY9" s="17">
        <v>34.799999999999997</v>
      </c>
      <c r="AZ9" s="17">
        <v>38.1</v>
      </c>
      <c r="BA9" s="17">
        <v>40.6</v>
      </c>
      <c r="BB9" s="17">
        <v>40.5</v>
      </c>
      <c r="BC9" s="17">
        <v>38.700000000000003</v>
      </c>
      <c r="BD9" s="17">
        <v>42.7</v>
      </c>
      <c r="BE9" s="17">
        <v>40.4</v>
      </c>
      <c r="BF9" s="17">
        <v>41.6</v>
      </c>
      <c r="BG9" s="17">
        <v>44.1</v>
      </c>
      <c r="BH9" s="17">
        <v>47.2</v>
      </c>
      <c r="BI9" s="17">
        <v>47.6</v>
      </c>
      <c r="BJ9" s="17">
        <v>52.5</v>
      </c>
      <c r="BK9" s="17">
        <v>50.8</v>
      </c>
      <c r="BL9" s="17">
        <v>55.2</v>
      </c>
      <c r="BM9" s="17">
        <v>59.1</v>
      </c>
      <c r="BN9" s="17">
        <v>57.2</v>
      </c>
      <c r="BO9" s="17">
        <v>59.5</v>
      </c>
      <c r="BP9" s="17">
        <v>61.6</v>
      </c>
      <c r="BQ9" s="17">
        <v>65.900000000000006</v>
      </c>
      <c r="BR9" s="17">
        <v>47.6</v>
      </c>
      <c r="BS9" s="17">
        <v>41.1</v>
      </c>
      <c r="BT9" s="17">
        <v>37.9</v>
      </c>
      <c r="BU9" s="17">
        <v>29.9</v>
      </c>
      <c r="BV9" s="17">
        <v>26.5</v>
      </c>
      <c r="BW9" s="17">
        <v>25.3</v>
      </c>
      <c r="BX9" s="17">
        <v>25.6</v>
      </c>
      <c r="BY9" s="17">
        <v>24.2</v>
      </c>
      <c r="BZ9" s="17">
        <v>23.2</v>
      </c>
      <c r="CA9" s="17">
        <v>23.2</v>
      </c>
      <c r="CB9" s="17">
        <v>21.9</v>
      </c>
      <c r="CC9" s="17">
        <v>21.9</v>
      </c>
      <c r="CD9" s="17">
        <v>23.5</v>
      </c>
      <c r="CE9" s="17">
        <v>21.1</v>
      </c>
      <c r="CF9" s="17">
        <v>19.5</v>
      </c>
      <c r="CG9" s="17">
        <v>18.5</v>
      </c>
      <c r="CH9" s="17">
        <v>17.899999999999999</v>
      </c>
      <c r="CI9" s="17">
        <v>11.5</v>
      </c>
      <c r="CJ9" s="17">
        <v>9.6</v>
      </c>
      <c r="CK9" s="17">
        <v>10</v>
      </c>
      <c r="CL9" s="17">
        <v>9.8000000000000007</v>
      </c>
      <c r="CM9" s="17">
        <v>10.199999999999999</v>
      </c>
      <c r="CN9" s="17">
        <v>9.4</v>
      </c>
      <c r="CO9" s="17">
        <v>8.9</v>
      </c>
      <c r="CP9" s="17">
        <v>8.9</v>
      </c>
      <c r="CQ9" s="17">
        <v>9.8000000000000007</v>
      </c>
      <c r="CR9" s="17">
        <v>11.3</v>
      </c>
      <c r="CS9" s="17">
        <v>10.7</v>
      </c>
      <c r="CT9" s="17">
        <v>12.4</v>
      </c>
      <c r="CU9" s="17">
        <v>13.9</v>
      </c>
      <c r="CV9" s="17">
        <v>14.5</v>
      </c>
      <c r="CW9" s="17">
        <v>14.5</v>
      </c>
      <c r="CX9" s="17">
        <v>14.5</v>
      </c>
      <c r="CY9" s="17">
        <v>13.4</v>
      </c>
      <c r="CZ9" s="17">
        <v>13</v>
      </c>
      <c r="DA9" s="17">
        <v>12.9</v>
      </c>
      <c r="DB9" s="17">
        <v>12.7</v>
      </c>
      <c r="DC9" s="17">
        <v>8.4</v>
      </c>
      <c r="DD9" s="17">
        <v>8.3000000000000007</v>
      </c>
      <c r="DE9" s="17">
        <v>8.1</v>
      </c>
      <c r="DF9" s="17">
        <v>8</v>
      </c>
      <c r="DG9" s="17">
        <v>7.8</v>
      </c>
      <c r="DH9" s="17">
        <v>9.1999999999999993</v>
      </c>
      <c r="DI9" s="17">
        <v>10.7</v>
      </c>
      <c r="DJ9" s="17">
        <v>9.9</v>
      </c>
      <c r="DK9" s="17">
        <v>9.9</v>
      </c>
      <c r="DL9" s="17">
        <v>9.9</v>
      </c>
      <c r="DM9" s="17">
        <v>9.9</v>
      </c>
      <c r="DN9" s="17">
        <v>11</v>
      </c>
      <c r="DO9" s="17">
        <v>10.6</v>
      </c>
      <c r="DP9" s="17">
        <v>11.6</v>
      </c>
      <c r="DQ9" s="17">
        <v>10.8</v>
      </c>
      <c r="DR9" s="17">
        <v>10.7</v>
      </c>
      <c r="DS9" s="17">
        <v>12.8</v>
      </c>
      <c r="DT9" s="17">
        <v>11.5</v>
      </c>
      <c r="DU9" s="17">
        <v>11.3</v>
      </c>
      <c r="DV9" s="17">
        <v>10.8</v>
      </c>
      <c r="DW9" s="17">
        <v>9.6999999999999993</v>
      </c>
      <c r="DX9" s="17">
        <v>9.3000000000000007</v>
      </c>
      <c r="DY9" s="17">
        <v>9.3000000000000007</v>
      </c>
      <c r="DZ9" s="17">
        <v>9</v>
      </c>
      <c r="EA9" s="17">
        <v>9.1999999999999993</v>
      </c>
      <c r="EB9" s="17">
        <v>8.6999999999999993</v>
      </c>
      <c r="EC9" s="17">
        <v>8.8000000000000007</v>
      </c>
      <c r="ED9" s="17">
        <v>8.9</v>
      </c>
      <c r="EE9" s="68">
        <v>8.8740000000000006</v>
      </c>
      <c r="EF9" s="68">
        <v>8.2949999999999999</v>
      </c>
      <c r="EG9" s="68">
        <v>8.1609999999999996</v>
      </c>
      <c r="EH9" s="68">
        <v>8.1080000000000005</v>
      </c>
      <c r="EI9" s="68">
        <v>7.931</v>
      </c>
      <c r="EJ9" s="68">
        <v>7.8570000000000002</v>
      </c>
      <c r="EK9" s="68">
        <v>7.7249999999999996</v>
      </c>
      <c r="EL9" s="68">
        <v>7.1829999999999998</v>
      </c>
      <c r="EM9" s="68">
        <v>6.6779999999999999</v>
      </c>
      <c r="EN9" s="68">
        <v>5.49</v>
      </c>
      <c r="EO9" s="68">
        <v>5.4340000000000002</v>
      </c>
      <c r="EP9" s="68">
        <v>5.4569999999999999</v>
      </c>
      <c r="EQ9" s="68">
        <v>5.5069999999999997</v>
      </c>
      <c r="ER9" s="68">
        <v>4.4820000000000002</v>
      </c>
      <c r="ES9" s="68">
        <v>4.4779999999999998</v>
      </c>
      <c r="ET9" s="68">
        <v>4.4809999999999999</v>
      </c>
      <c r="EU9" s="68">
        <v>4.4160000000000004</v>
      </c>
      <c r="EV9" s="68">
        <v>4.3860000000000001</v>
      </c>
      <c r="EW9" s="68">
        <v>4.2679999999999998</v>
      </c>
      <c r="EX9" s="68">
        <v>4.2679999999999998</v>
      </c>
      <c r="EY9" s="68">
        <v>4.3090000000000002</v>
      </c>
      <c r="EZ9" s="68">
        <v>4.2229999999999999</v>
      </c>
      <c r="FA9" s="68">
        <v>4.3810000000000002</v>
      </c>
      <c r="FB9" s="68">
        <v>4.3979999999999997</v>
      </c>
      <c r="FC9" s="68">
        <v>5.3440000000000003</v>
      </c>
      <c r="FD9" s="68">
        <v>5.57</v>
      </c>
      <c r="FE9" s="68">
        <v>5.4889999999999999</v>
      </c>
      <c r="FF9" s="68">
        <v>5.5229999999999997</v>
      </c>
      <c r="FG9" s="68">
        <v>7.625</v>
      </c>
      <c r="FH9" s="68">
        <v>7.4</v>
      </c>
      <c r="FI9" s="68">
        <v>7.4980000000000002</v>
      </c>
      <c r="FJ9" s="68">
        <v>7.6920000000000002</v>
      </c>
      <c r="FK9" s="68">
        <v>7.8220000000000001</v>
      </c>
      <c r="FL9" s="68">
        <v>7.1420000000000003</v>
      </c>
      <c r="FM9" s="68">
        <v>7.77</v>
      </c>
      <c r="FN9" s="68">
        <v>9.5719999999999992</v>
      </c>
      <c r="FO9" s="68">
        <v>6.2809999999999997</v>
      </c>
      <c r="FP9" s="68">
        <v>5.0250000000000004</v>
      </c>
      <c r="FQ9" s="68">
        <v>6.7229999999999999</v>
      </c>
      <c r="FR9" s="68">
        <v>7</v>
      </c>
      <c r="FS9" s="68">
        <v>6.6289999999999996</v>
      </c>
      <c r="FT9" s="68">
        <v>7</v>
      </c>
      <c r="FU9" s="68">
        <v>5.1260000000000003</v>
      </c>
      <c r="FV9" s="68">
        <v>5</v>
      </c>
      <c r="FW9" s="68">
        <v>5.6</v>
      </c>
      <c r="FX9" s="68">
        <v>5</v>
      </c>
      <c r="FY9" s="68">
        <v>5.8179999999999996</v>
      </c>
      <c r="FZ9" s="68">
        <v>14.465</v>
      </c>
      <c r="GA9" s="68">
        <v>11.172000000000001</v>
      </c>
      <c r="GB9" s="68">
        <v>13.906000000000001</v>
      </c>
      <c r="GC9" s="68">
        <v>12</v>
      </c>
      <c r="GD9" s="68">
        <v>11.532999999999999</v>
      </c>
      <c r="GE9" s="68">
        <v>16.952999999999999</v>
      </c>
      <c r="GF9" s="68">
        <v>18.469000000000001</v>
      </c>
      <c r="GG9" s="68">
        <v>18</v>
      </c>
      <c r="GH9" s="68">
        <v>16.66</v>
      </c>
      <c r="GI9" s="68">
        <v>15</v>
      </c>
      <c r="GJ9" s="68">
        <v>13.997999999999999</v>
      </c>
      <c r="GK9" s="68">
        <v>13.548</v>
      </c>
      <c r="GL9" s="68">
        <v>13.218</v>
      </c>
      <c r="GM9" s="68">
        <v>13</v>
      </c>
      <c r="GN9" s="68">
        <v>14</v>
      </c>
      <c r="GO9" s="68">
        <v>15.271000000000001</v>
      </c>
      <c r="GP9" s="68">
        <v>14</v>
      </c>
      <c r="GQ9" s="68">
        <v>14</v>
      </c>
      <c r="GR9" s="68">
        <v>15.721</v>
      </c>
      <c r="GS9" s="369">
        <v>16.145</v>
      </c>
      <c r="GT9" s="369">
        <v>16.829000000000001</v>
      </c>
      <c r="GU9" s="369">
        <v>17.335000000000001</v>
      </c>
      <c r="GV9" s="369">
        <v>17.774000000000001</v>
      </c>
      <c r="GW9" s="369">
        <v>18.11</v>
      </c>
      <c r="GX9" s="369">
        <v>17.869</v>
      </c>
      <c r="GY9" s="369">
        <v>16.393000000000001</v>
      </c>
      <c r="GZ9" s="369">
        <v>16.916</v>
      </c>
    </row>
    <row r="10" spans="1:208" ht="19.899999999999999" customHeight="1">
      <c r="A10" s="398"/>
      <c r="B10" s="114" t="str">
        <f>IF('0'!A1=1,"Закарпатська","Zakarpattya")</f>
        <v>Закарпатська</v>
      </c>
      <c r="C10" s="16">
        <v>2.1</v>
      </c>
      <c r="D10" s="16">
        <v>3.5</v>
      </c>
      <c r="E10" s="16">
        <v>3.6</v>
      </c>
      <c r="F10" s="16">
        <v>3.2</v>
      </c>
      <c r="G10" s="16">
        <v>3.2</v>
      </c>
      <c r="H10" s="16">
        <v>3.2</v>
      </c>
      <c r="I10" s="16">
        <v>2.7</v>
      </c>
      <c r="J10" s="16">
        <v>2.7</v>
      </c>
      <c r="K10" s="16">
        <v>2.7</v>
      </c>
      <c r="L10" s="16">
        <v>2.2999999999999998</v>
      </c>
      <c r="M10" s="16">
        <v>2.4</v>
      </c>
      <c r="N10" s="16">
        <v>2.2000000000000002</v>
      </c>
      <c r="O10" s="16">
        <v>2.1</v>
      </c>
      <c r="P10" s="16">
        <v>2.8</v>
      </c>
      <c r="Q10" s="16">
        <v>3.1</v>
      </c>
      <c r="R10" s="16">
        <v>3</v>
      </c>
      <c r="S10" s="16">
        <v>4</v>
      </c>
      <c r="T10" s="16">
        <v>4.5</v>
      </c>
      <c r="U10" s="16">
        <v>4.3</v>
      </c>
      <c r="V10" s="16">
        <v>4.5999999999999996</v>
      </c>
      <c r="W10" s="16">
        <v>4.4000000000000004</v>
      </c>
      <c r="X10" s="16">
        <v>3.7</v>
      </c>
      <c r="Y10" s="16">
        <v>3.5</v>
      </c>
      <c r="Z10" s="16">
        <v>3.1</v>
      </c>
      <c r="AA10" s="16">
        <v>2.2000000000000002</v>
      </c>
      <c r="AB10" s="16">
        <v>3.3</v>
      </c>
      <c r="AC10" s="16">
        <v>2.9</v>
      </c>
      <c r="AD10" s="16">
        <v>2.7</v>
      </c>
      <c r="AE10" s="16">
        <v>3.4</v>
      </c>
      <c r="AF10" s="16">
        <v>3.5</v>
      </c>
      <c r="AG10" s="16">
        <v>4</v>
      </c>
      <c r="AH10" s="16">
        <v>3.9</v>
      </c>
      <c r="AI10" s="16">
        <v>4.0999999999999996</v>
      </c>
      <c r="AJ10" s="16">
        <v>3.7</v>
      </c>
      <c r="AK10" s="16">
        <v>3.9</v>
      </c>
      <c r="AL10" s="16">
        <v>4.2</v>
      </c>
      <c r="AM10" s="16">
        <v>4.2</v>
      </c>
      <c r="AN10" s="15" t="s">
        <v>0</v>
      </c>
      <c r="AO10" s="15" t="s">
        <v>0</v>
      </c>
      <c r="AP10" s="16">
        <v>4.9000000000000004</v>
      </c>
      <c r="AQ10" s="15" t="s">
        <v>0</v>
      </c>
      <c r="AR10" s="15" t="s">
        <v>0</v>
      </c>
      <c r="AS10" s="16">
        <v>4.9000000000000004</v>
      </c>
      <c r="AT10" s="16">
        <v>4.9000000000000004</v>
      </c>
      <c r="AU10" s="16">
        <v>5.7</v>
      </c>
      <c r="AV10" s="16">
        <v>6</v>
      </c>
      <c r="AW10" s="16">
        <v>6.9</v>
      </c>
      <c r="AX10" s="16">
        <v>23.3</v>
      </c>
      <c r="AY10" s="16">
        <v>9.1999999999999993</v>
      </c>
      <c r="AZ10" s="16">
        <v>12.1</v>
      </c>
      <c r="BA10" s="16">
        <v>13.6</v>
      </c>
      <c r="BB10" s="16">
        <v>12.6</v>
      </c>
      <c r="BC10" s="16">
        <v>14.5</v>
      </c>
      <c r="BD10" s="16">
        <v>14.3</v>
      </c>
      <c r="BE10" s="16">
        <v>16.399999999999999</v>
      </c>
      <c r="BF10" s="16">
        <v>15.6</v>
      </c>
      <c r="BG10" s="16">
        <v>15.3</v>
      </c>
      <c r="BH10" s="16">
        <v>13</v>
      </c>
      <c r="BI10" s="16">
        <v>14.7</v>
      </c>
      <c r="BJ10" s="16">
        <v>15.3</v>
      </c>
      <c r="BK10" s="16">
        <v>13.1</v>
      </c>
      <c r="BL10" s="16">
        <v>15.6</v>
      </c>
      <c r="BM10" s="16">
        <v>15.9</v>
      </c>
      <c r="BN10" s="16">
        <v>15.7</v>
      </c>
      <c r="BO10" s="16">
        <v>16.3</v>
      </c>
      <c r="BP10" s="16">
        <v>17.2</v>
      </c>
      <c r="BQ10" s="16">
        <v>17.8</v>
      </c>
      <c r="BR10" s="16">
        <v>17.2</v>
      </c>
      <c r="BS10" s="16">
        <v>16.2</v>
      </c>
      <c r="BT10" s="16">
        <v>14.9</v>
      </c>
      <c r="BU10" s="16">
        <v>14.7</v>
      </c>
      <c r="BV10" s="16">
        <v>14.5</v>
      </c>
      <c r="BW10" s="16">
        <v>13</v>
      </c>
      <c r="BX10" s="16">
        <v>15.9</v>
      </c>
      <c r="BY10" s="16">
        <v>16.3</v>
      </c>
      <c r="BZ10" s="16">
        <v>17.2</v>
      </c>
      <c r="CA10" s="16">
        <v>16.600000000000001</v>
      </c>
      <c r="CB10" s="16">
        <v>14</v>
      </c>
      <c r="CC10" s="16">
        <v>12.9</v>
      </c>
      <c r="CD10" s="16">
        <v>13</v>
      </c>
      <c r="CE10" s="16">
        <v>13.3</v>
      </c>
      <c r="CF10" s="16">
        <v>14.7</v>
      </c>
      <c r="CG10" s="16">
        <v>15</v>
      </c>
      <c r="CH10" s="16">
        <v>14.7</v>
      </c>
      <c r="CI10" s="16">
        <v>13.5</v>
      </c>
      <c r="CJ10" s="16">
        <v>14.3</v>
      </c>
      <c r="CK10" s="16">
        <v>14.1</v>
      </c>
      <c r="CL10" s="16">
        <v>14.1</v>
      </c>
      <c r="CM10" s="16">
        <v>14.3</v>
      </c>
      <c r="CN10" s="16">
        <v>13</v>
      </c>
      <c r="CO10" s="16">
        <v>12.8</v>
      </c>
      <c r="CP10" s="16">
        <v>12.9</v>
      </c>
      <c r="CQ10" s="16">
        <v>11.4</v>
      </c>
      <c r="CR10" s="16">
        <v>11</v>
      </c>
      <c r="CS10" s="16">
        <v>11.1</v>
      </c>
      <c r="CT10" s="16">
        <v>11</v>
      </c>
      <c r="CU10" s="16">
        <v>10.6</v>
      </c>
      <c r="CV10" s="16">
        <v>9.8000000000000007</v>
      </c>
      <c r="CW10" s="16">
        <v>9.6999999999999993</v>
      </c>
      <c r="CX10" s="16">
        <v>9.9</v>
      </c>
      <c r="CY10" s="16">
        <v>9.6999999999999993</v>
      </c>
      <c r="CZ10" s="16">
        <v>9.3000000000000007</v>
      </c>
      <c r="DA10" s="16">
        <v>8.8000000000000007</v>
      </c>
      <c r="DB10" s="16">
        <v>8.8000000000000007</v>
      </c>
      <c r="DC10" s="16">
        <v>8.6999999999999993</v>
      </c>
      <c r="DD10" s="16">
        <v>8.4</v>
      </c>
      <c r="DE10" s="16">
        <v>8.4</v>
      </c>
      <c r="DF10" s="16">
        <v>8.3000000000000007</v>
      </c>
      <c r="DG10" s="16">
        <v>8.3000000000000007</v>
      </c>
      <c r="DH10" s="16">
        <v>4.3</v>
      </c>
      <c r="DI10" s="16">
        <v>5.4</v>
      </c>
      <c r="DJ10" s="16">
        <v>5.2</v>
      </c>
      <c r="DK10" s="16">
        <v>5.3</v>
      </c>
      <c r="DL10" s="16">
        <v>4.5999999999999996</v>
      </c>
      <c r="DM10" s="16">
        <v>5.2</v>
      </c>
      <c r="DN10" s="16">
        <v>4.3</v>
      </c>
      <c r="DO10" s="16">
        <v>4</v>
      </c>
      <c r="DP10" s="16">
        <v>4</v>
      </c>
      <c r="DQ10" s="16">
        <v>4</v>
      </c>
      <c r="DR10" s="16">
        <v>4.0999999999999996</v>
      </c>
      <c r="DS10" s="17">
        <v>4.0999999999999996</v>
      </c>
      <c r="DT10" s="17">
        <v>3.6</v>
      </c>
      <c r="DU10" s="17">
        <v>3.9</v>
      </c>
      <c r="DV10" s="17">
        <v>4.4000000000000004</v>
      </c>
      <c r="DW10" s="17">
        <v>4.5</v>
      </c>
      <c r="DX10" s="17">
        <v>4.3</v>
      </c>
      <c r="DY10" s="17">
        <v>4.3</v>
      </c>
      <c r="DZ10" s="17">
        <v>4.8</v>
      </c>
      <c r="EA10" s="17">
        <v>5.0999999999999996</v>
      </c>
      <c r="EB10" s="17">
        <v>5.3</v>
      </c>
      <c r="EC10" s="17">
        <v>6</v>
      </c>
      <c r="ED10" s="17">
        <v>6.4</v>
      </c>
      <c r="EE10" s="68">
        <v>5.9569999999999999</v>
      </c>
      <c r="EF10" s="68">
        <v>6.5650000000000004</v>
      </c>
      <c r="EG10" s="68">
        <v>7.9989999999999997</v>
      </c>
      <c r="EH10" s="68">
        <v>6.7510000000000003</v>
      </c>
      <c r="EI10" s="68">
        <v>5.8869999999999996</v>
      </c>
      <c r="EJ10" s="68">
        <v>5.4969999999999999</v>
      </c>
      <c r="EK10" s="68">
        <v>5.883</v>
      </c>
      <c r="EL10" s="68">
        <v>4.173</v>
      </c>
      <c r="EM10" s="68">
        <v>3.698</v>
      </c>
      <c r="EN10" s="68">
        <v>3.839</v>
      </c>
      <c r="EO10" s="68">
        <v>3.125</v>
      </c>
      <c r="EP10" s="68">
        <v>3.032</v>
      </c>
      <c r="EQ10" s="68">
        <v>3.0259999999999998</v>
      </c>
      <c r="ER10" s="68">
        <v>2.8959999999999999</v>
      </c>
      <c r="ES10" s="68">
        <v>3.0179999999999998</v>
      </c>
      <c r="ET10" s="68">
        <v>3.375</v>
      </c>
      <c r="EU10" s="68">
        <v>3.1549999999999998</v>
      </c>
      <c r="EV10" s="68">
        <v>3.2389999999999999</v>
      </c>
      <c r="EW10" s="68">
        <v>3.351</v>
      </c>
      <c r="EX10" s="68">
        <v>3.1970000000000001</v>
      </c>
      <c r="EY10" s="68">
        <v>2.544</v>
      </c>
      <c r="EZ10" s="68">
        <v>2.5449999999999999</v>
      </c>
      <c r="FA10" s="68">
        <v>5.6429999999999998</v>
      </c>
      <c r="FB10" s="68">
        <v>10.032</v>
      </c>
      <c r="FC10" s="68">
        <v>2.359</v>
      </c>
      <c r="FD10" s="68">
        <v>2.5139999999999998</v>
      </c>
      <c r="FE10" s="68">
        <v>2.831</v>
      </c>
      <c r="FF10" s="68">
        <v>2.8319999999999999</v>
      </c>
      <c r="FG10" s="68">
        <v>2.6840000000000002</v>
      </c>
      <c r="FH10" s="68">
        <v>3.1</v>
      </c>
      <c r="FI10" s="68">
        <v>3.6949999999999998</v>
      </c>
      <c r="FJ10" s="68">
        <v>4.907</v>
      </c>
      <c r="FK10" s="68">
        <v>5.73</v>
      </c>
      <c r="FL10" s="68">
        <v>7.1820000000000004</v>
      </c>
      <c r="FM10" s="68">
        <v>7.8979999999999997</v>
      </c>
      <c r="FN10" s="68">
        <v>5.7809999999999997</v>
      </c>
      <c r="FO10" s="68">
        <v>3.1629999999999998</v>
      </c>
      <c r="FP10" s="68">
        <v>3.2320000000000002</v>
      </c>
      <c r="FQ10" s="68">
        <v>3.069</v>
      </c>
      <c r="FR10" s="68">
        <v>3</v>
      </c>
      <c r="FS10" s="68">
        <v>3.673</v>
      </c>
      <c r="FT10" s="68">
        <v>4</v>
      </c>
      <c r="FU10" s="68">
        <v>3.665</v>
      </c>
      <c r="FV10" s="68">
        <v>4</v>
      </c>
      <c r="FW10" s="68">
        <v>3.7</v>
      </c>
      <c r="FX10" s="68">
        <v>5</v>
      </c>
      <c r="FY10" s="68">
        <v>4.2190000000000003</v>
      </c>
      <c r="FZ10" s="68">
        <v>5.5860000000000003</v>
      </c>
      <c r="GA10" s="68">
        <v>3.931</v>
      </c>
      <c r="GB10" s="68">
        <v>2.863</v>
      </c>
      <c r="GC10" s="68">
        <v>4</v>
      </c>
      <c r="GD10" s="68">
        <v>3.4529999999999998</v>
      </c>
      <c r="GE10" s="68">
        <v>4.1980000000000004</v>
      </c>
      <c r="GF10" s="68">
        <v>4.508</v>
      </c>
      <c r="GG10" s="68">
        <v>5</v>
      </c>
      <c r="GH10" s="68">
        <v>5.2720000000000002</v>
      </c>
      <c r="GI10" s="68">
        <v>5</v>
      </c>
      <c r="GJ10" s="68">
        <v>5.7569999999999997</v>
      </c>
      <c r="GK10" s="68">
        <v>5.72</v>
      </c>
      <c r="GL10" s="68">
        <v>7.91</v>
      </c>
      <c r="GM10" s="68">
        <v>7</v>
      </c>
      <c r="GN10" s="68">
        <v>9</v>
      </c>
      <c r="GO10" s="68">
        <v>10.138</v>
      </c>
      <c r="GP10" s="68">
        <v>10</v>
      </c>
      <c r="GQ10" s="68">
        <v>10</v>
      </c>
      <c r="GR10" s="68">
        <v>11.759</v>
      </c>
      <c r="GS10" s="369">
        <v>8.9879999999999995</v>
      </c>
      <c r="GT10" s="369">
        <v>5.71</v>
      </c>
      <c r="GU10" s="369">
        <v>5.319</v>
      </c>
      <c r="GV10" s="369">
        <v>5.0010000000000003</v>
      </c>
      <c r="GW10" s="369">
        <v>6.524</v>
      </c>
      <c r="GX10" s="369">
        <v>6.4329999999999998</v>
      </c>
      <c r="GY10" s="369">
        <v>5.8630000000000004</v>
      </c>
      <c r="GZ10" s="369">
        <v>6.7779999999999996</v>
      </c>
    </row>
    <row r="11" spans="1:208" ht="19.899999999999999" customHeight="1">
      <c r="A11" s="398"/>
      <c r="B11" s="114" t="str">
        <f>IF('0'!A1=1,"Запорізька","Zaporizhzhya")</f>
        <v>Запорізька</v>
      </c>
      <c r="C11" s="16">
        <v>35.700000000000003</v>
      </c>
      <c r="D11" s="16">
        <v>38.200000000000003</v>
      </c>
      <c r="E11" s="16">
        <v>39.700000000000003</v>
      </c>
      <c r="F11" s="16">
        <v>40.6</v>
      </c>
      <c r="G11" s="16">
        <v>38.799999999999997</v>
      </c>
      <c r="H11" s="16">
        <v>37.9</v>
      </c>
      <c r="I11" s="16">
        <v>39.6</v>
      </c>
      <c r="J11" s="16">
        <v>37</v>
      </c>
      <c r="K11" s="16">
        <v>36.200000000000003</v>
      </c>
      <c r="L11" s="16">
        <v>34.799999999999997</v>
      </c>
      <c r="M11" s="16">
        <v>36.9</v>
      </c>
      <c r="N11" s="16">
        <v>34.5</v>
      </c>
      <c r="O11" s="16">
        <v>31.8</v>
      </c>
      <c r="P11" s="16">
        <v>32.799999999999997</v>
      </c>
      <c r="Q11" s="16">
        <v>34.799999999999997</v>
      </c>
      <c r="R11" s="16">
        <v>34.4</v>
      </c>
      <c r="S11" s="16">
        <v>34.9</v>
      </c>
      <c r="T11" s="16">
        <v>37.1</v>
      </c>
      <c r="U11" s="16">
        <v>36.4</v>
      </c>
      <c r="V11" s="16">
        <v>35.700000000000003</v>
      </c>
      <c r="W11" s="16">
        <v>36.799999999999997</v>
      </c>
      <c r="X11" s="16">
        <v>37.4</v>
      </c>
      <c r="Y11" s="16">
        <v>35.5</v>
      </c>
      <c r="Z11" s="16">
        <v>34.799999999999997</v>
      </c>
      <c r="AA11" s="16">
        <v>27.6</v>
      </c>
      <c r="AB11" s="16">
        <v>31.3</v>
      </c>
      <c r="AC11" s="16">
        <v>32.299999999999997</v>
      </c>
      <c r="AD11" s="16">
        <v>32.4</v>
      </c>
      <c r="AE11" s="16">
        <v>29.9</v>
      </c>
      <c r="AF11" s="16">
        <v>28.7</v>
      </c>
      <c r="AG11" s="16">
        <v>27.9</v>
      </c>
      <c r="AH11" s="16">
        <v>25.8</v>
      </c>
      <c r="AI11" s="16">
        <v>24.9</v>
      </c>
      <c r="AJ11" s="16">
        <v>24.9</v>
      </c>
      <c r="AK11" s="16">
        <v>24.1</v>
      </c>
      <c r="AL11" s="16">
        <v>23.4</v>
      </c>
      <c r="AM11" s="16">
        <v>23.9</v>
      </c>
      <c r="AN11" s="15" t="s">
        <v>0</v>
      </c>
      <c r="AO11" s="15" t="s">
        <v>0</v>
      </c>
      <c r="AP11" s="16">
        <v>24.4</v>
      </c>
      <c r="AQ11" s="15" t="s">
        <v>0</v>
      </c>
      <c r="AR11" s="15" t="s">
        <v>0</v>
      </c>
      <c r="AS11" s="16">
        <v>29.2</v>
      </c>
      <c r="AT11" s="16">
        <v>26.6</v>
      </c>
      <c r="AU11" s="16">
        <v>22.4</v>
      </c>
      <c r="AV11" s="16">
        <v>28.3</v>
      </c>
      <c r="AW11" s="16">
        <v>36.799999999999997</v>
      </c>
      <c r="AX11" s="16">
        <v>53.8</v>
      </c>
      <c r="AY11" s="16">
        <v>44.9</v>
      </c>
      <c r="AZ11" s="16">
        <v>49.6</v>
      </c>
      <c r="BA11" s="16">
        <v>47.6</v>
      </c>
      <c r="BB11" s="16">
        <v>50.2</v>
      </c>
      <c r="BC11" s="16">
        <v>54.4</v>
      </c>
      <c r="BD11" s="16">
        <v>61.3</v>
      </c>
      <c r="BE11" s="16">
        <v>66</v>
      </c>
      <c r="BF11" s="16">
        <v>64.400000000000006</v>
      </c>
      <c r="BG11" s="16">
        <v>64.3</v>
      </c>
      <c r="BH11" s="16">
        <v>65.599999999999994</v>
      </c>
      <c r="BI11" s="16">
        <v>65.3</v>
      </c>
      <c r="BJ11" s="16">
        <v>69.400000000000006</v>
      </c>
      <c r="BK11" s="16">
        <v>58.2</v>
      </c>
      <c r="BL11" s="16">
        <v>69.599999999999994</v>
      </c>
      <c r="BM11" s="16">
        <v>73.7</v>
      </c>
      <c r="BN11" s="16">
        <v>68.7</v>
      </c>
      <c r="BO11" s="16">
        <v>67</v>
      </c>
      <c r="BP11" s="16">
        <v>71.8</v>
      </c>
      <c r="BQ11" s="16">
        <v>67.400000000000006</v>
      </c>
      <c r="BR11" s="16">
        <v>57.5</v>
      </c>
      <c r="BS11" s="16">
        <v>59.9</v>
      </c>
      <c r="BT11" s="16">
        <v>56.6</v>
      </c>
      <c r="BU11" s="16">
        <v>52.9</v>
      </c>
      <c r="BV11" s="16">
        <v>55.6</v>
      </c>
      <c r="BW11" s="16">
        <v>52.2</v>
      </c>
      <c r="BX11" s="16">
        <v>55.2</v>
      </c>
      <c r="BY11" s="16">
        <v>65.599999999999994</v>
      </c>
      <c r="BZ11" s="16">
        <v>64</v>
      </c>
      <c r="CA11" s="16">
        <v>50.7</v>
      </c>
      <c r="CB11" s="16">
        <v>51</v>
      </c>
      <c r="CC11" s="16">
        <v>50.1</v>
      </c>
      <c r="CD11" s="16">
        <v>47.3</v>
      </c>
      <c r="CE11" s="16">
        <v>47.1</v>
      </c>
      <c r="CF11" s="16">
        <v>44.2</v>
      </c>
      <c r="CG11" s="16">
        <v>51.4</v>
      </c>
      <c r="CH11" s="16">
        <v>43.9</v>
      </c>
      <c r="CI11" s="16">
        <v>48.7</v>
      </c>
      <c r="CJ11" s="16">
        <v>52</v>
      </c>
      <c r="CK11" s="16">
        <v>50.5</v>
      </c>
      <c r="CL11" s="16">
        <v>49.4</v>
      </c>
      <c r="CM11" s="16">
        <v>52.7</v>
      </c>
      <c r="CN11" s="16">
        <v>58.7</v>
      </c>
      <c r="CO11" s="16">
        <v>64.599999999999994</v>
      </c>
      <c r="CP11" s="16">
        <v>64.400000000000006</v>
      </c>
      <c r="CQ11" s="16">
        <v>61.7</v>
      </c>
      <c r="CR11" s="16">
        <v>60.6</v>
      </c>
      <c r="CS11" s="16">
        <v>52.1</v>
      </c>
      <c r="CT11" s="16">
        <v>46.2</v>
      </c>
      <c r="CU11" s="16">
        <v>51.8</v>
      </c>
      <c r="CV11" s="16">
        <v>51.9</v>
      </c>
      <c r="CW11" s="16">
        <v>56.3</v>
      </c>
      <c r="CX11" s="16">
        <v>47</v>
      </c>
      <c r="CY11" s="16">
        <v>50.1</v>
      </c>
      <c r="CZ11" s="16">
        <v>51.9</v>
      </c>
      <c r="DA11" s="16">
        <v>55.7</v>
      </c>
      <c r="DB11" s="16">
        <v>52.7</v>
      </c>
      <c r="DC11" s="16">
        <v>55.1</v>
      </c>
      <c r="DD11" s="16">
        <v>62.6</v>
      </c>
      <c r="DE11" s="16">
        <v>55.8</v>
      </c>
      <c r="DF11" s="16">
        <v>60.4</v>
      </c>
      <c r="DG11" s="16">
        <v>41</v>
      </c>
      <c r="DH11" s="16">
        <v>43.3</v>
      </c>
      <c r="DI11" s="16">
        <v>49.6</v>
      </c>
      <c r="DJ11" s="16">
        <v>56.2</v>
      </c>
      <c r="DK11" s="16">
        <v>49.8</v>
      </c>
      <c r="DL11" s="16">
        <v>49</v>
      </c>
      <c r="DM11" s="16">
        <v>51.7</v>
      </c>
      <c r="DN11" s="16">
        <v>54.1</v>
      </c>
      <c r="DO11" s="16">
        <v>65.3</v>
      </c>
      <c r="DP11" s="16">
        <v>71.7</v>
      </c>
      <c r="DQ11" s="16">
        <v>66.2</v>
      </c>
      <c r="DR11" s="16">
        <v>67.3</v>
      </c>
      <c r="DS11" s="17">
        <v>59.6</v>
      </c>
      <c r="DT11" s="17">
        <v>70.5</v>
      </c>
      <c r="DU11" s="17">
        <v>67.7</v>
      </c>
      <c r="DV11" s="17">
        <v>63.5</v>
      </c>
      <c r="DW11" s="17">
        <v>68</v>
      </c>
      <c r="DX11" s="17">
        <v>67.400000000000006</v>
      </c>
      <c r="DY11" s="17">
        <v>71.7</v>
      </c>
      <c r="DZ11" s="17">
        <v>73.3</v>
      </c>
      <c r="EA11" s="17">
        <v>67.2</v>
      </c>
      <c r="EB11" s="17">
        <v>68.099999999999994</v>
      </c>
      <c r="EC11" s="17">
        <v>64.599999999999994</v>
      </c>
      <c r="ED11" s="17">
        <v>67.2</v>
      </c>
      <c r="EE11" s="68">
        <v>58.347999999999999</v>
      </c>
      <c r="EF11" s="68">
        <v>64.087999999999994</v>
      </c>
      <c r="EG11" s="68">
        <v>67.561999999999998</v>
      </c>
      <c r="EH11" s="68">
        <v>80.700999999999993</v>
      </c>
      <c r="EI11" s="68">
        <v>65.091999999999999</v>
      </c>
      <c r="EJ11" s="68">
        <v>62.076999999999998</v>
      </c>
      <c r="EK11" s="68">
        <v>59.396000000000001</v>
      </c>
      <c r="EL11" s="68">
        <v>58.476999999999997</v>
      </c>
      <c r="EM11" s="68">
        <v>32.677999999999997</v>
      </c>
      <c r="EN11" s="68">
        <v>31.792000000000002</v>
      </c>
      <c r="EO11" s="68">
        <v>65.551000000000002</v>
      </c>
      <c r="EP11" s="68">
        <v>75.484999999999999</v>
      </c>
      <c r="EQ11" s="68">
        <v>68.183999999999997</v>
      </c>
      <c r="ER11" s="68">
        <v>76.989000000000004</v>
      </c>
      <c r="ES11" s="68">
        <v>81.558999999999997</v>
      </c>
      <c r="ET11" s="68">
        <v>65.781000000000006</v>
      </c>
      <c r="EU11" s="68">
        <v>48.308999999999997</v>
      </c>
      <c r="EV11" s="68">
        <v>47.838999999999999</v>
      </c>
      <c r="EW11" s="68">
        <v>48.511000000000003</v>
      </c>
      <c r="EX11" s="68">
        <v>50.564999999999998</v>
      </c>
      <c r="EY11" s="68">
        <v>77.811999999999998</v>
      </c>
      <c r="EZ11" s="68">
        <v>106.22</v>
      </c>
      <c r="FA11" s="68">
        <v>114.211</v>
      </c>
      <c r="FB11" s="68">
        <v>112.80800000000001</v>
      </c>
      <c r="FC11" s="68">
        <v>126.354</v>
      </c>
      <c r="FD11" s="68">
        <v>148.625</v>
      </c>
      <c r="FE11" s="68">
        <v>177.39500000000001</v>
      </c>
      <c r="FF11" s="68">
        <v>199.167</v>
      </c>
      <c r="FG11" s="68">
        <v>220.12299999999999</v>
      </c>
      <c r="FH11" s="68">
        <v>235.9</v>
      </c>
      <c r="FI11" s="68">
        <v>274.43299999999999</v>
      </c>
      <c r="FJ11" s="68">
        <v>257.80500000000001</v>
      </c>
      <c r="FK11" s="68">
        <v>235.28299999999999</v>
      </c>
      <c r="FL11" s="68">
        <v>233.80699999999999</v>
      </c>
      <c r="FM11" s="68">
        <v>225.88</v>
      </c>
      <c r="FN11" s="68">
        <v>210.346</v>
      </c>
      <c r="FO11" s="68">
        <v>190.28800000000001</v>
      </c>
      <c r="FP11" s="68">
        <v>177.16900000000001</v>
      </c>
      <c r="FQ11" s="68">
        <v>111.929</v>
      </c>
      <c r="FR11" s="68">
        <v>88</v>
      </c>
      <c r="FS11" s="68">
        <v>91.013999999999996</v>
      </c>
      <c r="FT11" s="68">
        <v>95</v>
      </c>
      <c r="FU11" s="68">
        <v>99.123000000000005</v>
      </c>
      <c r="FV11" s="68">
        <v>102</v>
      </c>
      <c r="FW11" s="68">
        <v>102</v>
      </c>
      <c r="FX11" s="68">
        <v>102</v>
      </c>
      <c r="FY11" s="68">
        <v>102.38200000000001</v>
      </c>
      <c r="FZ11" s="68">
        <v>100.496</v>
      </c>
      <c r="GA11" s="68">
        <v>99.998999999999995</v>
      </c>
      <c r="GB11" s="68">
        <v>109.831</v>
      </c>
      <c r="GC11" s="68">
        <v>114</v>
      </c>
      <c r="GD11" s="68">
        <v>116.572</v>
      </c>
      <c r="GE11" s="68">
        <v>119.675</v>
      </c>
      <c r="GF11" s="68">
        <v>120.982</v>
      </c>
      <c r="GG11" s="68">
        <v>138</v>
      </c>
      <c r="GH11" s="68">
        <v>134.60300000000001</v>
      </c>
      <c r="GI11" s="68">
        <v>138</v>
      </c>
      <c r="GJ11" s="68">
        <v>124.631</v>
      </c>
      <c r="GK11" s="68">
        <v>130.953</v>
      </c>
      <c r="GL11" s="68">
        <v>129.25299999999999</v>
      </c>
      <c r="GM11" s="68">
        <v>120</v>
      </c>
      <c r="GN11" s="68">
        <v>88</v>
      </c>
      <c r="GO11" s="68">
        <v>89.311000000000007</v>
      </c>
      <c r="GP11" s="68">
        <v>93</v>
      </c>
      <c r="GQ11" s="68">
        <v>93</v>
      </c>
      <c r="GR11" s="68">
        <v>104.444</v>
      </c>
      <c r="GS11" s="369">
        <v>109.396</v>
      </c>
      <c r="GT11" s="369">
        <v>96.447999999999993</v>
      </c>
      <c r="GU11" s="369">
        <v>91.718999999999994</v>
      </c>
      <c r="GV11" s="369">
        <v>83.141999999999996</v>
      </c>
      <c r="GW11" s="369">
        <v>99.513999999999996</v>
      </c>
      <c r="GX11" s="369">
        <v>86.084999999999994</v>
      </c>
      <c r="GY11" s="369">
        <v>78.548000000000002</v>
      </c>
      <c r="GZ11" s="369">
        <v>77.706000000000003</v>
      </c>
    </row>
    <row r="12" spans="1:208" ht="19.899999999999999" customHeight="1">
      <c r="A12" s="398"/>
      <c r="B12" s="114" t="str">
        <f>IF('0'!A1=1,"Івано-Франківська","Ivano-Frankivsk")</f>
        <v>Івано-Франківська</v>
      </c>
      <c r="C12" s="17">
        <v>12.4</v>
      </c>
      <c r="D12" s="17">
        <v>13</v>
      </c>
      <c r="E12" s="17">
        <v>12.6</v>
      </c>
      <c r="F12" s="17">
        <v>11.9</v>
      </c>
      <c r="G12" s="17">
        <v>11.6</v>
      </c>
      <c r="H12" s="17">
        <v>11.7</v>
      </c>
      <c r="I12" s="17">
        <v>11.9</v>
      </c>
      <c r="J12" s="17">
        <v>11.5</v>
      </c>
      <c r="K12" s="17">
        <v>11.2</v>
      </c>
      <c r="L12" s="17">
        <v>10.7</v>
      </c>
      <c r="M12" s="17">
        <v>9.6999999999999993</v>
      </c>
      <c r="N12" s="17">
        <v>8.8000000000000007</v>
      </c>
      <c r="O12" s="17">
        <v>7.2</v>
      </c>
      <c r="P12" s="17">
        <v>8.1999999999999993</v>
      </c>
      <c r="Q12" s="17">
        <v>9</v>
      </c>
      <c r="R12" s="17">
        <v>8.5</v>
      </c>
      <c r="S12" s="17">
        <v>9.1</v>
      </c>
      <c r="T12" s="17">
        <v>9.6</v>
      </c>
      <c r="U12" s="17">
        <v>8.1999999999999993</v>
      </c>
      <c r="V12" s="17">
        <v>8.8000000000000007</v>
      </c>
      <c r="W12" s="17">
        <v>9.3000000000000007</v>
      </c>
      <c r="X12" s="17">
        <v>10</v>
      </c>
      <c r="Y12" s="17">
        <v>9.5</v>
      </c>
      <c r="Z12" s="17">
        <v>10.9</v>
      </c>
      <c r="AA12" s="17">
        <v>6.2</v>
      </c>
      <c r="AB12" s="17">
        <v>8.4</v>
      </c>
      <c r="AC12" s="17">
        <v>8.1999999999999993</v>
      </c>
      <c r="AD12" s="17">
        <v>6.6</v>
      </c>
      <c r="AE12" s="17">
        <v>7.6</v>
      </c>
      <c r="AF12" s="17">
        <v>6.2</v>
      </c>
      <c r="AG12" s="17">
        <v>6.2</v>
      </c>
      <c r="AH12" s="17">
        <v>5.8</v>
      </c>
      <c r="AI12" s="17">
        <v>5.5</v>
      </c>
      <c r="AJ12" s="17">
        <v>6</v>
      </c>
      <c r="AK12" s="17">
        <v>5.9</v>
      </c>
      <c r="AL12" s="17">
        <v>5.6</v>
      </c>
      <c r="AM12" s="17">
        <v>4.3</v>
      </c>
      <c r="AN12" s="15" t="s">
        <v>0</v>
      </c>
      <c r="AO12" s="15" t="s">
        <v>0</v>
      </c>
      <c r="AP12" s="17">
        <v>4.8</v>
      </c>
      <c r="AQ12" s="15" t="s">
        <v>0</v>
      </c>
      <c r="AR12" s="15" t="s">
        <v>0</v>
      </c>
      <c r="AS12" s="17">
        <v>4.3</v>
      </c>
      <c r="AT12" s="17">
        <v>4.5</v>
      </c>
      <c r="AU12" s="17">
        <v>5.3</v>
      </c>
      <c r="AV12" s="17">
        <v>5.5</v>
      </c>
      <c r="AW12" s="17">
        <v>6.5</v>
      </c>
      <c r="AX12" s="17">
        <v>17.7</v>
      </c>
      <c r="AY12" s="17">
        <v>7.2</v>
      </c>
      <c r="AZ12" s="17">
        <v>8.4</v>
      </c>
      <c r="BA12" s="17">
        <v>11.6</v>
      </c>
      <c r="BB12" s="17">
        <v>9.6</v>
      </c>
      <c r="BC12" s="17">
        <v>9.3000000000000007</v>
      </c>
      <c r="BD12" s="17">
        <v>8.8000000000000007</v>
      </c>
      <c r="BE12" s="17">
        <v>8.3000000000000007</v>
      </c>
      <c r="BF12" s="17">
        <v>8.8000000000000007</v>
      </c>
      <c r="BG12" s="17">
        <v>9.5</v>
      </c>
      <c r="BH12" s="17">
        <v>9.1</v>
      </c>
      <c r="BI12" s="17">
        <v>9.1999999999999993</v>
      </c>
      <c r="BJ12" s="17">
        <v>9.5</v>
      </c>
      <c r="BK12" s="17">
        <v>9.1999999999999993</v>
      </c>
      <c r="BL12" s="17">
        <v>11.7</v>
      </c>
      <c r="BM12" s="17">
        <v>13.8</v>
      </c>
      <c r="BN12" s="17">
        <v>11.5</v>
      </c>
      <c r="BO12" s="17">
        <v>12.2</v>
      </c>
      <c r="BP12" s="17">
        <v>12.3</v>
      </c>
      <c r="BQ12" s="17">
        <v>13.2</v>
      </c>
      <c r="BR12" s="17">
        <v>11.6</v>
      </c>
      <c r="BS12" s="17">
        <v>10.6</v>
      </c>
      <c r="BT12" s="17">
        <v>9.3000000000000007</v>
      </c>
      <c r="BU12" s="17">
        <v>8.8000000000000007</v>
      </c>
      <c r="BV12" s="17">
        <v>8.6</v>
      </c>
      <c r="BW12" s="17">
        <v>8</v>
      </c>
      <c r="BX12" s="17">
        <v>8</v>
      </c>
      <c r="BY12" s="17">
        <v>7.8</v>
      </c>
      <c r="BZ12" s="17">
        <v>7.5</v>
      </c>
      <c r="CA12" s="17">
        <v>7.3</v>
      </c>
      <c r="CB12" s="17">
        <v>7.9</v>
      </c>
      <c r="CC12" s="17">
        <v>7.9</v>
      </c>
      <c r="CD12" s="17">
        <v>7.6</v>
      </c>
      <c r="CE12" s="17">
        <v>6.6</v>
      </c>
      <c r="CF12" s="17">
        <v>7.2</v>
      </c>
      <c r="CG12" s="17">
        <v>7.7</v>
      </c>
      <c r="CH12" s="17">
        <v>8.6</v>
      </c>
      <c r="CI12" s="17">
        <v>8.1</v>
      </c>
      <c r="CJ12" s="17">
        <v>8</v>
      </c>
      <c r="CK12" s="17">
        <v>7.8</v>
      </c>
      <c r="CL12" s="17">
        <v>7.2</v>
      </c>
      <c r="CM12" s="17">
        <v>8</v>
      </c>
      <c r="CN12" s="17">
        <v>7.7</v>
      </c>
      <c r="CO12" s="17">
        <v>7.5</v>
      </c>
      <c r="CP12" s="17">
        <v>7.3</v>
      </c>
      <c r="CQ12" s="17">
        <v>8.5</v>
      </c>
      <c r="CR12" s="17">
        <v>7.3</v>
      </c>
      <c r="CS12" s="17">
        <v>8.1999999999999993</v>
      </c>
      <c r="CT12" s="17">
        <v>7.3</v>
      </c>
      <c r="CU12" s="17">
        <v>8.9</v>
      </c>
      <c r="CV12" s="17">
        <v>8.8000000000000007</v>
      </c>
      <c r="CW12" s="17">
        <v>11.4</v>
      </c>
      <c r="CX12" s="17">
        <v>11.8</v>
      </c>
      <c r="CY12" s="17">
        <v>11.6</v>
      </c>
      <c r="CZ12" s="17">
        <v>11.1</v>
      </c>
      <c r="DA12" s="17">
        <v>10</v>
      </c>
      <c r="DB12" s="17">
        <v>10.3</v>
      </c>
      <c r="DC12" s="17">
        <v>9.6999999999999993</v>
      </c>
      <c r="DD12" s="17">
        <v>9.6</v>
      </c>
      <c r="DE12" s="17">
        <v>8.3000000000000007</v>
      </c>
      <c r="DF12" s="17">
        <v>8.1</v>
      </c>
      <c r="DG12" s="17">
        <v>8.3000000000000007</v>
      </c>
      <c r="DH12" s="17">
        <v>9.5</v>
      </c>
      <c r="DI12" s="17">
        <v>12.4</v>
      </c>
      <c r="DJ12" s="17">
        <v>14.5</v>
      </c>
      <c r="DK12" s="17">
        <v>14.5</v>
      </c>
      <c r="DL12" s="17">
        <v>14.7</v>
      </c>
      <c r="DM12" s="17">
        <v>14.9</v>
      </c>
      <c r="DN12" s="17">
        <v>13.8</v>
      </c>
      <c r="DO12" s="17">
        <v>14.2</v>
      </c>
      <c r="DP12" s="17">
        <v>15.1</v>
      </c>
      <c r="DQ12" s="17">
        <v>12.9</v>
      </c>
      <c r="DR12" s="17">
        <v>12.1</v>
      </c>
      <c r="DS12" s="17">
        <v>9.6999999999999993</v>
      </c>
      <c r="DT12" s="17">
        <v>8.9</v>
      </c>
      <c r="DU12" s="17">
        <v>9.9</v>
      </c>
      <c r="DV12" s="17">
        <v>9.3000000000000007</v>
      </c>
      <c r="DW12" s="17">
        <v>7.8</v>
      </c>
      <c r="DX12" s="17">
        <v>6.1</v>
      </c>
      <c r="DY12" s="17">
        <v>6.3</v>
      </c>
      <c r="DZ12" s="17">
        <v>6.8</v>
      </c>
      <c r="EA12" s="17">
        <v>7.9</v>
      </c>
      <c r="EB12" s="17">
        <v>7.3</v>
      </c>
      <c r="EC12" s="17">
        <v>6.2</v>
      </c>
      <c r="ED12" s="17">
        <v>5.9</v>
      </c>
      <c r="EE12" s="68">
        <v>4.1539999999999999</v>
      </c>
      <c r="EF12" s="68">
        <v>5.0469999999999997</v>
      </c>
      <c r="EG12" s="68">
        <v>6.2130000000000001</v>
      </c>
      <c r="EH12" s="68">
        <v>6.6120000000000001</v>
      </c>
      <c r="EI12" s="68">
        <v>4.726</v>
      </c>
      <c r="EJ12" s="68">
        <v>4.8730000000000002</v>
      </c>
      <c r="EK12" s="68">
        <v>5.0369999999999999</v>
      </c>
      <c r="EL12" s="68">
        <v>5.3239999999999998</v>
      </c>
      <c r="EM12" s="68">
        <v>6.1109999999999998</v>
      </c>
      <c r="EN12" s="68">
        <v>6.1189999999999998</v>
      </c>
      <c r="EO12" s="68">
        <v>5.484</v>
      </c>
      <c r="EP12" s="68">
        <v>5.5330000000000004</v>
      </c>
      <c r="EQ12" s="68">
        <v>5.51</v>
      </c>
      <c r="ER12" s="68">
        <v>5.032</v>
      </c>
      <c r="ES12" s="68">
        <v>5.3250000000000002</v>
      </c>
      <c r="ET12" s="68">
        <v>8.0969999999999995</v>
      </c>
      <c r="EU12" s="68">
        <v>8.8979999999999997</v>
      </c>
      <c r="EV12" s="68">
        <v>12.395</v>
      </c>
      <c r="EW12" s="68">
        <v>11.496</v>
      </c>
      <c r="EX12" s="68">
        <v>12.554</v>
      </c>
      <c r="EY12" s="68">
        <v>16.93</v>
      </c>
      <c r="EZ12" s="68">
        <v>24.109000000000002</v>
      </c>
      <c r="FA12" s="68">
        <v>25.942</v>
      </c>
      <c r="FB12" s="68">
        <v>34.130000000000003</v>
      </c>
      <c r="FC12" s="68">
        <v>19.584</v>
      </c>
      <c r="FD12" s="68">
        <v>20.193000000000001</v>
      </c>
      <c r="FE12" s="68">
        <v>22.562000000000001</v>
      </c>
      <c r="FF12" s="68">
        <v>22.922000000000001</v>
      </c>
      <c r="FG12" s="68">
        <v>24.815000000000001</v>
      </c>
      <c r="FH12" s="68">
        <v>27.8</v>
      </c>
      <c r="FI12" s="68">
        <v>26.512</v>
      </c>
      <c r="FJ12" s="68">
        <v>31.585000000000001</v>
      </c>
      <c r="FK12" s="68">
        <v>38.024000000000001</v>
      </c>
      <c r="FL12" s="68">
        <v>39.652000000000001</v>
      </c>
      <c r="FM12" s="68">
        <v>36.395000000000003</v>
      </c>
      <c r="FN12" s="68">
        <v>32.576999999999998</v>
      </c>
      <c r="FO12" s="68">
        <v>23.114999999999998</v>
      </c>
      <c r="FP12" s="68">
        <v>23.42</v>
      </c>
      <c r="FQ12" s="68">
        <v>23.233000000000001</v>
      </c>
      <c r="FR12" s="68">
        <v>29</v>
      </c>
      <c r="FS12" s="68">
        <v>28.904</v>
      </c>
      <c r="FT12" s="68">
        <v>29</v>
      </c>
      <c r="FU12" s="68">
        <v>31.414000000000001</v>
      </c>
      <c r="FV12" s="68">
        <v>35</v>
      </c>
      <c r="FW12" s="68">
        <v>36.299999999999997</v>
      </c>
      <c r="FX12" s="68">
        <v>42</v>
      </c>
      <c r="FY12" s="68">
        <v>46.942</v>
      </c>
      <c r="FZ12" s="68">
        <v>50.939</v>
      </c>
      <c r="GA12" s="68">
        <v>36.698999999999998</v>
      </c>
      <c r="GB12" s="68">
        <v>30.619</v>
      </c>
      <c r="GC12" s="68">
        <v>24</v>
      </c>
      <c r="GD12" s="68">
        <v>24.693999999999999</v>
      </c>
      <c r="GE12" s="68">
        <v>26.24</v>
      </c>
      <c r="GF12" s="68">
        <v>25.628</v>
      </c>
      <c r="GG12" s="68">
        <v>26</v>
      </c>
      <c r="GH12" s="68">
        <v>25.138999999999999</v>
      </c>
      <c r="GI12" s="68">
        <v>25</v>
      </c>
      <c r="GJ12" s="68">
        <v>26.408000000000001</v>
      </c>
      <c r="GK12" s="68">
        <v>32.811999999999998</v>
      </c>
      <c r="GL12" s="68">
        <v>35.484999999999999</v>
      </c>
      <c r="GM12" s="68">
        <v>34</v>
      </c>
      <c r="GN12" s="68">
        <v>36</v>
      </c>
      <c r="GO12" s="68">
        <v>35.472000000000001</v>
      </c>
      <c r="GP12" s="68">
        <v>38</v>
      </c>
      <c r="GQ12" s="68">
        <v>40</v>
      </c>
      <c r="GR12" s="68">
        <v>45.067</v>
      </c>
      <c r="GS12" s="369">
        <v>47.215000000000003</v>
      </c>
      <c r="GT12" s="369">
        <v>49.030999999999999</v>
      </c>
      <c r="GU12" s="369">
        <v>53.512999999999998</v>
      </c>
      <c r="GV12" s="369">
        <v>53.11</v>
      </c>
      <c r="GW12" s="369">
        <v>55.348999999999997</v>
      </c>
      <c r="GX12" s="369">
        <v>56.329000000000001</v>
      </c>
      <c r="GY12" s="369">
        <v>50.152000000000001</v>
      </c>
      <c r="GZ12" s="369">
        <v>46.137</v>
      </c>
    </row>
    <row r="13" spans="1:208" ht="19.899999999999999" customHeight="1">
      <c r="A13" s="398"/>
      <c r="B13" s="114" t="str">
        <f>IF('0'!A1=1,"Київська","Kyiv")</f>
        <v>Київська</v>
      </c>
      <c r="C13" s="17">
        <v>37.200000000000003</v>
      </c>
      <c r="D13" s="17">
        <v>41.4</v>
      </c>
      <c r="E13" s="17">
        <v>43.2</v>
      </c>
      <c r="F13" s="17">
        <v>42.7</v>
      </c>
      <c r="G13" s="17">
        <v>41.3</v>
      </c>
      <c r="H13" s="17">
        <v>42.3</v>
      </c>
      <c r="I13" s="17">
        <v>42.2</v>
      </c>
      <c r="J13" s="17">
        <v>42.7</v>
      </c>
      <c r="K13" s="17">
        <v>39.200000000000003</v>
      </c>
      <c r="L13" s="17">
        <v>36.299999999999997</v>
      </c>
      <c r="M13" s="17">
        <v>35.5</v>
      </c>
      <c r="N13" s="17">
        <v>35.6</v>
      </c>
      <c r="O13" s="17">
        <v>29.4</v>
      </c>
      <c r="P13" s="17">
        <v>31.2</v>
      </c>
      <c r="Q13" s="17">
        <v>31.6</v>
      </c>
      <c r="R13" s="17">
        <v>29.5</v>
      </c>
      <c r="S13" s="17">
        <v>29.3</v>
      </c>
      <c r="T13" s="17">
        <v>29.7</v>
      </c>
      <c r="U13" s="17">
        <v>30</v>
      </c>
      <c r="V13" s="17">
        <v>29.1</v>
      </c>
      <c r="W13" s="17">
        <v>29.7</v>
      </c>
      <c r="X13" s="17">
        <v>29</v>
      </c>
      <c r="Y13" s="17">
        <v>29.9</v>
      </c>
      <c r="Z13" s="17">
        <v>29.7</v>
      </c>
      <c r="AA13" s="17">
        <v>21.4</v>
      </c>
      <c r="AB13" s="17">
        <v>23.6</v>
      </c>
      <c r="AC13" s="17">
        <v>23.4</v>
      </c>
      <c r="AD13" s="17">
        <v>21.7</v>
      </c>
      <c r="AE13" s="17">
        <v>22.2</v>
      </c>
      <c r="AF13" s="17">
        <v>20.6</v>
      </c>
      <c r="AG13" s="17">
        <v>22.8</v>
      </c>
      <c r="AH13" s="17">
        <v>22.5</v>
      </c>
      <c r="AI13" s="17">
        <v>22.4</v>
      </c>
      <c r="AJ13" s="17">
        <v>22.3</v>
      </c>
      <c r="AK13" s="17">
        <v>21.4</v>
      </c>
      <c r="AL13" s="17">
        <v>21.1</v>
      </c>
      <c r="AM13" s="17">
        <v>17.8</v>
      </c>
      <c r="AN13" s="15" t="s">
        <v>0</v>
      </c>
      <c r="AO13" s="15" t="s">
        <v>0</v>
      </c>
      <c r="AP13" s="17">
        <v>18.7</v>
      </c>
      <c r="AQ13" s="15" t="s">
        <v>0</v>
      </c>
      <c r="AR13" s="15" t="s">
        <v>0</v>
      </c>
      <c r="AS13" s="17">
        <v>19.7</v>
      </c>
      <c r="AT13" s="17">
        <v>19.600000000000001</v>
      </c>
      <c r="AU13" s="17">
        <v>19.8</v>
      </c>
      <c r="AV13" s="17">
        <v>20.2</v>
      </c>
      <c r="AW13" s="17">
        <v>23.4</v>
      </c>
      <c r="AX13" s="17">
        <v>32.1</v>
      </c>
      <c r="AY13" s="17">
        <v>28.2</v>
      </c>
      <c r="AZ13" s="17">
        <v>30.4</v>
      </c>
      <c r="BA13" s="17">
        <v>42.3</v>
      </c>
      <c r="BB13" s="17">
        <v>40.700000000000003</v>
      </c>
      <c r="BC13" s="17">
        <v>40.6</v>
      </c>
      <c r="BD13" s="17">
        <v>49.3</v>
      </c>
      <c r="BE13" s="17">
        <v>46.1</v>
      </c>
      <c r="BF13" s="17">
        <v>44.4</v>
      </c>
      <c r="BG13" s="17">
        <v>46.6</v>
      </c>
      <c r="BH13" s="17">
        <v>47.3</v>
      </c>
      <c r="BI13" s="17">
        <v>58.5</v>
      </c>
      <c r="BJ13" s="17">
        <v>62.7</v>
      </c>
      <c r="BK13" s="17">
        <v>35.6</v>
      </c>
      <c r="BL13" s="17">
        <v>46.8</v>
      </c>
      <c r="BM13" s="17">
        <v>64.8</v>
      </c>
      <c r="BN13" s="17">
        <v>55.9</v>
      </c>
      <c r="BO13" s="17">
        <v>57.6</v>
      </c>
      <c r="BP13" s="17">
        <v>77.7</v>
      </c>
      <c r="BQ13" s="17">
        <v>48</v>
      </c>
      <c r="BR13" s="17">
        <v>41.4</v>
      </c>
      <c r="BS13" s="17">
        <v>39.6</v>
      </c>
      <c r="BT13" s="17">
        <v>29.4</v>
      </c>
      <c r="BU13" s="17">
        <v>27.8</v>
      </c>
      <c r="BV13" s="17">
        <v>30.7</v>
      </c>
      <c r="BW13" s="17">
        <v>24.4</v>
      </c>
      <c r="BX13" s="17">
        <v>23.8</v>
      </c>
      <c r="BY13" s="17">
        <v>25.3</v>
      </c>
      <c r="BZ13" s="17">
        <v>26.1</v>
      </c>
      <c r="CA13" s="17">
        <v>24</v>
      </c>
      <c r="CB13" s="17">
        <v>21.9</v>
      </c>
      <c r="CC13" s="17">
        <v>20.100000000000001</v>
      </c>
      <c r="CD13" s="17">
        <v>20.6</v>
      </c>
      <c r="CE13" s="17">
        <v>15</v>
      </c>
      <c r="CF13" s="17">
        <v>14.7</v>
      </c>
      <c r="CG13" s="17">
        <v>13.7</v>
      </c>
      <c r="CH13" s="17">
        <v>10.8</v>
      </c>
      <c r="CI13" s="17">
        <v>10.6</v>
      </c>
      <c r="CJ13" s="17">
        <v>6.1</v>
      </c>
      <c r="CK13" s="17">
        <v>7.2</v>
      </c>
      <c r="CL13" s="17">
        <v>5.7</v>
      </c>
      <c r="CM13" s="17">
        <v>5</v>
      </c>
      <c r="CN13" s="17">
        <v>4.2</v>
      </c>
      <c r="CO13" s="17">
        <v>3.3</v>
      </c>
      <c r="CP13" s="17">
        <v>3.5</v>
      </c>
      <c r="CQ13" s="17">
        <v>3.2</v>
      </c>
      <c r="CR13" s="17">
        <v>2.9</v>
      </c>
      <c r="CS13" s="17">
        <v>2.8</v>
      </c>
      <c r="CT13" s="17">
        <v>2.2000000000000002</v>
      </c>
      <c r="CU13" s="17">
        <v>1.4</v>
      </c>
      <c r="CV13" s="17">
        <v>27.2</v>
      </c>
      <c r="CW13" s="17">
        <v>55.9</v>
      </c>
      <c r="CX13" s="17">
        <v>87.4</v>
      </c>
      <c r="CY13" s="17">
        <v>126.8</v>
      </c>
      <c r="CZ13" s="17">
        <v>142.69999999999999</v>
      </c>
      <c r="DA13" s="17">
        <v>149.69999999999999</v>
      </c>
      <c r="DB13" s="17">
        <v>152.1</v>
      </c>
      <c r="DC13" s="17">
        <v>151.5</v>
      </c>
      <c r="DD13" s="17">
        <v>151.80000000000001</v>
      </c>
      <c r="DE13" s="17">
        <v>148.9</v>
      </c>
      <c r="DF13" s="17">
        <v>149</v>
      </c>
      <c r="DG13" s="17">
        <v>147.80000000000001</v>
      </c>
      <c r="DH13" s="17">
        <v>147.30000000000001</v>
      </c>
      <c r="DI13" s="17">
        <v>148.6</v>
      </c>
      <c r="DJ13" s="17">
        <v>147.69999999999999</v>
      </c>
      <c r="DK13" s="17">
        <v>133.19999999999999</v>
      </c>
      <c r="DL13" s="17">
        <v>131.9</v>
      </c>
      <c r="DM13" s="17">
        <v>125</v>
      </c>
      <c r="DN13" s="17">
        <v>131.80000000000001</v>
      </c>
      <c r="DO13" s="17">
        <v>125.9</v>
      </c>
      <c r="DP13" s="17">
        <v>123.3</v>
      </c>
      <c r="DQ13" s="17">
        <v>124.6</v>
      </c>
      <c r="DR13" s="17">
        <v>124.3</v>
      </c>
      <c r="DS13" s="16">
        <v>126.6</v>
      </c>
      <c r="DT13" s="16">
        <v>136.6</v>
      </c>
      <c r="DU13" s="16">
        <v>136.9</v>
      </c>
      <c r="DV13" s="16">
        <v>129.9</v>
      </c>
      <c r="DW13" s="16">
        <v>128.6</v>
      </c>
      <c r="DX13" s="16">
        <v>128.80000000000001</v>
      </c>
      <c r="DY13" s="16">
        <v>128.5</v>
      </c>
      <c r="DZ13" s="16">
        <v>129.1</v>
      </c>
      <c r="EA13" s="16">
        <v>130.5</v>
      </c>
      <c r="EB13" s="16">
        <v>131.5</v>
      </c>
      <c r="EC13" s="16">
        <v>123.8</v>
      </c>
      <c r="ED13" s="16">
        <v>124.7</v>
      </c>
      <c r="EE13" s="68">
        <v>122.798</v>
      </c>
      <c r="EF13" s="68">
        <v>123.69799999999999</v>
      </c>
      <c r="EG13" s="68">
        <v>122.752</v>
      </c>
      <c r="EH13" s="68">
        <v>125.245</v>
      </c>
      <c r="EI13" s="68">
        <v>122.569</v>
      </c>
      <c r="EJ13" s="68">
        <v>122.661</v>
      </c>
      <c r="EK13" s="68">
        <v>122.78100000000001</v>
      </c>
      <c r="EL13" s="68">
        <v>121.628</v>
      </c>
      <c r="EM13" s="68">
        <v>123.384</v>
      </c>
      <c r="EN13" s="68">
        <v>123.89</v>
      </c>
      <c r="EO13" s="68">
        <v>130.548</v>
      </c>
      <c r="EP13" s="68">
        <v>125.6</v>
      </c>
      <c r="EQ13" s="68">
        <v>121.40600000000001</v>
      </c>
      <c r="ER13" s="68">
        <v>122.43</v>
      </c>
      <c r="ES13" s="68">
        <v>122.72</v>
      </c>
      <c r="ET13" s="68">
        <v>122.613</v>
      </c>
      <c r="EU13" s="68">
        <v>125.04900000000001</v>
      </c>
      <c r="EV13" s="68">
        <v>122.617</v>
      </c>
      <c r="EW13" s="68">
        <v>122.456</v>
      </c>
      <c r="EX13" s="68">
        <v>123.41800000000001</v>
      </c>
      <c r="EY13" s="68">
        <v>122.125</v>
      </c>
      <c r="EZ13" s="68">
        <v>127.131</v>
      </c>
      <c r="FA13" s="68">
        <v>138.88200000000001</v>
      </c>
      <c r="FB13" s="68">
        <v>143.73599999999999</v>
      </c>
      <c r="FC13" s="68">
        <v>129.65199999999999</v>
      </c>
      <c r="FD13" s="68">
        <v>128.07</v>
      </c>
      <c r="FE13" s="68">
        <v>128.47499999999999</v>
      </c>
      <c r="FF13" s="68">
        <v>128.81700000000001</v>
      </c>
      <c r="FG13" s="68">
        <v>128.46299999999999</v>
      </c>
      <c r="FH13" s="68">
        <v>132.30000000000001</v>
      </c>
      <c r="FI13" s="68">
        <v>134.755</v>
      </c>
      <c r="FJ13" s="68">
        <v>136.501</v>
      </c>
      <c r="FK13" s="68">
        <v>141.99</v>
      </c>
      <c r="FL13" s="68">
        <v>150.119</v>
      </c>
      <c r="FM13" s="68">
        <v>156.27000000000001</v>
      </c>
      <c r="FN13" s="68">
        <v>163.876</v>
      </c>
      <c r="FO13" s="68">
        <v>138.143</v>
      </c>
      <c r="FP13" s="68">
        <v>141.92500000000001</v>
      </c>
      <c r="FQ13" s="68">
        <v>140.86000000000001</v>
      </c>
      <c r="FR13" s="68">
        <v>141</v>
      </c>
      <c r="FS13" s="68">
        <v>143.494</v>
      </c>
      <c r="FT13" s="68">
        <v>148</v>
      </c>
      <c r="FU13" s="68">
        <v>146.96199999999999</v>
      </c>
      <c r="FV13" s="68">
        <v>144</v>
      </c>
      <c r="FW13" s="68">
        <v>145.6</v>
      </c>
      <c r="FX13" s="68">
        <v>146</v>
      </c>
      <c r="FY13" s="68">
        <v>149.57</v>
      </c>
      <c r="FZ13" s="68">
        <v>144.5</v>
      </c>
      <c r="GA13" s="68">
        <v>144.94300000000001</v>
      </c>
      <c r="GB13" s="68">
        <v>146.267</v>
      </c>
      <c r="GC13" s="68">
        <v>153</v>
      </c>
      <c r="GD13" s="68">
        <v>149.096</v>
      </c>
      <c r="GE13" s="68">
        <v>152.547</v>
      </c>
      <c r="GF13" s="68">
        <v>153.363</v>
      </c>
      <c r="GG13" s="68">
        <v>160</v>
      </c>
      <c r="GH13" s="68">
        <v>162.12299999999999</v>
      </c>
      <c r="GI13" s="68">
        <v>165</v>
      </c>
      <c r="GJ13" s="68">
        <v>166.98500000000001</v>
      </c>
      <c r="GK13" s="68">
        <v>165.67099999999999</v>
      </c>
      <c r="GL13" s="68">
        <v>166.155</v>
      </c>
      <c r="GM13" s="68">
        <v>158</v>
      </c>
      <c r="GN13" s="68">
        <v>38</v>
      </c>
      <c r="GO13" s="68">
        <v>46.509</v>
      </c>
      <c r="GP13" s="68">
        <v>48</v>
      </c>
      <c r="GQ13" s="68">
        <v>49</v>
      </c>
      <c r="GR13" s="68">
        <v>52.643000000000001</v>
      </c>
      <c r="GS13" s="369">
        <v>56.725999999999999</v>
      </c>
      <c r="GT13" s="369">
        <v>55.173999999999999</v>
      </c>
      <c r="GU13" s="369">
        <v>51.247999999999998</v>
      </c>
      <c r="GV13" s="369">
        <v>48.691000000000003</v>
      </c>
      <c r="GW13" s="369">
        <v>51.146999999999998</v>
      </c>
      <c r="GX13" s="369">
        <v>52.509</v>
      </c>
      <c r="GY13" s="369">
        <v>48.131</v>
      </c>
      <c r="GZ13" s="369">
        <v>54.026000000000003</v>
      </c>
    </row>
    <row r="14" spans="1:208" ht="19.899999999999999" customHeight="1">
      <c r="A14" s="398"/>
      <c r="B14" s="114" t="str">
        <f>IF('0'!A1=1,"Кіровоградська","Kirovohrad")</f>
        <v>Кіровоградська</v>
      </c>
      <c r="C14" s="17">
        <v>24.1</v>
      </c>
      <c r="D14" s="17">
        <v>28.1</v>
      </c>
      <c r="E14" s="17">
        <v>29.6</v>
      </c>
      <c r="F14" s="17">
        <v>31.7</v>
      </c>
      <c r="G14" s="17">
        <v>32.700000000000003</v>
      </c>
      <c r="H14" s="17">
        <v>35</v>
      </c>
      <c r="I14" s="17">
        <v>34.799999999999997</v>
      </c>
      <c r="J14" s="17">
        <v>35.1</v>
      </c>
      <c r="K14" s="17">
        <v>34.700000000000003</v>
      </c>
      <c r="L14" s="17">
        <v>34.9</v>
      </c>
      <c r="M14" s="17">
        <v>34.9</v>
      </c>
      <c r="N14" s="17">
        <v>37.1</v>
      </c>
      <c r="O14" s="17">
        <v>28.4</v>
      </c>
      <c r="P14" s="17">
        <v>31.1</v>
      </c>
      <c r="Q14" s="17">
        <v>32.1</v>
      </c>
      <c r="R14" s="17">
        <v>30.3</v>
      </c>
      <c r="S14" s="17">
        <v>31.7</v>
      </c>
      <c r="T14" s="17">
        <v>34.299999999999997</v>
      </c>
      <c r="U14" s="17">
        <v>37.200000000000003</v>
      </c>
      <c r="V14" s="17">
        <v>38.200000000000003</v>
      </c>
      <c r="W14" s="17">
        <v>41</v>
      </c>
      <c r="X14" s="17">
        <v>41.9</v>
      </c>
      <c r="Y14" s="17">
        <v>41.6</v>
      </c>
      <c r="Z14" s="17">
        <v>39.5</v>
      </c>
      <c r="AA14" s="17">
        <v>36.9</v>
      </c>
      <c r="AB14" s="17">
        <v>39.799999999999997</v>
      </c>
      <c r="AC14" s="17">
        <v>39.700000000000003</v>
      </c>
      <c r="AD14" s="17">
        <v>38.200000000000003</v>
      </c>
      <c r="AE14" s="17">
        <v>37.5</v>
      </c>
      <c r="AF14" s="17">
        <v>37.4</v>
      </c>
      <c r="AG14" s="17">
        <v>36.700000000000003</v>
      </c>
      <c r="AH14" s="17">
        <v>36.299999999999997</v>
      </c>
      <c r="AI14" s="17">
        <v>37</v>
      </c>
      <c r="AJ14" s="17">
        <v>34.799999999999997</v>
      </c>
      <c r="AK14" s="17">
        <v>34.5</v>
      </c>
      <c r="AL14" s="17">
        <v>34.200000000000003</v>
      </c>
      <c r="AM14" s="17">
        <v>33.4</v>
      </c>
      <c r="AN14" s="15" t="s">
        <v>0</v>
      </c>
      <c r="AO14" s="15" t="s">
        <v>0</v>
      </c>
      <c r="AP14" s="17">
        <v>25.2</v>
      </c>
      <c r="AQ14" s="15" t="s">
        <v>0</v>
      </c>
      <c r="AR14" s="15" t="s">
        <v>0</v>
      </c>
      <c r="AS14" s="17">
        <v>27.6</v>
      </c>
      <c r="AT14" s="17">
        <v>26</v>
      </c>
      <c r="AU14" s="17">
        <v>26.8</v>
      </c>
      <c r="AV14" s="17">
        <v>27.9</v>
      </c>
      <c r="AW14" s="17">
        <v>30.6</v>
      </c>
      <c r="AX14" s="17">
        <v>39</v>
      </c>
      <c r="AY14" s="17">
        <v>34.6</v>
      </c>
      <c r="AZ14" s="17">
        <v>39</v>
      </c>
      <c r="BA14" s="17">
        <v>41.1</v>
      </c>
      <c r="BB14" s="17">
        <v>42.6</v>
      </c>
      <c r="BC14" s="17">
        <v>44.4</v>
      </c>
      <c r="BD14" s="17">
        <v>47.4</v>
      </c>
      <c r="BE14" s="17">
        <v>47.7</v>
      </c>
      <c r="BF14" s="17">
        <v>48.7</v>
      </c>
      <c r="BG14" s="17">
        <v>50.5</v>
      </c>
      <c r="BH14" s="17">
        <v>52.2</v>
      </c>
      <c r="BI14" s="17">
        <v>54.4</v>
      </c>
      <c r="BJ14" s="17">
        <v>55.5</v>
      </c>
      <c r="BK14" s="17">
        <v>52.3</v>
      </c>
      <c r="BL14" s="17">
        <v>52.5</v>
      </c>
      <c r="BM14" s="17">
        <v>53.9</v>
      </c>
      <c r="BN14" s="17">
        <v>57.8</v>
      </c>
      <c r="BO14" s="17">
        <v>61.8</v>
      </c>
      <c r="BP14" s="17">
        <v>66.5</v>
      </c>
      <c r="BQ14" s="17">
        <v>66.5</v>
      </c>
      <c r="BR14" s="17">
        <v>64.7</v>
      </c>
      <c r="BS14" s="17">
        <v>67.5</v>
      </c>
      <c r="BT14" s="17">
        <v>67.5</v>
      </c>
      <c r="BU14" s="17">
        <v>64.5</v>
      </c>
      <c r="BV14" s="17">
        <v>65.900000000000006</v>
      </c>
      <c r="BW14" s="17">
        <v>59.8</v>
      </c>
      <c r="BX14" s="17">
        <v>63.4</v>
      </c>
      <c r="BY14" s="17">
        <v>62.3</v>
      </c>
      <c r="BZ14" s="17">
        <v>61.7</v>
      </c>
      <c r="CA14" s="17">
        <v>61.5</v>
      </c>
      <c r="CB14" s="17">
        <v>60.5</v>
      </c>
      <c r="CC14" s="17">
        <v>59.4</v>
      </c>
      <c r="CD14" s="17">
        <v>59.4</v>
      </c>
      <c r="CE14" s="17">
        <v>58.8</v>
      </c>
      <c r="CF14" s="17">
        <v>59.7</v>
      </c>
      <c r="CG14" s="17">
        <v>48</v>
      </c>
      <c r="CH14" s="17">
        <v>47.8</v>
      </c>
      <c r="CI14" s="17">
        <v>47.9</v>
      </c>
      <c r="CJ14" s="17">
        <v>44.7</v>
      </c>
      <c r="CK14" s="17">
        <v>47</v>
      </c>
      <c r="CL14" s="17">
        <v>43.4</v>
      </c>
      <c r="CM14" s="17">
        <v>42.5</v>
      </c>
      <c r="CN14" s="17">
        <v>42.5</v>
      </c>
      <c r="CO14" s="17">
        <v>41.3</v>
      </c>
      <c r="CP14" s="17">
        <v>41.6</v>
      </c>
      <c r="CQ14" s="17">
        <v>42.1</v>
      </c>
      <c r="CR14" s="17">
        <v>36.799999999999997</v>
      </c>
      <c r="CS14" s="17">
        <v>36.4</v>
      </c>
      <c r="CT14" s="17">
        <v>35.6</v>
      </c>
      <c r="CU14" s="17">
        <v>39.700000000000003</v>
      </c>
      <c r="CV14" s="17">
        <v>38.200000000000003</v>
      </c>
      <c r="CW14" s="17">
        <v>37.1</v>
      </c>
      <c r="CX14" s="17">
        <v>36</v>
      </c>
      <c r="CY14" s="17">
        <v>35.4</v>
      </c>
      <c r="CZ14" s="17">
        <v>34.5</v>
      </c>
      <c r="DA14" s="17">
        <v>36.5</v>
      </c>
      <c r="DB14" s="17">
        <v>35.700000000000003</v>
      </c>
      <c r="DC14" s="17">
        <v>35.700000000000003</v>
      </c>
      <c r="DD14" s="17">
        <v>36</v>
      </c>
      <c r="DE14" s="17">
        <v>35.9</v>
      </c>
      <c r="DF14" s="17">
        <v>36</v>
      </c>
      <c r="DG14" s="17">
        <v>32.5</v>
      </c>
      <c r="DH14" s="17">
        <v>32.200000000000003</v>
      </c>
      <c r="DI14" s="17">
        <v>34.4</v>
      </c>
      <c r="DJ14" s="17">
        <v>37.299999999999997</v>
      </c>
      <c r="DK14" s="17">
        <v>38.1</v>
      </c>
      <c r="DL14" s="17">
        <v>35.5</v>
      </c>
      <c r="DM14" s="17">
        <v>35.700000000000003</v>
      </c>
      <c r="DN14" s="17">
        <v>30.6</v>
      </c>
      <c r="DO14" s="17">
        <v>32.200000000000003</v>
      </c>
      <c r="DP14" s="17">
        <v>34.6</v>
      </c>
      <c r="DQ14" s="17">
        <v>36.4</v>
      </c>
      <c r="DR14" s="17">
        <v>34.5</v>
      </c>
      <c r="DS14" s="16">
        <v>31.1</v>
      </c>
      <c r="DT14" s="16">
        <v>35.700000000000003</v>
      </c>
      <c r="DU14" s="16">
        <v>34.6</v>
      </c>
      <c r="DV14" s="16">
        <v>34.799999999999997</v>
      </c>
      <c r="DW14" s="16">
        <v>35.4</v>
      </c>
      <c r="DX14" s="16">
        <v>37</v>
      </c>
      <c r="DY14" s="16">
        <v>37.1</v>
      </c>
      <c r="DZ14" s="16">
        <v>36.799999999999997</v>
      </c>
      <c r="EA14" s="16">
        <v>38</v>
      </c>
      <c r="EB14" s="16">
        <v>36</v>
      </c>
      <c r="EC14" s="16">
        <v>36.4</v>
      </c>
      <c r="ED14" s="16">
        <v>33.4</v>
      </c>
      <c r="EE14" s="68">
        <v>32.344000000000001</v>
      </c>
      <c r="EF14" s="68">
        <v>36.456000000000003</v>
      </c>
      <c r="EG14" s="68">
        <v>36.865000000000002</v>
      </c>
      <c r="EH14" s="68">
        <v>39.335000000000001</v>
      </c>
      <c r="EI14" s="68">
        <v>38.048999999999999</v>
      </c>
      <c r="EJ14" s="68">
        <v>37.713000000000001</v>
      </c>
      <c r="EK14" s="68">
        <v>38.768000000000001</v>
      </c>
      <c r="EL14" s="68">
        <v>36.420999999999999</v>
      </c>
      <c r="EM14" s="68">
        <v>35.218000000000004</v>
      </c>
      <c r="EN14" s="68">
        <v>37.530999999999999</v>
      </c>
      <c r="EO14" s="68">
        <v>35.901000000000003</v>
      </c>
      <c r="EP14" s="68">
        <v>34.127000000000002</v>
      </c>
      <c r="EQ14" s="68">
        <v>29.882000000000001</v>
      </c>
      <c r="ER14" s="68">
        <v>31.241</v>
      </c>
      <c r="ES14" s="68">
        <v>31.038</v>
      </c>
      <c r="ET14" s="68">
        <v>14.571999999999999</v>
      </c>
      <c r="EU14" s="68">
        <v>15.007999999999999</v>
      </c>
      <c r="EV14" s="68">
        <v>14.108000000000001</v>
      </c>
      <c r="EW14" s="68">
        <v>14.968</v>
      </c>
      <c r="EX14" s="68">
        <v>13.398</v>
      </c>
      <c r="EY14" s="68">
        <v>14.702999999999999</v>
      </c>
      <c r="EZ14" s="68">
        <v>16.603000000000002</v>
      </c>
      <c r="FA14" s="68">
        <v>15.77</v>
      </c>
      <c r="FB14" s="68">
        <v>17.417999999999999</v>
      </c>
      <c r="FC14" s="68">
        <v>10.605</v>
      </c>
      <c r="FD14" s="68">
        <v>12.503</v>
      </c>
      <c r="FE14" s="68">
        <v>12.006</v>
      </c>
      <c r="FF14" s="68">
        <v>11.582000000000001</v>
      </c>
      <c r="FG14" s="68">
        <v>10.84</v>
      </c>
      <c r="FH14" s="68">
        <v>11.1</v>
      </c>
      <c r="FI14" s="68">
        <v>10.882999999999999</v>
      </c>
      <c r="FJ14" s="68">
        <v>9.1890000000000001</v>
      </c>
      <c r="FK14" s="68">
        <v>8.9469999999999992</v>
      </c>
      <c r="FL14" s="68">
        <v>12.853999999999999</v>
      </c>
      <c r="FM14" s="68">
        <v>12.506</v>
      </c>
      <c r="FN14" s="68">
        <v>12.249000000000001</v>
      </c>
      <c r="FO14" s="68">
        <v>7.0869999999999997</v>
      </c>
      <c r="FP14" s="68">
        <v>8.5359999999999996</v>
      </c>
      <c r="FQ14" s="68">
        <v>9.3170000000000002</v>
      </c>
      <c r="FR14" s="68">
        <v>10</v>
      </c>
      <c r="FS14" s="68">
        <v>9.984</v>
      </c>
      <c r="FT14" s="68">
        <v>10</v>
      </c>
      <c r="FU14" s="68">
        <v>14.308</v>
      </c>
      <c r="FV14" s="68">
        <v>12</v>
      </c>
      <c r="FW14" s="68">
        <v>14.2</v>
      </c>
      <c r="FX14" s="68">
        <v>14</v>
      </c>
      <c r="FY14" s="68">
        <v>14.388999999999999</v>
      </c>
      <c r="FZ14" s="68">
        <v>14.215999999999999</v>
      </c>
      <c r="GA14" s="68">
        <v>10.513</v>
      </c>
      <c r="GB14" s="68">
        <v>12.496</v>
      </c>
      <c r="GC14" s="68">
        <v>18</v>
      </c>
      <c r="GD14" s="68">
        <v>14.22</v>
      </c>
      <c r="GE14" s="68">
        <v>14.52</v>
      </c>
      <c r="GF14" s="68">
        <v>13.547000000000001</v>
      </c>
      <c r="GG14" s="68">
        <v>15</v>
      </c>
      <c r="GH14" s="68">
        <v>17.513000000000002</v>
      </c>
      <c r="GI14" s="68">
        <v>21</v>
      </c>
      <c r="GJ14" s="68">
        <v>19.023</v>
      </c>
      <c r="GK14" s="68">
        <v>17.370999999999999</v>
      </c>
      <c r="GL14" s="68">
        <v>20.794</v>
      </c>
      <c r="GM14" s="68">
        <v>16</v>
      </c>
      <c r="GN14" s="68">
        <v>13</v>
      </c>
      <c r="GO14" s="68">
        <v>12.144</v>
      </c>
      <c r="GP14" s="68">
        <v>11</v>
      </c>
      <c r="GQ14" s="68">
        <v>11</v>
      </c>
      <c r="GR14" s="68">
        <v>9.9459999999999997</v>
      </c>
      <c r="GS14" s="369">
        <v>11.244</v>
      </c>
      <c r="GT14" s="369">
        <v>10.678000000000001</v>
      </c>
      <c r="GU14" s="369">
        <v>11.58</v>
      </c>
      <c r="GV14" s="369">
        <v>11.64</v>
      </c>
      <c r="GW14" s="369">
        <v>11.085000000000001</v>
      </c>
      <c r="GX14" s="369">
        <v>11.218999999999999</v>
      </c>
      <c r="GY14" s="369">
        <v>3.8679999999999999</v>
      </c>
      <c r="GZ14" s="369">
        <v>6.835</v>
      </c>
    </row>
    <row r="15" spans="1:208" ht="19.899999999999999" customHeight="1">
      <c r="A15" s="398"/>
      <c r="B15" s="114" t="str">
        <f>IF('0'!A1=1,"Луганська**","Luhansk**")</f>
        <v>Луганська**</v>
      </c>
      <c r="C15" s="16">
        <v>114.3</v>
      </c>
      <c r="D15" s="16">
        <v>121.5</v>
      </c>
      <c r="E15" s="16">
        <v>127.3</v>
      </c>
      <c r="F15" s="16">
        <v>128.9</v>
      </c>
      <c r="G15" s="16">
        <v>125.3</v>
      </c>
      <c r="H15" s="16">
        <v>132.69999999999999</v>
      </c>
      <c r="I15" s="16">
        <v>138.9</v>
      </c>
      <c r="J15" s="16">
        <v>133.30000000000001</v>
      </c>
      <c r="K15" s="16">
        <v>105.5</v>
      </c>
      <c r="L15" s="16">
        <v>105.2</v>
      </c>
      <c r="M15" s="16">
        <v>110.4</v>
      </c>
      <c r="N15" s="16">
        <v>106</v>
      </c>
      <c r="O15" s="16">
        <v>84.8</v>
      </c>
      <c r="P15" s="16">
        <v>97.2</v>
      </c>
      <c r="Q15" s="16">
        <v>98.2</v>
      </c>
      <c r="R15" s="16">
        <v>89.2</v>
      </c>
      <c r="S15" s="16">
        <v>101.4</v>
      </c>
      <c r="T15" s="16">
        <v>97.9</v>
      </c>
      <c r="U15" s="16">
        <v>113.2</v>
      </c>
      <c r="V15" s="16">
        <v>108.6</v>
      </c>
      <c r="W15" s="16">
        <v>95.2</v>
      </c>
      <c r="X15" s="16">
        <v>93.1</v>
      </c>
      <c r="Y15" s="16">
        <v>89.8</v>
      </c>
      <c r="Z15" s="16">
        <v>94</v>
      </c>
      <c r="AA15" s="16">
        <v>81.5</v>
      </c>
      <c r="AB15" s="16">
        <v>90.7</v>
      </c>
      <c r="AC15" s="16">
        <v>97.6</v>
      </c>
      <c r="AD15" s="16">
        <v>103.3</v>
      </c>
      <c r="AE15" s="16">
        <v>91.8</v>
      </c>
      <c r="AF15" s="16">
        <v>82.6</v>
      </c>
      <c r="AG15" s="16">
        <v>84.4</v>
      </c>
      <c r="AH15" s="16">
        <v>82.5</v>
      </c>
      <c r="AI15" s="16">
        <v>75.8</v>
      </c>
      <c r="AJ15" s="16">
        <v>72.7</v>
      </c>
      <c r="AK15" s="16">
        <v>76.7</v>
      </c>
      <c r="AL15" s="16">
        <v>70.2</v>
      </c>
      <c r="AM15" s="16">
        <v>77.8</v>
      </c>
      <c r="AN15" s="15" t="s">
        <v>0</v>
      </c>
      <c r="AO15" s="15" t="s">
        <v>0</v>
      </c>
      <c r="AP15" s="16">
        <v>58.7</v>
      </c>
      <c r="AQ15" s="15" t="s">
        <v>0</v>
      </c>
      <c r="AR15" s="15" t="s">
        <v>0</v>
      </c>
      <c r="AS15" s="16">
        <v>66.7</v>
      </c>
      <c r="AT15" s="16">
        <v>85.2</v>
      </c>
      <c r="AU15" s="16">
        <v>59</v>
      </c>
      <c r="AV15" s="16">
        <v>103.7</v>
      </c>
      <c r="AW15" s="16">
        <v>114.4</v>
      </c>
      <c r="AX15" s="16">
        <v>224.3</v>
      </c>
      <c r="AY15" s="16">
        <v>92.5</v>
      </c>
      <c r="AZ15" s="16">
        <v>150.1</v>
      </c>
      <c r="BA15" s="16">
        <v>147.80000000000001</v>
      </c>
      <c r="BB15" s="16">
        <v>152.5</v>
      </c>
      <c r="BC15" s="16">
        <v>106.5</v>
      </c>
      <c r="BD15" s="16">
        <v>121.9</v>
      </c>
      <c r="BE15" s="16">
        <v>148.1</v>
      </c>
      <c r="BF15" s="16">
        <v>125.7</v>
      </c>
      <c r="BG15" s="16">
        <v>126.9</v>
      </c>
      <c r="BH15" s="16">
        <v>170.5</v>
      </c>
      <c r="BI15" s="16">
        <v>141.69999999999999</v>
      </c>
      <c r="BJ15" s="16">
        <v>145.6</v>
      </c>
      <c r="BK15" s="16">
        <v>132.4</v>
      </c>
      <c r="BL15" s="16">
        <v>159.30000000000001</v>
      </c>
      <c r="BM15" s="16">
        <v>152.19999999999999</v>
      </c>
      <c r="BN15" s="16">
        <v>172.7</v>
      </c>
      <c r="BO15" s="16">
        <v>155</v>
      </c>
      <c r="BP15" s="16">
        <v>171.8</v>
      </c>
      <c r="BQ15" s="16">
        <v>173.8</v>
      </c>
      <c r="BR15" s="16">
        <v>148.6</v>
      </c>
      <c r="BS15" s="16">
        <v>133.19999999999999</v>
      </c>
      <c r="BT15" s="16">
        <v>123.3</v>
      </c>
      <c r="BU15" s="16">
        <v>114.5</v>
      </c>
      <c r="BV15" s="16">
        <v>116.4</v>
      </c>
      <c r="BW15" s="16">
        <v>110.1</v>
      </c>
      <c r="BX15" s="16">
        <v>115.7</v>
      </c>
      <c r="BY15" s="16">
        <v>123</v>
      </c>
      <c r="BZ15" s="16">
        <v>111.3</v>
      </c>
      <c r="CA15" s="16">
        <v>107.7</v>
      </c>
      <c r="CB15" s="16">
        <v>103.6</v>
      </c>
      <c r="CC15" s="16">
        <v>102</v>
      </c>
      <c r="CD15" s="16">
        <v>101.9</v>
      </c>
      <c r="CE15" s="16">
        <v>101.8</v>
      </c>
      <c r="CF15" s="16">
        <v>116.8</v>
      </c>
      <c r="CG15" s="16">
        <v>136.30000000000001</v>
      </c>
      <c r="CH15" s="16">
        <v>113.4</v>
      </c>
      <c r="CI15" s="16">
        <v>92.9</v>
      </c>
      <c r="CJ15" s="16">
        <v>92.3</v>
      </c>
      <c r="CK15" s="16">
        <v>94.3</v>
      </c>
      <c r="CL15" s="16">
        <v>90</v>
      </c>
      <c r="CM15" s="16">
        <v>80.8</v>
      </c>
      <c r="CN15" s="16">
        <v>79.400000000000006</v>
      </c>
      <c r="CO15" s="16">
        <v>77.2</v>
      </c>
      <c r="CP15" s="16">
        <v>76.400000000000006</v>
      </c>
      <c r="CQ15" s="16">
        <v>74.5</v>
      </c>
      <c r="CR15" s="16">
        <v>76.5</v>
      </c>
      <c r="CS15" s="16">
        <v>72</v>
      </c>
      <c r="CT15" s="16">
        <v>79.2</v>
      </c>
      <c r="CU15" s="16">
        <v>69.2</v>
      </c>
      <c r="CV15" s="16">
        <v>67.7</v>
      </c>
      <c r="CW15" s="16">
        <v>74</v>
      </c>
      <c r="CX15" s="16">
        <v>66</v>
      </c>
      <c r="CY15" s="16">
        <v>63.9</v>
      </c>
      <c r="CZ15" s="16">
        <v>60.8</v>
      </c>
      <c r="DA15" s="16">
        <v>62.9</v>
      </c>
      <c r="DB15" s="16">
        <v>63.1</v>
      </c>
      <c r="DC15" s="16">
        <v>62.7</v>
      </c>
      <c r="DD15" s="16">
        <v>64.099999999999994</v>
      </c>
      <c r="DE15" s="16">
        <v>62.7</v>
      </c>
      <c r="DF15" s="16">
        <v>41.5</v>
      </c>
      <c r="DG15" s="16">
        <v>44.2</v>
      </c>
      <c r="DH15" s="16">
        <v>38.299999999999997</v>
      </c>
      <c r="DI15" s="16">
        <v>48.4</v>
      </c>
      <c r="DJ15" s="16">
        <v>56.9</v>
      </c>
      <c r="DK15" s="16">
        <v>58.6</v>
      </c>
      <c r="DL15" s="16">
        <v>65</v>
      </c>
      <c r="DM15" s="16">
        <v>64.900000000000006</v>
      </c>
      <c r="DN15" s="16">
        <v>81.400000000000006</v>
      </c>
      <c r="DO15" s="16">
        <v>243</v>
      </c>
      <c r="DP15" s="16">
        <v>366</v>
      </c>
      <c r="DQ15" s="16">
        <v>360.2</v>
      </c>
      <c r="DR15" s="16">
        <v>347.6</v>
      </c>
      <c r="DS15" s="17">
        <v>62.7</v>
      </c>
      <c r="DT15" s="17">
        <v>87.9</v>
      </c>
      <c r="DU15" s="17">
        <v>131.69999999999999</v>
      </c>
      <c r="DV15" s="17">
        <v>162.4</v>
      </c>
      <c r="DW15" s="17">
        <v>127.8</v>
      </c>
      <c r="DX15" s="17">
        <v>380.6</v>
      </c>
      <c r="DY15" s="17">
        <v>451.4</v>
      </c>
      <c r="DZ15" s="17">
        <v>477</v>
      </c>
      <c r="EA15" s="17">
        <v>508.2</v>
      </c>
      <c r="EB15" s="17">
        <v>444.2</v>
      </c>
      <c r="EC15" s="17">
        <v>486.7</v>
      </c>
      <c r="ED15" s="17">
        <v>515.5</v>
      </c>
      <c r="EE15" s="68">
        <v>506.77699999999999</v>
      </c>
      <c r="EF15" s="68">
        <v>531.50400000000002</v>
      </c>
      <c r="EG15" s="68">
        <v>497.08800000000002</v>
      </c>
      <c r="EH15" s="68">
        <v>475.45800000000003</v>
      </c>
      <c r="EI15" s="68">
        <v>447.97899999999998</v>
      </c>
      <c r="EJ15" s="68">
        <v>439.08600000000001</v>
      </c>
      <c r="EK15" s="68">
        <v>456.03100000000001</v>
      </c>
      <c r="EL15" s="68">
        <v>487.51400000000001</v>
      </c>
      <c r="EM15" s="68">
        <v>478.85899999999998</v>
      </c>
      <c r="EN15" s="68">
        <v>495.649</v>
      </c>
      <c r="EO15" s="68">
        <v>460.48500000000001</v>
      </c>
      <c r="EP15" s="68">
        <v>461.68700000000001</v>
      </c>
      <c r="EQ15" s="68">
        <v>412.31900000000002</v>
      </c>
      <c r="ER15" s="68">
        <v>425.65499999999997</v>
      </c>
      <c r="ES15" s="68">
        <v>485.95100000000002</v>
      </c>
      <c r="ET15" s="68">
        <v>518.202</v>
      </c>
      <c r="EU15" s="68">
        <v>534.995</v>
      </c>
      <c r="EV15" s="68">
        <v>507.52</v>
      </c>
      <c r="EW15" s="68">
        <v>524.27099999999996</v>
      </c>
      <c r="EX15" s="68">
        <v>534.99400000000003</v>
      </c>
      <c r="EY15" s="68">
        <v>524.10799999999995</v>
      </c>
      <c r="EZ15" s="68">
        <v>531.846</v>
      </c>
      <c r="FA15" s="68">
        <v>550.46799999999996</v>
      </c>
      <c r="FB15" s="68">
        <v>577.07299999999998</v>
      </c>
      <c r="FC15" s="68">
        <v>556.976</v>
      </c>
      <c r="FD15" s="68">
        <v>572.68600000000004</v>
      </c>
      <c r="FE15" s="68">
        <v>511.142</v>
      </c>
      <c r="FF15" s="68">
        <v>512.09500000000003</v>
      </c>
      <c r="FG15" s="68">
        <v>509.99799999999999</v>
      </c>
      <c r="FH15" s="68">
        <v>537.4</v>
      </c>
      <c r="FI15" s="68">
        <v>539.26</v>
      </c>
      <c r="FJ15" s="68">
        <v>553.50699999999995</v>
      </c>
      <c r="FK15" s="68">
        <v>540.00800000000004</v>
      </c>
      <c r="FL15" s="68">
        <v>579.06799999999998</v>
      </c>
      <c r="FM15" s="68">
        <v>541.47199999999998</v>
      </c>
      <c r="FN15" s="68">
        <v>517.23599999999999</v>
      </c>
      <c r="FO15" s="68">
        <v>505.89800000000002</v>
      </c>
      <c r="FP15" s="68">
        <v>505.43200000000002</v>
      </c>
      <c r="FQ15" s="68">
        <v>436.49599999999998</v>
      </c>
      <c r="FR15" s="68">
        <v>457</v>
      </c>
      <c r="FS15" s="68">
        <v>466.68900000000002</v>
      </c>
      <c r="FT15" s="68">
        <v>457</v>
      </c>
      <c r="FU15" s="68">
        <v>465.16399999999999</v>
      </c>
      <c r="FV15" s="68">
        <v>485</v>
      </c>
      <c r="FW15" s="68">
        <v>490.6</v>
      </c>
      <c r="FX15" s="68">
        <v>558</v>
      </c>
      <c r="FY15" s="68">
        <v>623.28499999999997</v>
      </c>
      <c r="FZ15" s="68">
        <v>481.04599999999999</v>
      </c>
      <c r="GA15" s="68">
        <v>475.55200000000002</v>
      </c>
      <c r="GB15" s="68">
        <v>216.69499999999999</v>
      </c>
      <c r="GC15" s="68">
        <v>198</v>
      </c>
      <c r="GD15" s="68">
        <v>109.193</v>
      </c>
      <c r="GE15" s="68">
        <v>96.884</v>
      </c>
      <c r="GF15" s="68">
        <v>114.246</v>
      </c>
      <c r="GG15" s="68">
        <v>83</v>
      </c>
      <c r="GH15" s="68">
        <v>99.412000000000006</v>
      </c>
      <c r="GI15" s="68">
        <v>82</v>
      </c>
      <c r="GJ15" s="68">
        <v>95.510999999999996</v>
      </c>
      <c r="GK15" s="68">
        <v>152.38399999999999</v>
      </c>
      <c r="GL15" s="68">
        <v>213.321</v>
      </c>
      <c r="GM15" s="68">
        <v>74</v>
      </c>
      <c r="GN15" s="68">
        <v>29</v>
      </c>
      <c r="GO15" s="68">
        <v>64.525000000000006</v>
      </c>
      <c r="GP15" s="68">
        <v>93</v>
      </c>
      <c r="GQ15" s="68">
        <v>131</v>
      </c>
      <c r="GR15" s="68">
        <v>34.494999999999997</v>
      </c>
      <c r="GS15" s="369">
        <v>68.7</v>
      </c>
      <c r="GT15" s="369">
        <v>101.04</v>
      </c>
      <c r="GU15" s="369">
        <v>61.188000000000002</v>
      </c>
      <c r="GV15" s="369">
        <v>101.38200000000001</v>
      </c>
      <c r="GW15" s="369">
        <v>105.867</v>
      </c>
      <c r="GX15" s="369">
        <v>142.011</v>
      </c>
      <c r="GY15" s="369">
        <v>48.606999999999999</v>
      </c>
      <c r="GZ15" s="369">
        <v>62.561</v>
      </c>
    </row>
    <row r="16" spans="1:208" ht="19.899999999999999" customHeight="1">
      <c r="A16" s="398"/>
      <c r="B16" s="114" t="str">
        <f>IF('0'!A1=1,"Львівська","Lviv")</f>
        <v>Львівська</v>
      </c>
      <c r="C16" s="16">
        <v>41.4</v>
      </c>
      <c r="D16" s="16">
        <v>46.3</v>
      </c>
      <c r="E16" s="16">
        <v>45.9</v>
      </c>
      <c r="F16" s="16">
        <v>48.8</v>
      </c>
      <c r="G16" s="16">
        <v>45.6</v>
      </c>
      <c r="H16" s="16">
        <v>47.9</v>
      </c>
      <c r="I16" s="16">
        <v>50.7</v>
      </c>
      <c r="J16" s="16">
        <v>47.9</v>
      </c>
      <c r="K16" s="16">
        <v>39.4</v>
      </c>
      <c r="L16" s="16">
        <v>40.1</v>
      </c>
      <c r="M16" s="16">
        <v>40</v>
      </c>
      <c r="N16" s="16">
        <v>39.6</v>
      </c>
      <c r="O16" s="16">
        <v>37.5</v>
      </c>
      <c r="P16" s="16">
        <v>44.9</v>
      </c>
      <c r="Q16" s="16">
        <v>43.6</v>
      </c>
      <c r="R16" s="16">
        <v>34</v>
      </c>
      <c r="S16" s="16">
        <v>35</v>
      </c>
      <c r="T16" s="16">
        <v>34.9</v>
      </c>
      <c r="U16" s="16">
        <v>36</v>
      </c>
      <c r="V16" s="16">
        <v>36.9</v>
      </c>
      <c r="W16" s="16">
        <v>38.6</v>
      </c>
      <c r="X16" s="16">
        <v>36.6</v>
      </c>
      <c r="Y16" s="16">
        <v>34.299999999999997</v>
      </c>
      <c r="Z16" s="16">
        <v>37.700000000000003</v>
      </c>
      <c r="AA16" s="16">
        <v>30.4</v>
      </c>
      <c r="AB16" s="16">
        <v>34.200000000000003</v>
      </c>
      <c r="AC16" s="16">
        <v>32.799999999999997</v>
      </c>
      <c r="AD16" s="16">
        <v>30.2</v>
      </c>
      <c r="AE16" s="16">
        <v>29.6</v>
      </c>
      <c r="AF16" s="16">
        <v>29.8</v>
      </c>
      <c r="AG16" s="16">
        <v>36.200000000000003</v>
      </c>
      <c r="AH16" s="16">
        <v>32.9</v>
      </c>
      <c r="AI16" s="16">
        <v>28.7</v>
      </c>
      <c r="AJ16" s="16">
        <v>29.1</v>
      </c>
      <c r="AK16" s="16">
        <v>30</v>
      </c>
      <c r="AL16" s="16">
        <v>30</v>
      </c>
      <c r="AM16" s="16">
        <v>22.6</v>
      </c>
      <c r="AN16" s="15" t="s">
        <v>0</v>
      </c>
      <c r="AO16" s="15" t="s">
        <v>0</v>
      </c>
      <c r="AP16" s="16">
        <v>31.3</v>
      </c>
      <c r="AQ16" s="15" t="s">
        <v>0</v>
      </c>
      <c r="AR16" s="15" t="s">
        <v>0</v>
      </c>
      <c r="AS16" s="16">
        <v>37</v>
      </c>
      <c r="AT16" s="16">
        <v>40.299999999999997</v>
      </c>
      <c r="AU16" s="16">
        <v>36.4</v>
      </c>
      <c r="AV16" s="16">
        <v>60</v>
      </c>
      <c r="AW16" s="16">
        <v>61</v>
      </c>
      <c r="AX16" s="16">
        <v>116.5</v>
      </c>
      <c r="AY16" s="16">
        <v>59.9</v>
      </c>
      <c r="AZ16" s="16">
        <v>90.9</v>
      </c>
      <c r="BA16" s="16">
        <v>77.599999999999994</v>
      </c>
      <c r="BB16" s="16">
        <v>75.900000000000006</v>
      </c>
      <c r="BC16" s="16">
        <v>66.599999999999994</v>
      </c>
      <c r="BD16" s="16">
        <v>72.599999999999994</v>
      </c>
      <c r="BE16" s="16">
        <v>76.8</v>
      </c>
      <c r="BF16" s="16">
        <v>78.900000000000006</v>
      </c>
      <c r="BG16" s="16">
        <v>87.6</v>
      </c>
      <c r="BH16" s="16">
        <v>88.6</v>
      </c>
      <c r="BI16" s="16">
        <v>86.1</v>
      </c>
      <c r="BJ16" s="16">
        <v>86.5</v>
      </c>
      <c r="BK16" s="16">
        <v>83.2</v>
      </c>
      <c r="BL16" s="16">
        <v>96.5</v>
      </c>
      <c r="BM16" s="16">
        <v>94.8</v>
      </c>
      <c r="BN16" s="16">
        <v>91.1</v>
      </c>
      <c r="BO16" s="16">
        <v>89.1</v>
      </c>
      <c r="BP16" s="16">
        <v>95.4</v>
      </c>
      <c r="BQ16" s="16">
        <v>95.5</v>
      </c>
      <c r="BR16" s="16">
        <v>81.099999999999994</v>
      </c>
      <c r="BS16" s="16">
        <v>73.3</v>
      </c>
      <c r="BT16" s="16">
        <v>68.7</v>
      </c>
      <c r="BU16" s="16">
        <v>65.599999999999994</v>
      </c>
      <c r="BV16" s="16">
        <v>71.400000000000006</v>
      </c>
      <c r="BW16" s="16">
        <v>64.099999999999994</v>
      </c>
      <c r="BX16" s="16">
        <v>68.7</v>
      </c>
      <c r="BY16" s="16">
        <v>69.3</v>
      </c>
      <c r="BZ16" s="16">
        <v>61.9</v>
      </c>
      <c r="CA16" s="16">
        <v>62.7</v>
      </c>
      <c r="CB16" s="16">
        <v>62.8</v>
      </c>
      <c r="CC16" s="16">
        <v>63.6</v>
      </c>
      <c r="CD16" s="16">
        <v>66.7</v>
      </c>
      <c r="CE16" s="16">
        <v>66.5</v>
      </c>
      <c r="CF16" s="16">
        <v>66.2</v>
      </c>
      <c r="CG16" s="16">
        <v>62</v>
      </c>
      <c r="CH16" s="16">
        <v>58</v>
      </c>
      <c r="CI16" s="16">
        <v>56.6</v>
      </c>
      <c r="CJ16" s="16">
        <v>57.5</v>
      </c>
      <c r="CK16" s="16">
        <v>58.8</v>
      </c>
      <c r="CL16" s="16">
        <v>63.6</v>
      </c>
      <c r="CM16" s="16">
        <v>61.6</v>
      </c>
      <c r="CN16" s="16">
        <v>61.5</v>
      </c>
      <c r="CO16" s="16">
        <v>61.9</v>
      </c>
      <c r="CP16" s="16">
        <v>61.6</v>
      </c>
      <c r="CQ16" s="16">
        <v>59.9</v>
      </c>
      <c r="CR16" s="16">
        <v>59.9</v>
      </c>
      <c r="CS16" s="16">
        <v>57.9</v>
      </c>
      <c r="CT16" s="16">
        <v>63</v>
      </c>
      <c r="CU16" s="16">
        <v>58.3</v>
      </c>
      <c r="CV16" s="16">
        <v>63.5</v>
      </c>
      <c r="CW16" s="16">
        <v>67.8</v>
      </c>
      <c r="CX16" s="16">
        <v>62</v>
      </c>
      <c r="CY16" s="16">
        <v>57.2</v>
      </c>
      <c r="CZ16" s="16">
        <v>55.6</v>
      </c>
      <c r="DA16" s="16">
        <v>51.7</v>
      </c>
      <c r="DB16" s="16">
        <v>50.8</v>
      </c>
      <c r="DC16" s="16">
        <v>48.9</v>
      </c>
      <c r="DD16" s="16">
        <v>48.9</v>
      </c>
      <c r="DE16" s="16">
        <v>48.9</v>
      </c>
      <c r="DF16" s="16">
        <v>48.2</v>
      </c>
      <c r="DG16" s="16">
        <v>47.7</v>
      </c>
      <c r="DH16" s="16">
        <v>43.5</v>
      </c>
      <c r="DI16" s="16">
        <v>45.2</v>
      </c>
      <c r="DJ16" s="16">
        <v>55.5</v>
      </c>
      <c r="DK16" s="16">
        <v>54.6</v>
      </c>
      <c r="DL16" s="16">
        <v>55.1</v>
      </c>
      <c r="DM16" s="16">
        <v>56.1</v>
      </c>
      <c r="DN16" s="16">
        <v>54.1</v>
      </c>
      <c r="DO16" s="16">
        <v>54.9</v>
      </c>
      <c r="DP16" s="16">
        <v>58.7</v>
      </c>
      <c r="DQ16" s="16">
        <v>56.7</v>
      </c>
      <c r="DR16" s="16">
        <v>72.8</v>
      </c>
      <c r="DS16" s="17">
        <v>77.099999999999994</v>
      </c>
      <c r="DT16" s="17">
        <v>92.7</v>
      </c>
      <c r="DU16" s="17">
        <v>106</v>
      </c>
      <c r="DV16" s="17">
        <v>76.900000000000006</v>
      </c>
      <c r="DW16" s="17">
        <v>81.900000000000006</v>
      </c>
      <c r="DX16" s="17">
        <v>91.8</v>
      </c>
      <c r="DY16" s="17">
        <v>88.9</v>
      </c>
      <c r="DZ16" s="17">
        <v>84.7</v>
      </c>
      <c r="EA16" s="17">
        <v>83.9</v>
      </c>
      <c r="EB16" s="17">
        <v>80.599999999999994</v>
      </c>
      <c r="EC16" s="17">
        <v>76.2</v>
      </c>
      <c r="ED16" s="17">
        <v>70.3</v>
      </c>
      <c r="EE16" s="68">
        <v>92.816000000000003</v>
      </c>
      <c r="EF16" s="68">
        <v>111.63800000000001</v>
      </c>
      <c r="EG16" s="68">
        <v>79.793000000000006</v>
      </c>
      <c r="EH16" s="68">
        <v>77.730999999999995</v>
      </c>
      <c r="EI16" s="68">
        <v>73.947000000000003</v>
      </c>
      <c r="EJ16" s="68">
        <v>73.855999999999995</v>
      </c>
      <c r="EK16" s="68">
        <v>92.328999999999994</v>
      </c>
      <c r="EL16" s="68">
        <v>97.784000000000006</v>
      </c>
      <c r="EM16" s="68">
        <v>86.11</v>
      </c>
      <c r="EN16" s="68">
        <v>98.899000000000001</v>
      </c>
      <c r="EO16" s="68">
        <v>98.875</v>
      </c>
      <c r="EP16" s="68">
        <v>100.88500000000001</v>
      </c>
      <c r="EQ16" s="68">
        <v>93.777000000000001</v>
      </c>
      <c r="ER16" s="68">
        <v>98.465999999999994</v>
      </c>
      <c r="ES16" s="68">
        <v>95.481999999999999</v>
      </c>
      <c r="ET16" s="68">
        <v>94.884</v>
      </c>
      <c r="EU16" s="68">
        <v>96.528000000000006</v>
      </c>
      <c r="EV16" s="68">
        <v>94.126999999999995</v>
      </c>
      <c r="EW16" s="68">
        <v>91.034999999999997</v>
      </c>
      <c r="EX16" s="68">
        <v>90.54</v>
      </c>
      <c r="EY16" s="68">
        <v>89.730999999999995</v>
      </c>
      <c r="EZ16" s="68">
        <v>89.685000000000002</v>
      </c>
      <c r="FA16" s="68">
        <v>89.179000000000002</v>
      </c>
      <c r="FB16" s="68">
        <v>87.144000000000005</v>
      </c>
      <c r="FC16" s="68">
        <v>82.751000000000005</v>
      </c>
      <c r="FD16" s="68">
        <v>100.208</v>
      </c>
      <c r="FE16" s="68">
        <v>77.326999999999998</v>
      </c>
      <c r="FF16" s="68">
        <v>76.981999999999999</v>
      </c>
      <c r="FG16" s="68">
        <v>76.62</v>
      </c>
      <c r="FH16" s="68">
        <v>77.5</v>
      </c>
      <c r="FI16" s="68">
        <v>84.037000000000006</v>
      </c>
      <c r="FJ16" s="68">
        <v>83.206000000000003</v>
      </c>
      <c r="FK16" s="68">
        <v>87.974000000000004</v>
      </c>
      <c r="FL16" s="68">
        <v>89.756</v>
      </c>
      <c r="FM16" s="68">
        <v>90.902000000000001</v>
      </c>
      <c r="FN16" s="68">
        <v>86.515000000000001</v>
      </c>
      <c r="FO16" s="68">
        <v>75.543000000000006</v>
      </c>
      <c r="FP16" s="68">
        <v>41.975999999999999</v>
      </c>
      <c r="FQ16" s="68">
        <v>41.869</v>
      </c>
      <c r="FR16" s="68">
        <v>42</v>
      </c>
      <c r="FS16" s="68">
        <v>74.084999999999994</v>
      </c>
      <c r="FT16" s="68">
        <v>156</v>
      </c>
      <c r="FU16" s="68">
        <v>81.569999999999993</v>
      </c>
      <c r="FV16" s="68">
        <v>48</v>
      </c>
      <c r="FW16" s="68">
        <v>43</v>
      </c>
      <c r="FX16" s="68">
        <v>87</v>
      </c>
      <c r="FY16" s="68">
        <v>166.369</v>
      </c>
      <c r="FZ16" s="68">
        <v>124.37</v>
      </c>
      <c r="GA16" s="68">
        <v>134.26599999999999</v>
      </c>
      <c r="GB16" s="68">
        <v>130.28</v>
      </c>
      <c r="GC16" s="68">
        <v>51</v>
      </c>
      <c r="GD16" s="68">
        <v>104.51300000000001</v>
      </c>
      <c r="GE16" s="68">
        <v>80.176000000000002</v>
      </c>
      <c r="GF16" s="68">
        <v>73.864000000000004</v>
      </c>
      <c r="GG16" s="68">
        <v>85</v>
      </c>
      <c r="GH16" s="68">
        <v>127.087</v>
      </c>
      <c r="GI16" s="68">
        <v>95</v>
      </c>
      <c r="GJ16" s="68">
        <v>125.295</v>
      </c>
      <c r="GK16" s="68">
        <v>158.602</v>
      </c>
      <c r="GL16" s="68">
        <v>222.327</v>
      </c>
      <c r="GM16" s="68">
        <v>71</v>
      </c>
      <c r="GN16" s="68">
        <v>108</v>
      </c>
      <c r="GO16" s="68">
        <v>173.286</v>
      </c>
      <c r="GP16" s="68">
        <v>231</v>
      </c>
      <c r="GQ16" s="68">
        <v>255</v>
      </c>
      <c r="GR16" s="68">
        <v>199.685</v>
      </c>
      <c r="GS16" s="369">
        <v>249.614</v>
      </c>
      <c r="GT16" s="369">
        <v>310.97500000000002</v>
      </c>
      <c r="GU16" s="369">
        <v>235.054</v>
      </c>
      <c r="GV16" s="369">
        <v>272.61900000000003</v>
      </c>
      <c r="GW16" s="369">
        <v>231.96799999999999</v>
      </c>
      <c r="GX16" s="369">
        <v>269.17399999999998</v>
      </c>
      <c r="GY16" s="369">
        <v>116.375</v>
      </c>
      <c r="GZ16" s="369">
        <v>153.232</v>
      </c>
    </row>
    <row r="17" spans="1:208" ht="19.899999999999999" customHeight="1">
      <c r="A17" s="398"/>
      <c r="B17" s="114" t="str">
        <f>IF('0'!A1=1,"Миколаївська","Mykolayiv")</f>
        <v>Миколаївська</v>
      </c>
      <c r="C17" s="17">
        <v>23.5</v>
      </c>
      <c r="D17" s="17">
        <v>26.1</v>
      </c>
      <c r="E17" s="17">
        <v>27.2</v>
      </c>
      <c r="F17" s="17">
        <v>30.9</v>
      </c>
      <c r="G17" s="17">
        <v>27.1</v>
      </c>
      <c r="H17" s="17">
        <v>26.8</v>
      </c>
      <c r="I17" s="17">
        <v>26.1</v>
      </c>
      <c r="J17" s="17">
        <v>24.6</v>
      </c>
      <c r="K17" s="17">
        <v>23.7</v>
      </c>
      <c r="L17" s="17">
        <v>23.8</v>
      </c>
      <c r="M17" s="17">
        <v>22.4</v>
      </c>
      <c r="N17" s="17">
        <v>23.4</v>
      </c>
      <c r="O17" s="17">
        <v>18.8</v>
      </c>
      <c r="P17" s="17">
        <v>23.2</v>
      </c>
      <c r="Q17" s="17">
        <v>23.1</v>
      </c>
      <c r="R17" s="17">
        <v>22.6</v>
      </c>
      <c r="S17" s="17">
        <v>22.9</v>
      </c>
      <c r="T17" s="17">
        <v>25.2</v>
      </c>
      <c r="U17" s="17">
        <v>22.9</v>
      </c>
      <c r="V17" s="17">
        <v>23.7</v>
      </c>
      <c r="W17" s="17">
        <v>26.1</v>
      </c>
      <c r="X17" s="17">
        <v>30.7</v>
      </c>
      <c r="Y17" s="17">
        <v>34.200000000000003</v>
      </c>
      <c r="Z17" s="17">
        <v>34.6</v>
      </c>
      <c r="AA17" s="17">
        <v>24.9</v>
      </c>
      <c r="AB17" s="17">
        <v>27.9</v>
      </c>
      <c r="AC17" s="17">
        <v>23.9</v>
      </c>
      <c r="AD17" s="17">
        <v>20.9</v>
      </c>
      <c r="AE17" s="17">
        <v>17.100000000000001</v>
      </c>
      <c r="AF17" s="17">
        <v>19.7</v>
      </c>
      <c r="AG17" s="17">
        <v>19.100000000000001</v>
      </c>
      <c r="AH17" s="17">
        <v>17.100000000000001</v>
      </c>
      <c r="AI17" s="17">
        <v>16</v>
      </c>
      <c r="AJ17" s="17">
        <v>15.8</v>
      </c>
      <c r="AK17" s="17">
        <v>15.4</v>
      </c>
      <c r="AL17" s="17">
        <v>15.3</v>
      </c>
      <c r="AM17" s="17">
        <v>14.8</v>
      </c>
      <c r="AN17" s="15" t="s">
        <v>0</v>
      </c>
      <c r="AO17" s="15" t="s">
        <v>0</v>
      </c>
      <c r="AP17" s="17">
        <v>14.8</v>
      </c>
      <c r="AQ17" s="15" t="s">
        <v>0</v>
      </c>
      <c r="AR17" s="15" t="s">
        <v>0</v>
      </c>
      <c r="AS17" s="17">
        <v>12.1</v>
      </c>
      <c r="AT17" s="17">
        <v>11.6</v>
      </c>
      <c r="AU17" s="17">
        <v>11.3</v>
      </c>
      <c r="AV17" s="17">
        <v>12.2</v>
      </c>
      <c r="AW17" s="17">
        <v>14.5</v>
      </c>
      <c r="AX17" s="17">
        <v>29.4</v>
      </c>
      <c r="AY17" s="17">
        <v>23.8</v>
      </c>
      <c r="AZ17" s="17">
        <v>25.7</v>
      </c>
      <c r="BA17" s="17">
        <v>28.5</v>
      </c>
      <c r="BB17" s="17">
        <v>25</v>
      </c>
      <c r="BC17" s="17">
        <v>30.1</v>
      </c>
      <c r="BD17" s="17">
        <v>35.200000000000003</v>
      </c>
      <c r="BE17" s="17">
        <v>34.6</v>
      </c>
      <c r="BF17" s="17">
        <v>27.3</v>
      </c>
      <c r="BG17" s="17">
        <v>31</v>
      </c>
      <c r="BH17" s="17">
        <v>31.5</v>
      </c>
      <c r="BI17" s="17">
        <v>35.9</v>
      </c>
      <c r="BJ17" s="17">
        <v>40.5</v>
      </c>
      <c r="BK17" s="17">
        <v>37.799999999999997</v>
      </c>
      <c r="BL17" s="17">
        <v>47.5</v>
      </c>
      <c r="BM17" s="17">
        <v>52.7</v>
      </c>
      <c r="BN17" s="17">
        <v>54.1</v>
      </c>
      <c r="BO17" s="17">
        <v>46.8</v>
      </c>
      <c r="BP17" s="17">
        <v>50.8</v>
      </c>
      <c r="BQ17" s="17">
        <v>48.5</v>
      </c>
      <c r="BR17" s="17">
        <v>47.9</v>
      </c>
      <c r="BS17" s="17">
        <v>46.5</v>
      </c>
      <c r="BT17" s="17">
        <v>45.5</v>
      </c>
      <c r="BU17" s="17">
        <v>47.3</v>
      </c>
      <c r="BV17" s="17">
        <v>55.8</v>
      </c>
      <c r="BW17" s="17">
        <v>56.7</v>
      </c>
      <c r="BX17" s="17">
        <v>65.5</v>
      </c>
      <c r="BY17" s="17">
        <v>65.5</v>
      </c>
      <c r="BZ17" s="17">
        <v>65.099999999999994</v>
      </c>
      <c r="CA17" s="17">
        <v>58.7</v>
      </c>
      <c r="CB17" s="17">
        <v>68</v>
      </c>
      <c r="CC17" s="17">
        <v>67.3</v>
      </c>
      <c r="CD17" s="17">
        <v>66.900000000000006</v>
      </c>
      <c r="CE17" s="17">
        <v>69.8</v>
      </c>
      <c r="CF17" s="17">
        <v>71.2</v>
      </c>
      <c r="CG17" s="17">
        <v>71.099999999999994</v>
      </c>
      <c r="CH17" s="17">
        <v>68.599999999999994</v>
      </c>
      <c r="CI17" s="17">
        <v>53.1</v>
      </c>
      <c r="CJ17" s="17">
        <v>54</v>
      </c>
      <c r="CK17" s="17">
        <v>53</v>
      </c>
      <c r="CL17" s="17">
        <v>54.3</v>
      </c>
      <c r="CM17" s="17">
        <v>54.1</v>
      </c>
      <c r="CN17" s="17">
        <v>54</v>
      </c>
      <c r="CO17" s="17">
        <v>53.9</v>
      </c>
      <c r="CP17" s="17">
        <v>53.1</v>
      </c>
      <c r="CQ17" s="17">
        <v>52</v>
      </c>
      <c r="CR17" s="17">
        <v>46.5</v>
      </c>
      <c r="CS17" s="17">
        <v>39.9</v>
      </c>
      <c r="CT17" s="17">
        <v>38.4</v>
      </c>
      <c r="CU17" s="17">
        <v>37.299999999999997</v>
      </c>
      <c r="CV17" s="17">
        <v>44.3</v>
      </c>
      <c r="CW17" s="17">
        <v>46.6</v>
      </c>
      <c r="CX17" s="17">
        <v>46.7</v>
      </c>
      <c r="CY17" s="17">
        <v>43.5</v>
      </c>
      <c r="CZ17" s="17">
        <v>42.9</v>
      </c>
      <c r="DA17" s="17">
        <v>42.9</v>
      </c>
      <c r="DB17" s="17">
        <v>42.8</v>
      </c>
      <c r="DC17" s="17">
        <v>47.1</v>
      </c>
      <c r="DD17" s="17">
        <v>46.6</v>
      </c>
      <c r="DE17" s="17">
        <v>48.3</v>
      </c>
      <c r="DF17" s="17">
        <v>47</v>
      </c>
      <c r="DG17" s="17">
        <v>45.7</v>
      </c>
      <c r="DH17" s="17">
        <v>49.3</v>
      </c>
      <c r="DI17" s="17">
        <v>58.5</v>
      </c>
      <c r="DJ17" s="17">
        <v>69.400000000000006</v>
      </c>
      <c r="DK17" s="17">
        <v>52.5</v>
      </c>
      <c r="DL17" s="17">
        <v>46.4</v>
      </c>
      <c r="DM17" s="17">
        <v>50.3</v>
      </c>
      <c r="DN17" s="17">
        <v>51.7</v>
      </c>
      <c r="DO17" s="17">
        <v>48.8</v>
      </c>
      <c r="DP17" s="17">
        <v>46.6</v>
      </c>
      <c r="DQ17" s="17">
        <v>44.1</v>
      </c>
      <c r="DR17" s="17">
        <v>44.6</v>
      </c>
      <c r="DS17" s="17">
        <v>41.5</v>
      </c>
      <c r="DT17" s="17">
        <v>43.9</v>
      </c>
      <c r="DU17" s="17">
        <v>45.6</v>
      </c>
      <c r="DV17" s="17">
        <v>47.5</v>
      </c>
      <c r="DW17" s="17">
        <v>48.7</v>
      </c>
      <c r="DX17" s="17">
        <v>50.9</v>
      </c>
      <c r="DY17" s="17">
        <v>49.8</v>
      </c>
      <c r="DZ17" s="17">
        <v>52.2</v>
      </c>
      <c r="EA17" s="17">
        <v>54.3</v>
      </c>
      <c r="EB17" s="17">
        <v>57.5</v>
      </c>
      <c r="EC17" s="17">
        <v>58.1</v>
      </c>
      <c r="ED17" s="17">
        <v>58.8</v>
      </c>
      <c r="EE17" s="68">
        <v>53.353000000000002</v>
      </c>
      <c r="EF17" s="68">
        <v>55.802</v>
      </c>
      <c r="EG17" s="68">
        <v>60.57</v>
      </c>
      <c r="EH17" s="68">
        <v>65.22</v>
      </c>
      <c r="EI17" s="68">
        <v>66.099999999999994</v>
      </c>
      <c r="EJ17" s="68">
        <v>71.212000000000003</v>
      </c>
      <c r="EK17" s="68">
        <v>76.486000000000004</v>
      </c>
      <c r="EL17" s="68">
        <v>81.343000000000004</v>
      </c>
      <c r="EM17" s="68">
        <v>84.715000000000003</v>
      </c>
      <c r="EN17" s="68">
        <v>84.796000000000006</v>
      </c>
      <c r="EO17" s="68">
        <v>89.144000000000005</v>
      </c>
      <c r="EP17" s="68">
        <v>91.406000000000006</v>
      </c>
      <c r="EQ17" s="68">
        <v>84.917000000000002</v>
      </c>
      <c r="ER17" s="68">
        <v>89.385000000000005</v>
      </c>
      <c r="ES17" s="68">
        <v>90.903999999999996</v>
      </c>
      <c r="ET17" s="68">
        <v>92.281999999999996</v>
      </c>
      <c r="EU17" s="68">
        <v>93.409000000000006</v>
      </c>
      <c r="EV17" s="68">
        <v>96.647000000000006</v>
      </c>
      <c r="EW17" s="68">
        <v>100.252</v>
      </c>
      <c r="EX17" s="68">
        <v>103.081</v>
      </c>
      <c r="EY17" s="68">
        <v>105.139</v>
      </c>
      <c r="EZ17" s="68">
        <v>102.746</v>
      </c>
      <c r="FA17" s="68">
        <v>102.812</v>
      </c>
      <c r="FB17" s="68">
        <v>105.271</v>
      </c>
      <c r="FC17" s="68">
        <v>103.63</v>
      </c>
      <c r="FD17" s="68">
        <v>105.18300000000001</v>
      </c>
      <c r="FE17" s="68">
        <v>108.354</v>
      </c>
      <c r="FF17" s="68">
        <v>108.214</v>
      </c>
      <c r="FG17" s="68">
        <v>109.887</v>
      </c>
      <c r="FH17" s="68">
        <v>116.7</v>
      </c>
      <c r="FI17" s="68">
        <v>110.79600000000001</v>
      </c>
      <c r="FJ17" s="68">
        <v>111.995</v>
      </c>
      <c r="FK17" s="68">
        <v>114.90600000000001</v>
      </c>
      <c r="FL17" s="68">
        <v>117.435</v>
      </c>
      <c r="FM17" s="68">
        <v>116.05</v>
      </c>
      <c r="FN17" s="68">
        <v>112.601</v>
      </c>
      <c r="FO17" s="68">
        <v>103.172</v>
      </c>
      <c r="FP17" s="68">
        <v>91.790999999999997</v>
      </c>
      <c r="FQ17" s="68">
        <v>94.081999999999994</v>
      </c>
      <c r="FR17" s="68">
        <v>88</v>
      </c>
      <c r="FS17" s="68">
        <v>86.841999999999999</v>
      </c>
      <c r="FT17" s="68">
        <v>86</v>
      </c>
      <c r="FU17" s="68">
        <v>89.665999999999997</v>
      </c>
      <c r="FV17" s="68">
        <v>35</v>
      </c>
      <c r="FW17" s="68">
        <v>43</v>
      </c>
      <c r="FX17" s="68">
        <v>48</v>
      </c>
      <c r="FY17" s="68">
        <v>47.761000000000003</v>
      </c>
      <c r="FZ17" s="68">
        <v>51.771000000000001</v>
      </c>
      <c r="GA17" s="68">
        <v>39.328000000000003</v>
      </c>
      <c r="GB17" s="68">
        <v>43.878</v>
      </c>
      <c r="GC17" s="68">
        <v>40</v>
      </c>
      <c r="GD17" s="68">
        <v>45.606999999999999</v>
      </c>
      <c r="GE17" s="68">
        <v>46.558999999999997</v>
      </c>
      <c r="GF17" s="68">
        <v>52.069000000000003</v>
      </c>
      <c r="GG17" s="68">
        <v>52</v>
      </c>
      <c r="GH17" s="68">
        <v>52.462000000000003</v>
      </c>
      <c r="GI17" s="68">
        <v>54</v>
      </c>
      <c r="GJ17" s="68">
        <v>55.875999999999998</v>
      </c>
      <c r="GK17" s="68">
        <v>56.661999999999999</v>
      </c>
      <c r="GL17" s="68">
        <v>57.332000000000001</v>
      </c>
      <c r="GM17" s="68">
        <v>55</v>
      </c>
      <c r="GN17" s="68">
        <v>45</v>
      </c>
      <c r="GO17" s="68">
        <v>50.683</v>
      </c>
      <c r="GP17" s="68">
        <v>57</v>
      </c>
      <c r="GQ17" s="68">
        <v>55</v>
      </c>
      <c r="GR17" s="68">
        <v>55.616999999999997</v>
      </c>
      <c r="GS17" s="369">
        <v>57.66</v>
      </c>
      <c r="GT17" s="369">
        <v>58.35</v>
      </c>
      <c r="GU17" s="369">
        <v>58.115000000000002</v>
      </c>
      <c r="GV17" s="369">
        <v>58.441000000000003</v>
      </c>
      <c r="GW17" s="369">
        <v>59.511000000000003</v>
      </c>
      <c r="GX17" s="369">
        <v>64.587999999999994</v>
      </c>
      <c r="GY17" s="369">
        <v>59.676000000000002</v>
      </c>
      <c r="GZ17" s="369">
        <v>56.07</v>
      </c>
    </row>
    <row r="18" spans="1:208" ht="19.899999999999999" customHeight="1">
      <c r="A18" s="398"/>
      <c r="B18" s="114" t="str">
        <f>IF('0'!A1=1,"Одеська","Odesa")</f>
        <v>Одеська</v>
      </c>
      <c r="C18" s="17">
        <v>21.2</v>
      </c>
      <c r="D18" s="17">
        <v>23.6</v>
      </c>
      <c r="E18" s="17">
        <v>30.4</v>
      </c>
      <c r="F18" s="17">
        <v>29.8</v>
      </c>
      <c r="G18" s="17">
        <v>32.200000000000003</v>
      </c>
      <c r="H18" s="17">
        <v>35.200000000000003</v>
      </c>
      <c r="I18" s="17">
        <v>36.700000000000003</v>
      </c>
      <c r="J18" s="17">
        <v>34.9</v>
      </c>
      <c r="K18" s="17">
        <v>34.5</v>
      </c>
      <c r="L18" s="17">
        <v>34.700000000000003</v>
      </c>
      <c r="M18" s="17">
        <v>34.700000000000003</v>
      </c>
      <c r="N18" s="17">
        <v>35.200000000000003</v>
      </c>
      <c r="O18" s="17">
        <v>34</v>
      </c>
      <c r="P18" s="17">
        <v>40.1</v>
      </c>
      <c r="Q18" s="17">
        <v>42.8</v>
      </c>
      <c r="R18" s="17">
        <v>41.7</v>
      </c>
      <c r="S18" s="17">
        <v>43.9</v>
      </c>
      <c r="T18" s="17">
        <v>44.9</v>
      </c>
      <c r="U18" s="17">
        <v>46</v>
      </c>
      <c r="V18" s="17">
        <v>46.2</v>
      </c>
      <c r="W18" s="17">
        <v>50.6</v>
      </c>
      <c r="X18" s="17">
        <v>49</v>
      </c>
      <c r="Y18" s="17">
        <v>46.1</v>
      </c>
      <c r="Z18" s="17">
        <v>44.4</v>
      </c>
      <c r="AA18" s="17">
        <v>28.2</v>
      </c>
      <c r="AB18" s="17">
        <v>31.9</v>
      </c>
      <c r="AC18" s="17">
        <v>30.4</v>
      </c>
      <c r="AD18" s="17">
        <v>28.6</v>
      </c>
      <c r="AE18" s="17">
        <v>25.8</v>
      </c>
      <c r="AF18" s="17">
        <v>26.2</v>
      </c>
      <c r="AG18" s="17">
        <v>23.4</v>
      </c>
      <c r="AH18" s="17">
        <v>23.1</v>
      </c>
      <c r="AI18" s="17">
        <v>22.8</v>
      </c>
      <c r="AJ18" s="17">
        <v>22.6</v>
      </c>
      <c r="AK18" s="17">
        <v>26.1</v>
      </c>
      <c r="AL18" s="17">
        <v>29.3</v>
      </c>
      <c r="AM18" s="17">
        <v>27.7</v>
      </c>
      <c r="AN18" s="15" t="s">
        <v>0</v>
      </c>
      <c r="AO18" s="15" t="s">
        <v>0</v>
      </c>
      <c r="AP18" s="17">
        <v>28.2</v>
      </c>
      <c r="AQ18" s="15" t="s">
        <v>0</v>
      </c>
      <c r="AR18" s="15" t="s">
        <v>0</v>
      </c>
      <c r="AS18" s="17">
        <v>29.3</v>
      </c>
      <c r="AT18" s="17">
        <v>28.8</v>
      </c>
      <c r="AU18" s="17">
        <v>31.1</v>
      </c>
      <c r="AV18" s="17">
        <v>31</v>
      </c>
      <c r="AW18" s="17">
        <v>38</v>
      </c>
      <c r="AX18" s="17">
        <v>64.900000000000006</v>
      </c>
      <c r="AY18" s="17">
        <v>45.2</v>
      </c>
      <c r="AZ18" s="17">
        <v>50.1</v>
      </c>
      <c r="BA18" s="17">
        <v>54.6</v>
      </c>
      <c r="BB18" s="17">
        <v>50.1</v>
      </c>
      <c r="BC18" s="17">
        <v>50.6</v>
      </c>
      <c r="BD18" s="17">
        <v>44.2</v>
      </c>
      <c r="BE18" s="17">
        <v>50</v>
      </c>
      <c r="BF18" s="17">
        <v>46.4</v>
      </c>
      <c r="BG18" s="17">
        <v>49.1</v>
      </c>
      <c r="BH18" s="17">
        <v>50.4</v>
      </c>
      <c r="BI18" s="17">
        <v>50.2</v>
      </c>
      <c r="BJ18" s="17">
        <v>50.2</v>
      </c>
      <c r="BK18" s="17">
        <v>43.4</v>
      </c>
      <c r="BL18" s="17">
        <v>52.1</v>
      </c>
      <c r="BM18" s="17">
        <v>56.1</v>
      </c>
      <c r="BN18" s="17">
        <v>56</v>
      </c>
      <c r="BO18" s="17">
        <v>56.8</v>
      </c>
      <c r="BP18" s="17">
        <v>63.2</v>
      </c>
      <c r="BQ18" s="17">
        <v>64.7</v>
      </c>
      <c r="BR18" s="17">
        <v>50.9</v>
      </c>
      <c r="BS18" s="17">
        <v>47.6</v>
      </c>
      <c r="BT18" s="17">
        <v>37.799999999999997</v>
      </c>
      <c r="BU18" s="17">
        <v>31.2</v>
      </c>
      <c r="BV18" s="17">
        <v>31.7</v>
      </c>
      <c r="BW18" s="17">
        <v>26.7</v>
      </c>
      <c r="BX18" s="17">
        <v>27.7</v>
      </c>
      <c r="BY18" s="17">
        <v>30.8</v>
      </c>
      <c r="BZ18" s="17">
        <v>28.8</v>
      </c>
      <c r="CA18" s="17">
        <v>27.5</v>
      </c>
      <c r="CB18" s="17">
        <v>27.2</v>
      </c>
      <c r="CC18" s="17">
        <v>24.9</v>
      </c>
      <c r="CD18" s="17">
        <v>23.8</v>
      </c>
      <c r="CE18" s="17">
        <v>22.9</v>
      </c>
      <c r="CF18" s="17">
        <v>22.1</v>
      </c>
      <c r="CG18" s="17">
        <v>21.5</v>
      </c>
      <c r="CH18" s="17">
        <v>21.1</v>
      </c>
      <c r="CI18" s="17">
        <v>20</v>
      </c>
      <c r="CJ18" s="17">
        <v>24.2</v>
      </c>
      <c r="CK18" s="17">
        <v>19.5</v>
      </c>
      <c r="CL18" s="17">
        <v>19.3</v>
      </c>
      <c r="CM18" s="17">
        <v>19.2</v>
      </c>
      <c r="CN18" s="17">
        <v>19.7</v>
      </c>
      <c r="CO18" s="17">
        <v>19.600000000000001</v>
      </c>
      <c r="CP18" s="17">
        <v>20.399999999999999</v>
      </c>
      <c r="CQ18" s="17">
        <v>20.399999999999999</v>
      </c>
      <c r="CR18" s="17">
        <v>19.899999999999999</v>
      </c>
      <c r="CS18" s="17">
        <v>19.100000000000001</v>
      </c>
      <c r="CT18" s="17">
        <v>16.399999999999999</v>
      </c>
      <c r="CU18" s="17">
        <v>16.100000000000001</v>
      </c>
      <c r="CV18" s="17">
        <v>17.7</v>
      </c>
      <c r="CW18" s="17">
        <v>46.8</v>
      </c>
      <c r="CX18" s="17">
        <v>34.6</v>
      </c>
      <c r="CY18" s="17">
        <v>32.5</v>
      </c>
      <c r="CZ18" s="17">
        <v>32.4</v>
      </c>
      <c r="DA18" s="17">
        <v>31.1</v>
      </c>
      <c r="DB18" s="17">
        <v>29.6</v>
      </c>
      <c r="DC18" s="17">
        <v>28.9</v>
      </c>
      <c r="DD18" s="17">
        <v>28.2</v>
      </c>
      <c r="DE18" s="17">
        <v>27.3</v>
      </c>
      <c r="DF18" s="17">
        <v>26.9</v>
      </c>
      <c r="DG18" s="17">
        <v>13.4</v>
      </c>
      <c r="DH18" s="17">
        <v>8.1999999999999993</v>
      </c>
      <c r="DI18" s="17">
        <v>9.3000000000000007</v>
      </c>
      <c r="DJ18" s="17">
        <v>11.6</v>
      </c>
      <c r="DK18" s="17">
        <v>13.1</v>
      </c>
      <c r="DL18" s="17">
        <v>12.6</v>
      </c>
      <c r="DM18" s="17">
        <v>13.1</v>
      </c>
      <c r="DN18" s="17">
        <v>12.5</v>
      </c>
      <c r="DO18" s="17">
        <v>13.3</v>
      </c>
      <c r="DP18" s="17">
        <v>13.6</v>
      </c>
      <c r="DQ18" s="17">
        <v>20</v>
      </c>
      <c r="DR18" s="17">
        <v>21.6</v>
      </c>
      <c r="DS18" s="17">
        <v>22.9</v>
      </c>
      <c r="DT18" s="17">
        <v>26.6</v>
      </c>
      <c r="DU18" s="17">
        <v>26.4</v>
      </c>
      <c r="DV18" s="17">
        <v>28.9</v>
      </c>
      <c r="DW18" s="17">
        <v>37.200000000000003</v>
      </c>
      <c r="DX18" s="17">
        <v>40.6</v>
      </c>
      <c r="DY18" s="17">
        <v>46.7</v>
      </c>
      <c r="DZ18" s="17">
        <v>48.7</v>
      </c>
      <c r="EA18" s="17">
        <v>60.6</v>
      </c>
      <c r="EB18" s="17">
        <v>55.9</v>
      </c>
      <c r="EC18" s="17">
        <v>57.2</v>
      </c>
      <c r="ED18" s="17">
        <v>59.7</v>
      </c>
      <c r="EE18" s="68">
        <v>52.914000000000001</v>
      </c>
      <c r="EF18" s="68">
        <v>56.854999999999997</v>
      </c>
      <c r="EG18" s="68">
        <v>58.536999999999999</v>
      </c>
      <c r="EH18" s="68">
        <v>57.975000000000001</v>
      </c>
      <c r="EI18" s="68">
        <v>54.505000000000003</v>
      </c>
      <c r="EJ18" s="68">
        <v>56.366999999999997</v>
      </c>
      <c r="EK18" s="68">
        <v>56.098999999999997</v>
      </c>
      <c r="EL18" s="68">
        <v>55.615000000000002</v>
      </c>
      <c r="EM18" s="68">
        <v>56.837000000000003</v>
      </c>
      <c r="EN18" s="68">
        <v>54.904000000000003</v>
      </c>
      <c r="EO18" s="68">
        <v>54.927999999999997</v>
      </c>
      <c r="EP18" s="68">
        <v>50.957000000000001</v>
      </c>
      <c r="EQ18" s="68">
        <v>47.895000000000003</v>
      </c>
      <c r="ER18" s="68">
        <v>50.469000000000001</v>
      </c>
      <c r="ES18" s="68">
        <v>49.878</v>
      </c>
      <c r="ET18" s="68">
        <v>49.942999999999998</v>
      </c>
      <c r="EU18" s="68">
        <v>49.466000000000001</v>
      </c>
      <c r="EV18" s="68">
        <v>49.726999999999997</v>
      </c>
      <c r="EW18" s="68">
        <v>50.706000000000003</v>
      </c>
      <c r="EX18" s="68">
        <v>50.65</v>
      </c>
      <c r="EY18" s="68">
        <v>50.387</v>
      </c>
      <c r="EZ18" s="68">
        <v>54.5</v>
      </c>
      <c r="FA18" s="68">
        <v>52.405000000000001</v>
      </c>
      <c r="FB18" s="68">
        <v>50.09</v>
      </c>
      <c r="FC18" s="68">
        <v>48.45</v>
      </c>
      <c r="FD18" s="68">
        <v>48.512999999999998</v>
      </c>
      <c r="FE18" s="68">
        <v>49.228000000000002</v>
      </c>
      <c r="FF18" s="68">
        <v>49.692</v>
      </c>
      <c r="FG18" s="68">
        <v>49.262999999999998</v>
      </c>
      <c r="FH18" s="68">
        <v>48.6</v>
      </c>
      <c r="FI18" s="68">
        <v>49.241</v>
      </c>
      <c r="FJ18" s="68">
        <v>51.656999999999996</v>
      </c>
      <c r="FK18" s="68">
        <v>51.055</v>
      </c>
      <c r="FL18" s="68">
        <v>53.201999999999998</v>
      </c>
      <c r="FM18" s="68">
        <v>53.09</v>
      </c>
      <c r="FN18" s="68">
        <v>53.792999999999999</v>
      </c>
      <c r="FO18" s="68">
        <v>63.607999999999997</v>
      </c>
      <c r="FP18" s="68">
        <v>58.094000000000001</v>
      </c>
      <c r="FQ18" s="68">
        <v>60.146000000000001</v>
      </c>
      <c r="FR18" s="68">
        <v>42</v>
      </c>
      <c r="FS18" s="68">
        <v>43.508000000000003</v>
      </c>
      <c r="FT18" s="68">
        <v>37</v>
      </c>
      <c r="FU18" s="68">
        <v>37.677</v>
      </c>
      <c r="FV18" s="68">
        <v>43</v>
      </c>
      <c r="FW18" s="68">
        <v>48.6</v>
      </c>
      <c r="FX18" s="68">
        <v>59</v>
      </c>
      <c r="FY18" s="68">
        <v>64.182000000000002</v>
      </c>
      <c r="FZ18" s="68">
        <v>77.994</v>
      </c>
      <c r="GA18" s="68">
        <v>47.308</v>
      </c>
      <c r="GB18" s="68">
        <v>57.801000000000002</v>
      </c>
      <c r="GC18" s="68">
        <v>61</v>
      </c>
      <c r="GD18" s="68">
        <v>63.165999999999997</v>
      </c>
      <c r="GE18" s="68">
        <v>66.613</v>
      </c>
      <c r="GF18" s="68">
        <v>71.248000000000005</v>
      </c>
      <c r="GG18" s="68">
        <v>77</v>
      </c>
      <c r="GH18" s="68">
        <v>89.634</v>
      </c>
      <c r="GI18" s="68">
        <v>87</v>
      </c>
      <c r="GJ18" s="68">
        <v>87.198999999999998</v>
      </c>
      <c r="GK18" s="68">
        <v>86.676000000000002</v>
      </c>
      <c r="GL18" s="68">
        <v>88.635000000000005</v>
      </c>
      <c r="GM18" s="68">
        <v>83</v>
      </c>
      <c r="GN18" s="68">
        <v>75</v>
      </c>
      <c r="GO18" s="68">
        <v>86.067999999999998</v>
      </c>
      <c r="GP18" s="68">
        <v>86</v>
      </c>
      <c r="GQ18" s="68">
        <v>91</v>
      </c>
      <c r="GR18" s="68">
        <v>95.680999999999997</v>
      </c>
      <c r="GS18" s="369">
        <v>95.75</v>
      </c>
      <c r="GT18" s="369">
        <v>90.912000000000006</v>
      </c>
      <c r="GU18" s="369">
        <v>83.344999999999999</v>
      </c>
      <c r="GV18" s="369">
        <v>77.653999999999996</v>
      </c>
      <c r="GW18" s="369">
        <v>75.040000000000006</v>
      </c>
      <c r="GX18" s="369">
        <v>73.69</v>
      </c>
      <c r="GY18" s="369">
        <v>65.123999999999995</v>
      </c>
      <c r="GZ18" s="369">
        <v>55.463000000000001</v>
      </c>
    </row>
    <row r="19" spans="1:208" ht="19.899999999999999" customHeight="1">
      <c r="A19" s="398"/>
      <c r="B19" s="114" t="str">
        <f>IF('0'!A1=1,"Полтавська","Poltava")</f>
        <v>Полтавська</v>
      </c>
      <c r="C19" s="17">
        <v>26.6</v>
      </c>
      <c r="D19" s="17">
        <v>31.1</v>
      </c>
      <c r="E19" s="17">
        <v>32</v>
      </c>
      <c r="F19" s="17">
        <v>33.700000000000003</v>
      </c>
      <c r="G19" s="17">
        <v>32.200000000000003</v>
      </c>
      <c r="H19" s="17">
        <v>33.1</v>
      </c>
      <c r="I19" s="17">
        <v>32.799999999999997</v>
      </c>
      <c r="J19" s="17">
        <v>28.4</v>
      </c>
      <c r="K19" s="17">
        <v>27</v>
      </c>
      <c r="L19" s="17">
        <v>25.4</v>
      </c>
      <c r="M19" s="17">
        <v>29</v>
      </c>
      <c r="N19" s="17">
        <v>26.9</v>
      </c>
      <c r="O19" s="17">
        <v>24.2</v>
      </c>
      <c r="P19" s="17">
        <v>25.9</v>
      </c>
      <c r="Q19" s="17">
        <v>25.3</v>
      </c>
      <c r="R19" s="17">
        <v>25.2</v>
      </c>
      <c r="S19" s="17">
        <v>26.4</v>
      </c>
      <c r="T19" s="17">
        <v>26.7</v>
      </c>
      <c r="U19" s="17">
        <v>26.6</v>
      </c>
      <c r="V19" s="17">
        <v>25.9</v>
      </c>
      <c r="W19" s="17">
        <v>24.3</v>
      </c>
      <c r="X19" s="17">
        <v>21.5</v>
      </c>
      <c r="Y19" s="17">
        <v>20.8</v>
      </c>
      <c r="Z19" s="17">
        <v>20.2</v>
      </c>
      <c r="AA19" s="17">
        <v>17.2</v>
      </c>
      <c r="AB19" s="17">
        <v>18.399999999999999</v>
      </c>
      <c r="AC19" s="17">
        <v>16.3</v>
      </c>
      <c r="AD19" s="17">
        <v>14.3</v>
      </c>
      <c r="AE19" s="17">
        <v>14.1</v>
      </c>
      <c r="AF19" s="17">
        <v>13.9</v>
      </c>
      <c r="AG19" s="17">
        <v>12.8</v>
      </c>
      <c r="AH19" s="17">
        <v>12.1</v>
      </c>
      <c r="AI19" s="17">
        <v>11.4</v>
      </c>
      <c r="AJ19" s="17">
        <v>12</v>
      </c>
      <c r="AK19" s="17">
        <v>11.2</v>
      </c>
      <c r="AL19" s="17">
        <v>10.7</v>
      </c>
      <c r="AM19" s="17">
        <v>8.6999999999999993</v>
      </c>
      <c r="AN19" s="15" t="s">
        <v>0</v>
      </c>
      <c r="AO19" s="15" t="s">
        <v>0</v>
      </c>
      <c r="AP19" s="17">
        <v>9</v>
      </c>
      <c r="AQ19" s="15" t="s">
        <v>0</v>
      </c>
      <c r="AR19" s="15" t="s">
        <v>0</v>
      </c>
      <c r="AS19" s="17">
        <v>9.1</v>
      </c>
      <c r="AT19" s="17">
        <v>9.1</v>
      </c>
      <c r="AU19" s="17">
        <v>8.6999999999999993</v>
      </c>
      <c r="AV19" s="17">
        <v>9.6</v>
      </c>
      <c r="AW19" s="17">
        <v>16.399999999999999</v>
      </c>
      <c r="AX19" s="17">
        <v>25.1</v>
      </c>
      <c r="AY19" s="17">
        <v>23.6</v>
      </c>
      <c r="AZ19" s="17">
        <v>28.8</v>
      </c>
      <c r="BA19" s="17">
        <v>25.9</v>
      </c>
      <c r="BB19" s="17">
        <v>27.2</v>
      </c>
      <c r="BC19" s="17">
        <v>28.5</v>
      </c>
      <c r="BD19" s="17">
        <v>29.8</v>
      </c>
      <c r="BE19" s="17">
        <v>32.4</v>
      </c>
      <c r="BF19" s="17">
        <v>34.6</v>
      </c>
      <c r="BG19" s="17">
        <v>34.200000000000003</v>
      </c>
      <c r="BH19" s="17">
        <v>33.1</v>
      </c>
      <c r="BI19" s="17">
        <v>32.9</v>
      </c>
      <c r="BJ19" s="17">
        <v>37.5</v>
      </c>
      <c r="BK19" s="17">
        <v>34.9</v>
      </c>
      <c r="BL19" s="17">
        <v>41.2</v>
      </c>
      <c r="BM19" s="17">
        <v>48.3</v>
      </c>
      <c r="BN19" s="17">
        <v>41.1</v>
      </c>
      <c r="BO19" s="17">
        <v>40.5</v>
      </c>
      <c r="BP19" s="17">
        <v>39.799999999999997</v>
      </c>
      <c r="BQ19" s="17">
        <v>36</v>
      </c>
      <c r="BR19" s="17">
        <v>31.2</v>
      </c>
      <c r="BS19" s="17">
        <v>28.5</v>
      </c>
      <c r="BT19" s="17">
        <v>27.7</v>
      </c>
      <c r="BU19" s="17">
        <v>26.3</v>
      </c>
      <c r="BV19" s="17">
        <v>26.4</v>
      </c>
      <c r="BW19" s="17">
        <v>26.3</v>
      </c>
      <c r="BX19" s="17">
        <v>26.9</v>
      </c>
      <c r="BY19" s="17">
        <v>26.9</v>
      </c>
      <c r="BZ19" s="17">
        <v>24.4</v>
      </c>
      <c r="CA19" s="17">
        <v>23.5</v>
      </c>
      <c r="CB19" s="17">
        <v>22.9</v>
      </c>
      <c r="CC19" s="17">
        <v>21.2</v>
      </c>
      <c r="CD19" s="17">
        <v>19</v>
      </c>
      <c r="CE19" s="17">
        <v>17.399999999999999</v>
      </c>
      <c r="CF19" s="17">
        <v>17.399999999999999</v>
      </c>
      <c r="CG19" s="17">
        <v>16.600000000000001</v>
      </c>
      <c r="CH19" s="17">
        <v>16.5</v>
      </c>
      <c r="CI19" s="17">
        <v>20</v>
      </c>
      <c r="CJ19" s="17">
        <v>18.5</v>
      </c>
      <c r="CK19" s="17">
        <v>18.8</v>
      </c>
      <c r="CL19" s="17">
        <v>17.600000000000001</v>
      </c>
      <c r="CM19" s="17">
        <v>16.8</v>
      </c>
      <c r="CN19" s="17">
        <v>15.5</v>
      </c>
      <c r="CO19" s="17">
        <v>15.4</v>
      </c>
      <c r="CP19" s="17">
        <v>15.2</v>
      </c>
      <c r="CQ19" s="17">
        <v>14.6</v>
      </c>
      <c r="CR19" s="17">
        <v>14.6</v>
      </c>
      <c r="CS19" s="17">
        <v>12.1</v>
      </c>
      <c r="CT19" s="17">
        <v>11.6</v>
      </c>
      <c r="CU19" s="17">
        <v>15.4</v>
      </c>
      <c r="CV19" s="17">
        <v>14.8</v>
      </c>
      <c r="CW19" s="17">
        <v>14.8</v>
      </c>
      <c r="CX19" s="17">
        <v>14.3</v>
      </c>
      <c r="CY19" s="17">
        <v>13.4</v>
      </c>
      <c r="CZ19" s="17">
        <v>13.2</v>
      </c>
      <c r="DA19" s="17">
        <v>13.1</v>
      </c>
      <c r="DB19" s="17">
        <v>12.6</v>
      </c>
      <c r="DC19" s="17">
        <v>12.6</v>
      </c>
      <c r="DD19" s="17">
        <v>12.5</v>
      </c>
      <c r="DE19" s="17">
        <v>13.6</v>
      </c>
      <c r="DF19" s="17">
        <v>14.3</v>
      </c>
      <c r="DG19" s="17">
        <v>14.9</v>
      </c>
      <c r="DH19" s="17">
        <v>14.5</v>
      </c>
      <c r="DI19" s="17">
        <v>19.8</v>
      </c>
      <c r="DJ19" s="17">
        <v>28.8</v>
      </c>
      <c r="DK19" s="17">
        <v>26.9</v>
      </c>
      <c r="DL19" s="17">
        <v>23.7</v>
      </c>
      <c r="DM19" s="17">
        <v>23.6</v>
      </c>
      <c r="DN19" s="17">
        <v>25.1</v>
      </c>
      <c r="DO19" s="17">
        <v>27.4</v>
      </c>
      <c r="DP19" s="17">
        <v>27.5</v>
      </c>
      <c r="DQ19" s="17">
        <v>27.7</v>
      </c>
      <c r="DR19" s="17">
        <v>28.1</v>
      </c>
      <c r="DS19" s="16">
        <v>25.4</v>
      </c>
      <c r="DT19" s="16">
        <v>28.2</v>
      </c>
      <c r="DU19" s="16">
        <v>29.3</v>
      </c>
      <c r="DV19" s="16">
        <v>27.4</v>
      </c>
      <c r="DW19" s="16">
        <v>27.2</v>
      </c>
      <c r="DX19" s="16">
        <v>29.1</v>
      </c>
      <c r="DY19" s="16">
        <v>31.9</v>
      </c>
      <c r="DZ19" s="16">
        <v>35.700000000000003</v>
      </c>
      <c r="EA19" s="16">
        <v>34.799999999999997</v>
      </c>
      <c r="EB19" s="16">
        <v>34.700000000000003</v>
      </c>
      <c r="EC19" s="16">
        <v>35.4</v>
      </c>
      <c r="ED19" s="16">
        <v>34.4</v>
      </c>
      <c r="EE19" s="68">
        <v>31.370999999999999</v>
      </c>
      <c r="EF19" s="68">
        <v>37.061</v>
      </c>
      <c r="EG19" s="68">
        <v>39.686</v>
      </c>
      <c r="EH19" s="68">
        <v>41.875</v>
      </c>
      <c r="EI19" s="68">
        <v>33.965000000000003</v>
      </c>
      <c r="EJ19" s="68">
        <v>32.695999999999998</v>
      </c>
      <c r="EK19" s="68">
        <v>32.279000000000003</v>
      </c>
      <c r="EL19" s="68">
        <v>29.992000000000001</v>
      </c>
      <c r="EM19" s="68">
        <v>29.736999999999998</v>
      </c>
      <c r="EN19" s="68">
        <v>28.748000000000001</v>
      </c>
      <c r="EO19" s="68">
        <v>27.135999999999999</v>
      </c>
      <c r="EP19" s="68">
        <v>30.085999999999999</v>
      </c>
      <c r="EQ19" s="68">
        <v>27.158999999999999</v>
      </c>
      <c r="ER19" s="68">
        <v>27.92</v>
      </c>
      <c r="ES19" s="68">
        <v>25.658999999999999</v>
      </c>
      <c r="ET19" s="68">
        <v>23.759</v>
      </c>
      <c r="EU19" s="68">
        <v>24.898</v>
      </c>
      <c r="EV19" s="68">
        <v>28.010999999999999</v>
      </c>
      <c r="EW19" s="68">
        <v>27.800999999999998</v>
      </c>
      <c r="EX19" s="68">
        <v>28.43</v>
      </c>
      <c r="EY19" s="68">
        <v>29.791</v>
      </c>
      <c r="EZ19" s="68">
        <v>29.984999999999999</v>
      </c>
      <c r="FA19" s="68">
        <v>30.913</v>
      </c>
      <c r="FB19" s="68">
        <v>32.786000000000001</v>
      </c>
      <c r="FC19" s="68">
        <v>37.862000000000002</v>
      </c>
      <c r="FD19" s="68">
        <v>39.780999999999999</v>
      </c>
      <c r="FE19" s="68">
        <v>40.384999999999998</v>
      </c>
      <c r="FF19" s="68">
        <v>41.377000000000002</v>
      </c>
      <c r="FG19" s="68">
        <v>41.473999999999997</v>
      </c>
      <c r="FH19" s="68">
        <v>40.299999999999997</v>
      </c>
      <c r="FI19" s="68">
        <v>41.478000000000002</v>
      </c>
      <c r="FJ19" s="68">
        <v>41.256</v>
      </c>
      <c r="FK19" s="68">
        <v>41.158999999999999</v>
      </c>
      <c r="FL19" s="68">
        <v>41.81</v>
      </c>
      <c r="FM19" s="68">
        <v>43.875</v>
      </c>
      <c r="FN19" s="68">
        <v>45.746000000000002</v>
      </c>
      <c r="FO19" s="68">
        <v>47.576999999999998</v>
      </c>
      <c r="FP19" s="68">
        <v>51.481999999999999</v>
      </c>
      <c r="FQ19" s="68">
        <v>54.923999999999999</v>
      </c>
      <c r="FR19" s="68">
        <v>54</v>
      </c>
      <c r="FS19" s="68">
        <v>52.781999999999996</v>
      </c>
      <c r="FT19" s="68">
        <v>51</v>
      </c>
      <c r="FU19" s="68">
        <v>51.244999999999997</v>
      </c>
      <c r="FV19" s="68">
        <v>50</v>
      </c>
      <c r="FW19" s="68">
        <v>55.3</v>
      </c>
      <c r="FX19" s="68">
        <v>54</v>
      </c>
      <c r="FY19" s="68">
        <v>58.654000000000003</v>
      </c>
      <c r="FZ19" s="68">
        <v>56.195</v>
      </c>
      <c r="GA19" s="68">
        <v>51.378999999999998</v>
      </c>
      <c r="GB19" s="68">
        <v>55.091999999999999</v>
      </c>
      <c r="GC19" s="68">
        <v>57</v>
      </c>
      <c r="GD19" s="68">
        <v>65.531999999999996</v>
      </c>
      <c r="GE19" s="68">
        <v>66.978999999999999</v>
      </c>
      <c r="GF19" s="68">
        <v>75.906999999999996</v>
      </c>
      <c r="GG19" s="68">
        <v>73</v>
      </c>
      <c r="GH19" s="68">
        <v>77.900000000000006</v>
      </c>
      <c r="GI19" s="68">
        <v>85</v>
      </c>
      <c r="GJ19" s="68">
        <v>91.838999999999999</v>
      </c>
      <c r="GK19" s="68">
        <v>92.911000000000001</v>
      </c>
      <c r="GL19" s="68">
        <v>97.19</v>
      </c>
      <c r="GM19" s="68">
        <v>104</v>
      </c>
      <c r="GN19" s="68">
        <v>104</v>
      </c>
      <c r="GO19" s="68">
        <v>105.11</v>
      </c>
      <c r="GP19" s="68">
        <v>105</v>
      </c>
      <c r="GQ19" s="68">
        <v>109</v>
      </c>
      <c r="GR19" s="68">
        <v>111.779</v>
      </c>
      <c r="GS19" s="369">
        <v>114.533</v>
      </c>
      <c r="GT19" s="369">
        <v>112.16200000000001</v>
      </c>
      <c r="GU19" s="369">
        <v>97.204999999999998</v>
      </c>
      <c r="GV19" s="369">
        <v>79.825999999999993</v>
      </c>
      <c r="GW19" s="369">
        <v>77.489000000000004</v>
      </c>
      <c r="GX19" s="369">
        <v>73.305999999999997</v>
      </c>
      <c r="GY19" s="369">
        <v>70.364999999999995</v>
      </c>
      <c r="GZ19" s="369">
        <v>44.765000000000001</v>
      </c>
    </row>
    <row r="20" spans="1:208" ht="19.899999999999999" customHeight="1">
      <c r="A20" s="398"/>
      <c r="B20" s="114" t="str">
        <f>IF('0'!A1=1,"Рівненська","Rivne")</f>
        <v>Рівненська</v>
      </c>
      <c r="C20" s="16">
        <v>8.8000000000000007</v>
      </c>
      <c r="D20" s="16">
        <v>10.7</v>
      </c>
      <c r="E20" s="16">
        <v>11.5</v>
      </c>
      <c r="F20" s="16">
        <v>11.6</v>
      </c>
      <c r="G20" s="16">
        <v>12.2</v>
      </c>
      <c r="H20" s="16">
        <v>13.2</v>
      </c>
      <c r="I20" s="16">
        <v>14.4</v>
      </c>
      <c r="J20" s="16">
        <v>13.1</v>
      </c>
      <c r="K20" s="16">
        <v>12.1</v>
      </c>
      <c r="L20" s="16">
        <v>12.3</v>
      </c>
      <c r="M20" s="16">
        <v>14.4</v>
      </c>
      <c r="N20" s="16">
        <v>15.1</v>
      </c>
      <c r="O20" s="16">
        <v>9.6999999999999993</v>
      </c>
      <c r="P20" s="16">
        <v>12.3</v>
      </c>
      <c r="Q20" s="16">
        <v>11.9</v>
      </c>
      <c r="R20" s="16">
        <v>11.8</v>
      </c>
      <c r="S20" s="16">
        <v>12.4</v>
      </c>
      <c r="T20" s="16">
        <v>13.4</v>
      </c>
      <c r="U20" s="16">
        <v>13.2</v>
      </c>
      <c r="V20" s="16">
        <v>13.9</v>
      </c>
      <c r="W20" s="16">
        <v>13.5</v>
      </c>
      <c r="X20" s="16">
        <v>12.8</v>
      </c>
      <c r="Y20" s="16">
        <v>12.4</v>
      </c>
      <c r="Z20" s="16">
        <v>11.8</v>
      </c>
      <c r="AA20" s="16">
        <v>8.4</v>
      </c>
      <c r="AB20" s="16">
        <v>9.4</v>
      </c>
      <c r="AC20" s="16">
        <v>9.6</v>
      </c>
      <c r="AD20" s="16">
        <v>10.3</v>
      </c>
      <c r="AE20" s="16">
        <v>10.1</v>
      </c>
      <c r="AF20" s="16">
        <v>9.5</v>
      </c>
      <c r="AG20" s="16">
        <v>8.8000000000000007</v>
      </c>
      <c r="AH20" s="16">
        <v>9</v>
      </c>
      <c r="AI20" s="16">
        <v>8.6999999999999993</v>
      </c>
      <c r="AJ20" s="16">
        <v>8.1</v>
      </c>
      <c r="AK20" s="16">
        <v>7.6</v>
      </c>
      <c r="AL20" s="16">
        <v>7.6</v>
      </c>
      <c r="AM20" s="16">
        <v>6.9</v>
      </c>
      <c r="AN20" s="15" t="s">
        <v>0</v>
      </c>
      <c r="AO20" s="15" t="s">
        <v>0</v>
      </c>
      <c r="AP20" s="16">
        <v>6.8</v>
      </c>
      <c r="AQ20" s="15" t="s">
        <v>0</v>
      </c>
      <c r="AR20" s="15" t="s">
        <v>0</v>
      </c>
      <c r="AS20" s="16">
        <v>5.4</v>
      </c>
      <c r="AT20" s="16">
        <v>5.2</v>
      </c>
      <c r="AU20" s="16">
        <v>5.0999999999999996</v>
      </c>
      <c r="AV20" s="16">
        <v>5.2</v>
      </c>
      <c r="AW20" s="16">
        <v>6.1</v>
      </c>
      <c r="AX20" s="16">
        <v>25.1</v>
      </c>
      <c r="AY20" s="16">
        <v>11.3</v>
      </c>
      <c r="AZ20" s="16">
        <v>12.5</v>
      </c>
      <c r="BA20" s="16">
        <v>12.4</v>
      </c>
      <c r="BB20" s="16">
        <v>14</v>
      </c>
      <c r="BC20" s="16">
        <v>13.7</v>
      </c>
      <c r="BD20" s="16">
        <v>15.3</v>
      </c>
      <c r="BE20" s="16">
        <v>15.6</v>
      </c>
      <c r="BF20" s="16">
        <v>17.7</v>
      </c>
      <c r="BG20" s="16">
        <v>18.100000000000001</v>
      </c>
      <c r="BH20" s="16">
        <v>18.899999999999999</v>
      </c>
      <c r="BI20" s="16">
        <v>18.3</v>
      </c>
      <c r="BJ20" s="16">
        <v>18.100000000000001</v>
      </c>
      <c r="BK20" s="16">
        <v>15.9</v>
      </c>
      <c r="BL20" s="16">
        <v>18.7</v>
      </c>
      <c r="BM20" s="16">
        <v>19.8</v>
      </c>
      <c r="BN20" s="16">
        <v>18</v>
      </c>
      <c r="BO20" s="16">
        <v>17.899999999999999</v>
      </c>
      <c r="BP20" s="16">
        <v>17.7</v>
      </c>
      <c r="BQ20" s="16">
        <v>15.3</v>
      </c>
      <c r="BR20" s="16">
        <v>12.3</v>
      </c>
      <c r="BS20" s="16">
        <v>10.3</v>
      </c>
      <c r="BT20" s="16">
        <v>9.6</v>
      </c>
      <c r="BU20" s="16">
        <v>8.4</v>
      </c>
      <c r="BV20" s="16">
        <v>8.4</v>
      </c>
      <c r="BW20" s="16">
        <v>8.3000000000000007</v>
      </c>
      <c r="BX20" s="16">
        <v>8.1999999999999993</v>
      </c>
      <c r="BY20" s="16">
        <v>7.9</v>
      </c>
      <c r="BZ20" s="16">
        <v>2.9</v>
      </c>
      <c r="CA20" s="16">
        <v>2.8</v>
      </c>
      <c r="CB20" s="16">
        <v>2.6</v>
      </c>
      <c r="CC20" s="16">
        <v>2.6</v>
      </c>
      <c r="CD20" s="16">
        <v>2.4</v>
      </c>
      <c r="CE20" s="16">
        <v>2.2999999999999998</v>
      </c>
      <c r="CF20" s="16">
        <v>2.2999999999999998</v>
      </c>
      <c r="CG20" s="16">
        <v>2.2999999999999998</v>
      </c>
      <c r="CH20" s="16">
        <v>2.2999999999999998</v>
      </c>
      <c r="CI20" s="16">
        <v>2.5</v>
      </c>
      <c r="CJ20" s="16">
        <v>2.4</v>
      </c>
      <c r="CK20" s="16">
        <v>2.5</v>
      </c>
      <c r="CL20" s="16">
        <v>2.4</v>
      </c>
      <c r="CM20" s="16">
        <v>2.5</v>
      </c>
      <c r="CN20" s="16">
        <v>2.5</v>
      </c>
      <c r="CO20" s="16">
        <v>2.4</v>
      </c>
      <c r="CP20" s="16">
        <v>2.1</v>
      </c>
      <c r="CQ20" s="16">
        <v>1.6</v>
      </c>
      <c r="CR20" s="16">
        <v>1.6</v>
      </c>
      <c r="CS20" s="16">
        <v>1.6</v>
      </c>
      <c r="CT20" s="16">
        <v>1.6</v>
      </c>
      <c r="CU20" s="16">
        <v>1.4</v>
      </c>
      <c r="CV20" s="16">
        <v>1.4</v>
      </c>
      <c r="CW20" s="16">
        <v>1.3</v>
      </c>
      <c r="CX20" s="16">
        <v>1.1000000000000001</v>
      </c>
      <c r="CY20" s="16">
        <v>1</v>
      </c>
      <c r="CZ20" s="16">
        <v>0.9</v>
      </c>
      <c r="DA20" s="16">
        <v>0.7</v>
      </c>
      <c r="DB20" s="16">
        <v>0.7</v>
      </c>
      <c r="DC20" s="16">
        <v>0.7</v>
      </c>
      <c r="DD20" s="16">
        <v>0.7</v>
      </c>
      <c r="DE20" s="16">
        <v>1</v>
      </c>
      <c r="DF20" s="16">
        <v>0.9</v>
      </c>
      <c r="DG20" s="16">
        <v>0.9</v>
      </c>
      <c r="DH20" s="16">
        <v>0.9</v>
      </c>
      <c r="DI20" s="16">
        <v>8.3000000000000007</v>
      </c>
      <c r="DJ20" s="16">
        <v>10.4</v>
      </c>
      <c r="DK20" s="16">
        <v>9.8000000000000007</v>
      </c>
      <c r="DL20" s="16">
        <v>8.1</v>
      </c>
      <c r="DM20" s="16">
        <v>8.6</v>
      </c>
      <c r="DN20" s="16">
        <v>7.7</v>
      </c>
      <c r="DO20" s="16">
        <v>9.8000000000000007</v>
      </c>
      <c r="DP20" s="16">
        <v>9.5</v>
      </c>
      <c r="DQ20" s="16">
        <v>8.6999999999999993</v>
      </c>
      <c r="DR20" s="16">
        <v>9.1999999999999993</v>
      </c>
      <c r="DS20" s="16">
        <v>9.1999999999999993</v>
      </c>
      <c r="DT20" s="16">
        <v>10.3</v>
      </c>
      <c r="DU20" s="16">
        <v>11.6</v>
      </c>
      <c r="DV20" s="16">
        <v>11</v>
      </c>
      <c r="DW20" s="16">
        <v>7.4</v>
      </c>
      <c r="DX20" s="16">
        <v>8.3000000000000007</v>
      </c>
      <c r="DY20" s="16">
        <v>9.6999999999999993</v>
      </c>
      <c r="DZ20" s="16">
        <v>11.7</v>
      </c>
      <c r="EA20" s="16">
        <v>12.3</v>
      </c>
      <c r="EB20" s="16">
        <v>13.8</v>
      </c>
      <c r="EC20" s="16">
        <v>13.6</v>
      </c>
      <c r="ED20" s="16">
        <v>14.5</v>
      </c>
      <c r="EE20" s="68">
        <v>12.789</v>
      </c>
      <c r="EF20" s="68">
        <v>13.711</v>
      </c>
      <c r="EG20" s="68">
        <v>15.162000000000001</v>
      </c>
      <c r="EH20" s="68">
        <v>16.957000000000001</v>
      </c>
      <c r="EI20" s="68">
        <v>13.275</v>
      </c>
      <c r="EJ20" s="68">
        <v>11.647</v>
      </c>
      <c r="EK20" s="68">
        <v>9.2799999999999994</v>
      </c>
      <c r="EL20" s="68">
        <v>8.1579999999999995</v>
      </c>
      <c r="EM20" s="68">
        <v>6.5090000000000003</v>
      </c>
      <c r="EN20" s="68">
        <v>6.7060000000000004</v>
      </c>
      <c r="EO20" s="68">
        <v>6.9450000000000003</v>
      </c>
      <c r="EP20" s="68">
        <v>7.4320000000000004</v>
      </c>
      <c r="EQ20" s="68">
        <v>5.35</v>
      </c>
      <c r="ER20" s="68">
        <v>6.6740000000000004</v>
      </c>
      <c r="ES20" s="68">
        <v>22.353000000000002</v>
      </c>
      <c r="ET20" s="68">
        <v>33.796999999999997</v>
      </c>
      <c r="EU20" s="68">
        <v>51.195999999999998</v>
      </c>
      <c r="EV20" s="68">
        <v>59.143999999999998</v>
      </c>
      <c r="EW20" s="68">
        <v>61.081000000000003</v>
      </c>
      <c r="EX20" s="68">
        <v>62.942999999999998</v>
      </c>
      <c r="EY20" s="68">
        <v>62.389000000000003</v>
      </c>
      <c r="EZ20" s="68">
        <v>60.344999999999999</v>
      </c>
      <c r="FA20" s="68">
        <v>59.156999999999996</v>
      </c>
      <c r="FB20" s="68">
        <v>60.634</v>
      </c>
      <c r="FC20" s="68">
        <v>55.356000000000002</v>
      </c>
      <c r="FD20" s="68">
        <v>55.817999999999998</v>
      </c>
      <c r="FE20" s="68">
        <v>50.762</v>
      </c>
      <c r="FF20" s="68">
        <v>49.539000000000001</v>
      </c>
      <c r="FG20" s="68">
        <v>47.66</v>
      </c>
      <c r="FH20" s="68">
        <v>47.3</v>
      </c>
      <c r="FI20" s="68">
        <v>43.3</v>
      </c>
      <c r="FJ20" s="68">
        <v>41.68</v>
      </c>
      <c r="FK20" s="68">
        <v>40.444000000000003</v>
      </c>
      <c r="FL20" s="68">
        <v>36.755000000000003</v>
      </c>
      <c r="FM20" s="68">
        <v>35.359000000000002</v>
      </c>
      <c r="FN20" s="68">
        <v>32.784999999999997</v>
      </c>
      <c r="FO20" s="68">
        <v>27.189</v>
      </c>
      <c r="FP20" s="68">
        <v>17.863</v>
      </c>
      <c r="FQ20" s="68">
        <v>15.16</v>
      </c>
      <c r="FR20" s="68">
        <v>12</v>
      </c>
      <c r="FS20" s="68">
        <v>12.528</v>
      </c>
      <c r="FT20" s="68">
        <v>13</v>
      </c>
      <c r="FU20" s="68">
        <v>12.503</v>
      </c>
      <c r="FV20" s="68">
        <v>11</v>
      </c>
      <c r="FW20" s="68">
        <v>5.8</v>
      </c>
      <c r="FX20" s="68">
        <v>8</v>
      </c>
      <c r="FY20" s="68">
        <v>6.944</v>
      </c>
      <c r="FZ20" s="68">
        <v>8.6829999999999998</v>
      </c>
      <c r="GA20" s="68">
        <v>4.4429999999999996</v>
      </c>
      <c r="GB20" s="68">
        <v>4.9630000000000001</v>
      </c>
      <c r="GC20" s="68">
        <v>5</v>
      </c>
      <c r="GD20" s="68">
        <v>5.8040000000000003</v>
      </c>
      <c r="GE20" s="68">
        <v>7.3380000000000001</v>
      </c>
      <c r="GF20" s="68">
        <v>10.167999999999999</v>
      </c>
      <c r="GG20" s="68">
        <v>14</v>
      </c>
      <c r="GH20" s="68">
        <v>12.077999999999999</v>
      </c>
      <c r="GI20" s="68">
        <v>17</v>
      </c>
      <c r="GJ20" s="68">
        <v>15.831</v>
      </c>
      <c r="GK20" s="68">
        <v>13.808999999999999</v>
      </c>
      <c r="GL20" s="68">
        <v>13.462</v>
      </c>
      <c r="GM20" s="68">
        <v>12</v>
      </c>
      <c r="GN20" s="68">
        <v>17</v>
      </c>
      <c r="GO20" s="68">
        <v>16.937000000000001</v>
      </c>
      <c r="GP20" s="68">
        <v>16</v>
      </c>
      <c r="GQ20" s="68">
        <v>17</v>
      </c>
      <c r="GR20" s="68">
        <v>18.443000000000001</v>
      </c>
      <c r="GS20" s="369">
        <v>22.818000000000001</v>
      </c>
      <c r="GT20" s="369">
        <v>24.327000000000002</v>
      </c>
      <c r="GU20" s="369">
        <v>25.213000000000001</v>
      </c>
      <c r="GV20" s="369">
        <v>27.242999999999999</v>
      </c>
      <c r="GW20" s="369">
        <v>28.843</v>
      </c>
      <c r="GX20" s="369">
        <v>29.401</v>
      </c>
      <c r="GY20" s="369">
        <v>22.04</v>
      </c>
      <c r="GZ20" s="369">
        <v>23.010999999999999</v>
      </c>
    </row>
    <row r="21" spans="1:208" ht="19.899999999999999" customHeight="1">
      <c r="A21" s="398"/>
      <c r="B21" s="114" t="str">
        <f>IF('0'!A1=1,"Сумська","Sumy")</f>
        <v>Сумська</v>
      </c>
      <c r="C21" s="16">
        <v>31.7</v>
      </c>
      <c r="D21" s="16">
        <v>38.5</v>
      </c>
      <c r="E21" s="16">
        <v>41.5</v>
      </c>
      <c r="F21" s="16">
        <v>40.5</v>
      </c>
      <c r="G21" s="16">
        <v>40.200000000000003</v>
      </c>
      <c r="H21" s="16">
        <v>43.7</v>
      </c>
      <c r="I21" s="16">
        <v>43.6</v>
      </c>
      <c r="J21" s="16">
        <v>40.6</v>
      </c>
      <c r="K21" s="16">
        <v>37.5</v>
      </c>
      <c r="L21" s="16">
        <v>38.700000000000003</v>
      </c>
      <c r="M21" s="16">
        <v>36.9</v>
      </c>
      <c r="N21" s="16">
        <v>39.299999999999997</v>
      </c>
      <c r="O21" s="16">
        <v>34.1</v>
      </c>
      <c r="P21" s="16">
        <v>36.9</v>
      </c>
      <c r="Q21" s="16">
        <v>37.4</v>
      </c>
      <c r="R21" s="16">
        <v>36.5</v>
      </c>
      <c r="S21" s="16">
        <v>36.200000000000003</v>
      </c>
      <c r="T21" s="16">
        <v>35</v>
      </c>
      <c r="U21" s="16">
        <v>36.1</v>
      </c>
      <c r="V21" s="16">
        <v>34.200000000000003</v>
      </c>
      <c r="W21" s="16">
        <v>33.700000000000003</v>
      </c>
      <c r="X21" s="16">
        <v>33.1</v>
      </c>
      <c r="Y21" s="16">
        <v>31.3</v>
      </c>
      <c r="Z21" s="16">
        <v>31</v>
      </c>
      <c r="AA21" s="16">
        <v>25.6</v>
      </c>
      <c r="AB21" s="16">
        <v>27.4</v>
      </c>
      <c r="AC21" s="16">
        <v>28.8</v>
      </c>
      <c r="AD21" s="16">
        <v>27.3</v>
      </c>
      <c r="AE21" s="16">
        <v>28.2</v>
      </c>
      <c r="AF21" s="16">
        <v>28.7</v>
      </c>
      <c r="AG21" s="16">
        <v>28.4</v>
      </c>
      <c r="AH21" s="16">
        <v>27.3</v>
      </c>
      <c r="AI21" s="16">
        <v>27.5</v>
      </c>
      <c r="AJ21" s="16">
        <v>24.2</v>
      </c>
      <c r="AK21" s="16">
        <v>23.4</v>
      </c>
      <c r="AL21" s="16">
        <v>26.3</v>
      </c>
      <c r="AM21" s="16">
        <v>16.899999999999999</v>
      </c>
      <c r="AN21" s="15" t="s">
        <v>0</v>
      </c>
      <c r="AO21" s="15" t="s">
        <v>0</v>
      </c>
      <c r="AP21" s="16">
        <v>22.8</v>
      </c>
      <c r="AQ21" s="15" t="s">
        <v>0</v>
      </c>
      <c r="AR21" s="15" t="s">
        <v>0</v>
      </c>
      <c r="AS21" s="16">
        <v>17.899999999999999</v>
      </c>
      <c r="AT21" s="16">
        <v>17.600000000000001</v>
      </c>
      <c r="AU21" s="16">
        <v>17.8</v>
      </c>
      <c r="AV21" s="16">
        <v>20.7</v>
      </c>
      <c r="AW21" s="16">
        <v>23.5</v>
      </c>
      <c r="AX21" s="16">
        <v>33.6</v>
      </c>
      <c r="AY21" s="16">
        <v>31.2</v>
      </c>
      <c r="AZ21" s="16">
        <v>41.3</v>
      </c>
      <c r="BA21" s="16">
        <v>42.8</v>
      </c>
      <c r="BB21" s="16">
        <v>48.9</v>
      </c>
      <c r="BC21" s="16">
        <v>43.9</v>
      </c>
      <c r="BD21" s="16">
        <v>53</v>
      </c>
      <c r="BE21" s="16">
        <v>56.5</v>
      </c>
      <c r="BF21" s="16">
        <v>57.6</v>
      </c>
      <c r="BG21" s="16">
        <v>64.400000000000006</v>
      </c>
      <c r="BH21" s="16">
        <v>61.3</v>
      </c>
      <c r="BI21" s="16">
        <v>58.4</v>
      </c>
      <c r="BJ21" s="16">
        <v>59.2</v>
      </c>
      <c r="BK21" s="16">
        <v>50.1</v>
      </c>
      <c r="BL21" s="16">
        <v>62.9</v>
      </c>
      <c r="BM21" s="16">
        <v>61.2</v>
      </c>
      <c r="BN21" s="16">
        <v>64.8</v>
      </c>
      <c r="BO21" s="16">
        <v>69.5</v>
      </c>
      <c r="BP21" s="16">
        <v>77.900000000000006</v>
      </c>
      <c r="BQ21" s="16">
        <v>78.900000000000006</v>
      </c>
      <c r="BR21" s="16">
        <v>69</v>
      </c>
      <c r="BS21" s="16">
        <v>55.9</v>
      </c>
      <c r="BT21" s="16">
        <v>45.6</v>
      </c>
      <c r="BU21" s="16">
        <v>45.1</v>
      </c>
      <c r="BV21" s="16">
        <v>45.9</v>
      </c>
      <c r="BW21" s="16">
        <v>45</v>
      </c>
      <c r="BX21" s="16">
        <v>43.9</v>
      </c>
      <c r="BY21" s="16">
        <v>43.5</v>
      </c>
      <c r="BZ21" s="16">
        <v>41.3</v>
      </c>
      <c r="CA21" s="16">
        <v>40.6</v>
      </c>
      <c r="CB21" s="16">
        <v>41.2</v>
      </c>
      <c r="CC21" s="16">
        <v>40.9</v>
      </c>
      <c r="CD21" s="16">
        <v>41.4</v>
      </c>
      <c r="CE21" s="16">
        <v>42.3</v>
      </c>
      <c r="CF21" s="16">
        <v>42.3</v>
      </c>
      <c r="CG21" s="16">
        <v>42.3</v>
      </c>
      <c r="CH21" s="16">
        <v>42.1</v>
      </c>
      <c r="CI21" s="16">
        <v>51.2</v>
      </c>
      <c r="CJ21" s="16">
        <v>53.9</v>
      </c>
      <c r="CK21" s="16">
        <v>57</v>
      </c>
      <c r="CL21" s="16">
        <v>59</v>
      </c>
      <c r="CM21" s="16">
        <v>55.6</v>
      </c>
      <c r="CN21" s="16">
        <v>52.7</v>
      </c>
      <c r="CO21" s="16">
        <v>55.8</v>
      </c>
      <c r="CP21" s="16">
        <v>58.4</v>
      </c>
      <c r="CQ21" s="16">
        <v>59.4</v>
      </c>
      <c r="CR21" s="16">
        <v>61.7</v>
      </c>
      <c r="CS21" s="16">
        <v>60.4</v>
      </c>
      <c r="CT21" s="16">
        <v>60.2</v>
      </c>
      <c r="CU21" s="16">
        <v>58.9</v>
      </c>
      <c r="CV21" s="16">
        <v>59.3</v>
      </c>
      <c r="CW21" s="16">
        <v>60.4</v>
      </c>
      <c r="CX21" s="16">
        <v>56.8</v>
      </c>
      <c r="CY21" s="16">
        <v>56.2</v>
      </c>
      <c r="CZ21" s="16">
        <v>56</v>
      </c>
      <c r="DA21" s="16">
        <v>55.5</v>
      </c>
      <c r="DB21" s="16">
        <v>54.2</v>
      </c>
      <c r="DC21" s="16">
        <v>54.2</v>
      </c>
      <c r="DD21" s="16">
        <v>54.1</v>
      </c>
      <c r="DE21" s="16">
        <v>52.1</v>
      </c>
      <c r="DF21" s="16">
        <v>51.6</v>
      </c>
      <c r="DG21" s="16">
        <v>37.5</v>
      </c>
      <c r="DH21" s="16">
        <v>38.799999999999997</v>
      </c>
      <c r="DI21" s="16">
        <v>57.8</v>
      </c>
      <c r="DJ21" s="16">
        <v>60.3</v>
      </c>
      <c r="DK21" s="16">
        <v>59</v>
      </c>
      <c r="DL21" s="16">
        <v>59.1</v>
      </c>
      <c r="DM21" s="16">
        <v>59.5</v>
      </c>
      <c r="DN21" s="16">
        <v>77.900000000000006</v>
      </c>
      <c r="DO21" s="16">
        <v>69.5</v>
      </c>
      <c r="DP21" s="16">
        <v>91.2</v>
      </c>
      <c r="DQ21" s="16">
        <v>74.599999999999994</v>
      </c>
      <c r="DR21" s="16">
        <v>72.900000000000006</v>
      </c>
      <c r="DS21" s="17">
        <v>71.900000000000006</v>
      </c>
      <c r="DT21" s="17">
        <v>91.4</v>
      </c>
      <c r="DU21" s="17">
        <v>87</v>
      </c>
      <c r="DV21" s="17">
        <v>86.3</v>
      </c>
      <c r="DW21" s="17">
        <v>86.7</v>
      </c>
      <c r="DX21" s="17">
        <v>89.4</v>
      </c>
      <c r="DY21" s="17">
        <v>91.6</v>
      </c>
      <c r="DZ21" s="17">
        <v>95.7</v>
      </c>
      <c r="EA21" s="17">
        <v>82.5</v>
      </c>
      <c r="EB21" s="17">
        <v>80.7</v>
      </c>
      <c r="EC21" s="17">
        <v>90.4</v>
      </c>
      <c r="ED21" s="17">
        <v>90.7</v>
      </c>
      <c r="EE21" s="68">
        <v>84.929000000000002</v>
      </c>
      <c r="EF21" s="68">
        <v>86.320999999999998</v>
      </c>
      <c r="EG21" s="68">
        <v>95.569000000000003</v>
      </c>
      <c r="EH21" s="68">
        <v>92.111999999999995</v>
      </c>
      <c r="EI21" s="68">
        <v>91.183000000000007</v>
      </c>
      <c r="EJ21" s="68">
        <v>87.513999999999996</v>
      </c>
      <c r="EK21" s="68">
        <v>100.31</v>
      </c>
      <c r="EL21" s="68">
        <v>86.543000000000006</v>
      </c>
      <c r="EM21" s="68">
        <v>86.927000000000007</v>
      </c>
      <c r="EN21" s="68">
        <v>100.453</v>
      </c>
      <c r="EO21" s="68">
        <v>93.694000000000003</v>
      </c>
      <c r="EP21" s="68">
        <v>104.89100000000001</v>
      </c>
      <c r="EQ21" s="68">
        <v>102.593</v>
      </c>
      <c r="ER21" s="68">
        <v>112.485</v>
      </c>
      <c r="ES21" s="68">
        <v>107.185</v>
      </c>
      <c r="ET21" s="68">
        <v>105.464</v>
      </c>
      <c r="EU21" s="68">
        <v>113.526</v>
      </c>
      <c r="EV21" s="68">
        <v>112.032</v>
      </c>
      <c r="EW21" s="68">
        <v>122.754</v>
      </c>
      <c r="EX21" s="68">
        <v>113.58</v>
      </c>
      <c r="EY21" s="68">
        <v>135.102</v>
      </c>
      <c r="EZ21" s="68">
        <v>120.02500000000001</v>
      </c>
      <c r="FA21" s="68">
        <v>126.89</v>
      </c>
      <c r="FB21" s="68">
        <v>127.01300000000001</v>
      </c>
      <c r="FC21" s="68">
        <v>118.18899999999999</v>
      </c>
      <c r="FD21" s="68">
        <v>145.09399999999999</v>
      </c>
      <c r="FE21" s="68">
        <v>148.47499999999999</v>
      </c>
      <c r="FF21" s="68">
        <v>150.916</v>
      </c>
      <c r="FG21" s="68">
        <v>165.83699999999999</v>
      </c>
      <c r="FH21" s="68">
        <v>178.9</v>
      </c>
      <c r="FI21" s="68">
        <v>204.459</v>
      </c>
      <c r="FJ21" s="68">
        <v>215.89</v>
      </c>
      <c r="FK21" s="68">
        <v>236.417</v>
      </c>
      <c r="FL21" s="68">
        <v>244.828</v>
      </c>
      <c r="FM21" s="68">
        <v>253.852</v>
      </c>
      <c r="FN21" s="68">
        <v>268.32100000000003</v>
      </c>
      <c r="FO21" s="68">
        <v>275.27100000000002</v>
      </c>
      <c r="FP21" s="68">
        <v>283.97500000000002</v>
      </c>
      <c r="FQ21" s="68">
        <v>285.83100000000002</v>
      </c>
      <c r="FR21" s="68">
        <v>288</v>
      </c>
      <c r="FS21" s="68">
        <v>302.48</v>
      </c>
      <c r="FT21" s="68">
        <v>293</v>
      </c>
      <c r="FU21" s="68">
        <v>313.13299999999998</v>
      </c>
      <c r="FV21" s="68">
        <v>320</v>
      </c>
      <c r="FW21" s="68">
        <v>330.2</v>
      </c>
      <c r="FX21" s="68">
        <v>324</v>
      </c>
      <c r="FY21" s="68">
        <v>338.96800000000002</v>
      </c>
      <c r="FZ21" s="68">
        <v>345.387</v>
      </c>
      <c r="GA21" s="68">
        <v>330.22800000000001</v>
      </c>
      <c r="GB21" s="68">
        <v>351.06799999999998</v>
      </c>
      <c r="GC21" s="68">
        <v>362</v>
      </c>
      <c r="GD21" s="68">
        <v>384.32400000000001</v>
      </c>
      <c r="GE21" s="68">
        <v>375.61700000000002</v>
      </c>
      <c r="GF21" s="68">
        <v>359.89600000000002</v>
      </c>
      <c r="GG21" s="68">
        <v>337</v>
      </c>
      <c r="GH21" s="68">
        <v>354.488</v>
      </c>
      <c r="GI21" s="68">
        <v>345</v>
      </c>
      <c r="GJ21" s="68">
        <v>342.86799999999999</v>
      </c>
      <c r="GK21" s="68">
        <v>345.44799999999998</v>
      </c>
      <c r="GL21" s="68">
        <v>349.90300000000002</v>
      </c>
      <c r="GM21" s="68">
        <v>336</v>
      </c>
      <c r="GN21" s="68">
        <v>312</v>
      </c>
      <c r="GO21" s="68">
        <v>311.27999999999997</v>
      </c>
      <c r="GP21" s="68">
        <v>302</v>
      </c>
      <c r="GQ21" s="68">
        <v>310</v>
      </c>
      <c r="GR21" s="68">
        <v>315.12299999999999</v>
      </c>
      <c r="GS21" s="369">
        <v>313.18900000000002</v>
      </c>
      <c r="GT21" s="369">
        <v>312.96699999999998</v>
      </c>
      <c r="GU21" s="369">
        <v>318.02100000000002</v>
      </c>
      <c r="GV21" s="369">
        <v>318.78500000000003</v>
      </c>
      <c r="GW21" s="369">
        <v>314.815</v>
      </c>
      <c r="GX21" s="369">
        <v>317.77999999999997</v>
      </c>
      <c r="GY21" s="369">
        <v>303.52199999999999</v>
      </c>
      <c r="GZ21" s="369">
        <v>306.54500000000002</v>
      </c>
    </row>
    <row r="22" spans="1:208" ht="19.899999999999999" customHeight="1">
      <c r="A22" s="398"/>
      <c r="B22" s="114" t="str">
        <f>IF('0'!A1=1,"Тернопільська","Ternopyl")</f>
        <v>Тернопільська</v>
      </c>
      <c r="C22" s="17">
        <v>26.9</v>
      </c>
      <c r="D22" s="17">
        <v>32.299999999999997</v>
      </c>
      <c r="E22" s="17">
        <v>32.9</v>
      </c>
      <c r="F22" s="17">
        <v>34.299999999999997</v>
      </c>
      <c r="G22" s="17">
        <v>33.299999999999997</v>
      </c>
      <c r="H22" s="17">
        <v>33.799999999999997</v>
      </c>
      <c r="I22" s="17">
        <v>33.5</v>
      </c>
      <c r="J22" s="17">
        <v>33.4</v>
      </c>
      <c r="K22" s="17">
        <v>31.9</v>
      </c>
      <c r="L22" s="17">
        <v>31.4</v>
      </c>
      <c r="M22" s="17">
        <v>30.5</v>
      </c>
      <c r="N22" s="17">
        <v>29.6</v>
      </c>
      <c r="O22" s="17">
        <v>28.3</v>
      </c>
      <c r="P22" s="17">
        <v>29.2</v>
      </c>
      <c r="Q22" s="17">
        <v>29.4</v>
      </c>
      <c r="R22" s="17">
        <v>28</v>
      </c>
      <c r="S22" s="17">
        <v>27.3</v>
      </c>
      <c r="T22" s="17">
        <v>27.2</v>
      </c>
      <c r="U22" s="17">
        <v>27.9</v>
      </c>
      <c r="V22" s="17">
        <v>28.1</v>
      </c>
      <c r="W22" s="17">
        <v>28.1</v>
      </c>
      <c r="X22" s="17">
        <v>27.8</v>
      </c>
      <c r="Y22" s="17">
        <v>27.2</v>
      </c>
      <c r="Z22" s="17">
        <v>26.4</v>
      </c>
      <c r="AA22" s="17">
        <v>22.4</v>
      </c>
      <c r="AB22" s="17">
        <v>22.9</v>
      </c>
      <c r="AC22" s="17">
        <v>23.1</v>
      </c>
      <c r="AD22" s="17">
        <v>20.399999999999999</v>
      </c>
      <c r="AE22" s="17">
        <v>19.8</v>
      </c>
      <c r="AF22" s="17">
        <v>18.2</v>
      </c>
      <c r="AG22" s="17">
        <v>16.600000000000001</v>
      </c>
      <c r="AH22" s="17">
        <v>16.399999999999999</v>
      </c>
      <c r="AI22" s="17">
        <v>16.7</v>
      </c>
      <c r="AJ22" s="17">
        <v>16.600000000000001</v>
      </c>
      <c r="AK22" s="17">
        <v>15.5</v>
      </c>
      <c r="AL22" s="17">
        <v>15.9</v>
      </c>
      <c r="AM22" s="17">
        <v>14.4</v>
      </c>
      <c r="AN22" s="15" t="s">
        <v>0</v>
      </c>
      <c r="AO22" s="15" t="s">
        <v>0</v>
      </c>
      <c r="AP22" s="17">
        <v>13.5</v>
      </c>
      <c r="AQ22" s="15" t="s">
        <v>0</v>
      </c>
      <c r="AR22" s="15" t="s">
        <v>0</v>
      </c>
      <c r="AS22" s="17">
        <v>13.5</v>
      </c>
      <c r="AT22" s="17">
        <v>12.9</v>
      </c>
      <c r="AU22" s="17">
        <v>13.3</v>
      </c>
      <c r="AV22" s="17">
        <v>12.9</v>
      </c>
      <c r="AW22" s="17">
        <v>12.4</v>
      </c>
      <c r="AX22" s="17">
        <v>22.5</v>
      </c>
      <c r="AY22" s="17">
        <v>11.5</v>
      </c>
      <c r="AZ22" s="17">
        <v>14.1</v>
      </c>
      <c r="BA22" s="17">
        <v>15.1</v>
      </c>
      <c r="BB22" s="17">
        <v>14</v>
      </c>
      <c r="BC22" s="17">
        <v>14.6</v>
      </c>
      <c r="BD22" s="17">
        <v>13.3</v>
      </c>
      <c r="BE22" s="17">
        <v>13.3</v>
      </c>
      <c r="BF22" s="17">
        <v>13.9</v>
      </c>
      <c r="BG22" s="17">
        <v>14.5</v>
      </c>
      <c r="BH22" s="17">
        <v>14.8</v>
      </c>
      <c r="BI22" s="17">
        <v>15.1</v>
      </c>
      <c r="BJ22" s="17">
        <v>14.9</v>
      </c>
      <c r="BK22" s="17">
        <v>13.4</v>
      </c>
      <c r="BL22" s="17">
        <v>10.5</v>
      </c>
      <c r="BM22" s="17">
        <v>11.8</v>
      </c>
      <c r="BN22" s="17">
        <v>12.2</v>
      </c>
      <c r="BO22" s="17">
        <v>13.2</v>
      </c>
      <c r="BP22" s="17">
        <v>14.1</v>
      </c>
      <c r="BQ22" s="17">
        <v>17.399999999999999</v>
      </c>
      <c r="BR22" s="17">
        <v>12.3</v>
      </c>
      <c r="BS22" s="17">
        <v>13.5</v>
      </c>
      <c r="BT22" s="17">
        <v>11.5</v>
      </c>
      <c r="BU22" s="17">
        <v>12.3</v>
      </c>
      <c r="BV22" s="17">
        <v>11.8</v>
      </c>
      <c r="BW22" s="17">
        <v>8.3000000000000007</v>
      </c>
      <c r="BX22" s="17">
        <v>11.5</v>
      </c>
      <c r="BY22" s="17">
        <v>11.5</v>
      </c>
      <c r="BZ22" s="17">
        <v>13.1</v>
      </c>
      <c r="CA22" s="17">
        <v>8.4</v>
      </c>
      <c r="CB22" s="17">
        <v>9</v>
      </c>
      <c r="CC22" s="17">
        <v>9.1999999999999993</v>
      </c>
      <c r="CD22" s="17">
        <v>8.8000000000000007</v>
      </c>
      <c r="CE22" s="17">
        <v>8.1999999999999993</v>
      </c>
      <c r="CF22" s="17">
        <v>9.3000000000000007</v>
      </c>
      <c r="CG22" s="17">
        <v>8.6999999999999993</v>
      </c>
      <c r="CH22" s="17">
        <v>9</v>
      </c>
      <c r="CI22" s="17">
        <v>7.8</v>
      </c>
      <c r="CJ22" s="17">
        <v>6</v>
      </c>
      <c r="CK22" s="17">
        <v>6.2</v>
      </c>
      <c r="CL22" s="17">
        <v>5.9</v>
      </c>
      <c r="CM22" s="17">
        <v>6.2</v>
      </c>
      <c r="CN22" s="17">
        <v>5.0999999999999996</v>
      </c>
      <c r="CO22" s="17">
        <v>6.4</v>
      </c>
      <c r="CP22" s="17">
        <v>7.5</v>
      </c>
      <c r="CQ22" s="17">
        <v>8.1999999999999993</v>
      </c>
      <c r="CR22" s="17">
        <v>8.8000000000000007</v>
      </c>
      <c r="CS22" s="17">
        <v>8.1</v>
      </c>
      <c r="CT22" s="17">
        <v>8.6999999999999993</v>
      </c>
      <c r="CU22" s="17">
        <v>7</v>
      </c>
      <c r="CV22" s="17">
        <v>8.8000000000000007</v>
      </c>
      <c r="CW22" s="17">
        <v>8.6999999999999993</v>
      </c>
      <c r="CX22" s="17">
        <v>9</v>
      </c>
      <c r="CY22" s="17">
        <v>9.5</v>
      </c>
      <c r="CZ22" s="17">
        <v>10</v>
      </c>
      <c r="DA22" s="17">
        <v>9.1</v>
      </c>
      <c r="DB22" s="17">
        <v>9.3000000000000007</v>
      </c>
      <c r="DC22" s="17">
        <v>10.199999999999999</v>
      </c>
      <c r="DD22" s="17">
        <v>9.1999999999999993</v>
      </c>
      <c r="DE22" s="17">
        <v>9.3000000000000007</v>
      </c>
      <c r="DF22" s="17">
        <v>7.1</v>
      </c>
      <c r="DG22" s="17">
        <v>6.8</v>
      </c>
      <c r="DH22" s="17">
        <v>7.3</v>
      </c>
      <c r="DI22" s="17">
        <v>11.2</v>
      </c>
      <c r="DJ22" s="17">
        <v>13.1</v>
      </c>
      <c r="DK22" s="17">
        <v>9.5</v>
      </c>
      <c r="DL22" s="17">
        <v>9.6999999999999993</v>
      </c>
      <c r="DM22" s="17">
        <v>8.8000000000000007</v>
      </c>
      <c r="DN22" s="17">
        <v>8.9</v>
      </c>
      <c r="DO22" s="17">
        <v>9.4</v>
      </c>
      <c r="DP22" s="17">
        <v>9.8000000000000007</v>
      </c>
      <c r="DQ22" s="17">
        <v>9.4</v>
      </c>
      <c r="DR22" s="17">
        <v>8</v>
      </c>
      <c r="DS22" s="17">
        <v>5.4</v>
      </c>
      <c r="DT22" s="17">
        <v>6.1</v>
      </c>
      <c r="DU22" s="17">
        <v>5.9</v>
      </c>
      <c r="DV22" s="17">
        <v>7.2</v>
      </c>
      <c r="DW22" s="17">
        <v>6.6</v>
      </c>
      <c r="DX22" s="17">
        <v>8.4</v>
      </c>
      <c r="DY22" s="17">
        <v>9.5</v>
      </c>
      <c r="DZ22" s="17">
        <v>9.4</v>
      </c>
      <c r="EA22" s="17">
        <v>10.199999999999999</v>
      </c>
      <c r="EB22" s="17">
        <v>12.2</v>
      </c>
      <c r="EC22" s="17">
        <v>10.5</v>
      </c>
      <c r="ED22" s="17">
        <v>6.9</v>
      </c>
      <c r="EE22" s="68">
        <v>4.3970000000000002</v>
      </c>
      <c r="EF22" s="68">
        <v>4.976</v>
      </c>
      <c r="EG22" s="68">
        <v>7.0449999999999999</v>
      </c>
      <c r="EH22" s="68">
        <v>9.2360000000000007</v>
      </c>
      <c r="EI22" s="68">
        <v>5.5279999999999996</v>
      </c>
      <c r="EJ22" s="68">
        <v>5.4880000000000004</v>
      </c>
      <c r="EK22" s="68">
        <v>4.8330000000000002</v>
      </c>
      <c r="EL22" s="68">
        <v>5.6120000000000001</v>
      </c>
      <c r="EM22" s="68">
        <v>7.117</v>
      </c>
      <c r="EN22" s="68">
        <v>9.9079999999999995</v>
      </c>
      <c r="EO22" s="68">
        <v>8.3650000000000002</v>
      </c>
      <c r="EP22" s="68">
        <v>8.3330000000000002</v>
      </c>
      <c r="EQ22" s="68">
        <v>6.0060000000000002</v>
      </c>
      <c r="ER22" s="68">
        <v>9.0630000000000006</v>
      </c>
      <c r="ES22" s="68">
        <v>4.125</v>
      </c>
      <c r="ET22" s="68">
        <v>3.9209999999999998</v>
      </c>
      <c r="EU22" s="68">
        <v>4.01</v>
      </c>
      <c r="EV22" s="68">
        <v>3.9159999999999999</v>
      </c>
      <c r="EW22" s="68">
        <v>4.74</v>
      </c>
      <c r="EX22" s="68">
        <v>7.1130000000000004</v>
      </c>
      <c r="EY22" s="68">
        <v>8.0510000000000002</v>
      </c>
      <c r="EZ22" s="68">
        <v>10.551</v>
      </c>
      <c r="FA22" s="68">
        <v>10.496</v>
      </c>
      <c r="FB22" s="68">
        <v>9.4489999999999998</v>
      </c>
      <c r="FC22" s="68">
        <v>4.5979999999999999</v>
      </c>
      <c r="FD22" s="68">
        <v>5.1150000000000002</v>
      </c>
      <c r="FE22" s="68">
        <v>6.4950000000000001</v>
      </c>
      <c r="FF22" s="68">
        <v>5.1459999999999999</v>
      </c>
      <c r="FG22" s="68">
        <v>6.8849999999999998</v>
      </c>
      <c r="FH22" s="68">
        <v>8.1</v>
      </c>
      <c r="FI22" s="68">
        <v>8.9610000000000003</v>
      </c>
      <c r="FJ22" s="68">
        <v>9.3879999999999999</v>
      </c>
      <c r="FK22" s="68">
        <v>12.704000000000001</v>
      </c>
      <c r="FL22" s="68">
        <v>16.940000000000001</v>
      </c>
      <c r="FM22" s="68">
        <v>19.593</v>
      </c>
      <c r="FN22" s="68">
        <v>21.606000000000002</v>
      </c>
      <c r="FO22" s="68">
        <v>13.36</v>
      </c>
      <c r="FP22" s="68">
        <v>14.677</v>
      </c>
      <c r="FQ22" s="68">
        <v>19.989999999999998</v>
      </c>
      <c r="FR22" s="68">
        <v>21</v>
      </c>
      <c r="FS22" s="68">
        <v>24.933</v>
      </c>
      <c r="FT22" s="68">
        <v>26</v>
      </c>
      <c r="FU22" s="68">
        <v>24.016999999999999</v>
      </c>
      <c r="FV22" s="68">
        <v>27</v>
      </c>
      <c r="FW22" s="68">
        <v>30.4</v>
      </c>
      <c r="FX22" s="68">
        <v>32</v>
      </c>
      <c r="FY22" s="68">
        <v>32.808999999999997</v>
      </c>
      <c r="FZ22" s="68">
        <v>38.311</v>
      </c>
      <c r="GA22" s="68">
        <v>27.507999999999999</v>
      </c>
      <c r="GB22" s="68">
        <v>31.032</v>
      </c>
      <c r="GC22" s="68">
        <v>32</v>
      </c>
      <c r="GD22" s="68">
        <v>31.42</v>
      </c>
      <c r="GE22" s="68">
        <v>33.119</v>
      </c>
      <c r="GF22" s="68">
        <v>30.818000000000001</v>
      </c>
      <c r="GG22" s="68">
        <v>34</v>
      </c>
      <c r="GH22" s="68">
        <v>37.798999999999999</v>
      </c>
      <c r="GI22" s="68">
        <v>33</v>
      </c>
      <c r="GJ22" s="68">
        <v>37.786999999999999</v>
      </c>
      <c r="GK22" s="68">
        <v>34.921999999999997</v>
      </c>
      <c r="GL22" s="68">
        <v>37.396000000000001</v>
      </c>
      <c r="GM22" s="68">
        <v>32</v>
      </c>
      <c r="GN22" s="68">
        <v>38</v>
      </c>
      <c r="GO22" s="68">
        <v>40.087000000000003</v>
      </c>
      <c r="GP22" s="68">
        <v>40</v>
      </c>
      <c r="GQ22" s="68">
        <v>40</v>
      </c>
      <c r="GR22" s="68">
        <v>42.654000000000003</v>
      </c>
      <c r="GS22" s="369">
        <v>47.795999999999999</v>
      </c>
      <c r="GT22" s="369">
        <v>57.206000000000003</v>
      </c>
      <c r="GU22" s="369">
        <v>60.433999999999997</v>
      </c>
      <c r="GV22" s="369">
        <v>56.353000000000002</v>
      </c>
      <c r="GW22" s="369">
        <v>59.731999999999999</v>
      </c>
      <c r="GX22" s="369">
        <v>54.040999999999997</v>
      </c>
      <c r="GY22" s="369">
        <v>40.72</v>
      </c>
      <c r="GZ22" s="369">
        <v>28.738</v>
      </c>
    </row>
    <row r="23" spans="1:208" ht="19.899999999999999" customHeight="1">
      <c r="A23" s="398"/>
      <c r="B23" s="114" t="str">
        <f>IF('0'!A1=1,"Харківська","Kharkiv")</f>
        <v>Харківська</v>
      </c>
      <c r="C23" s="17">
        <v>36.4</v>
      </c>
      <c r="D23" s="17">
        <v>48</v>
      </c>
      <c r="E23" s="17">
        <v>48</v>
      </c>
      <c r="F23" s="17">
        <v>48.9</v>
      </c>
      <c r="G23" s="17">
        <v>45</v>
      </c>
      <c r="H23" s="17">
        <v>48.7</v>
      </c>
      <c r="I23" s="17">
        <v>48.6</v>
      </c>
      <c r="J23" s="17">
        <v>47.3</v>
      </c>
      <c r="K23" s="17">
        <v>35.299999999999997</v>
      </c>
      <c r="L23" s="17">
        <v>36.299999999999997</v>
      </c>
      <c r="M23" s="17">
        <v>34.299999999999997</v>
      </c>
      <c r="N23" s="17">
        <v>35</v>
      </c>
      <c r="O23" s="17">
        <v>30.6</v>
      </c>
      <c r="P23" s="17">
        <v>43.4</v>
      </c>
      <c r="Q23" s="17">
        <v>42.9</v>
      </c>
      <c r="R23" s="17">
        <v>40.700000000000003</v>
      </c>
      <c r="S23" s="17">
        <v>45.8</v>
      </c>
      <c r="T23" s="17">
        <v>43.7</v>
      </c>
      <c r="U23" s="17">
        <v>45.7</v>
      </c>
      <c r="V23" s="17">
        <v>48.1</v>
      </c>
      <c r="W23" s="17">
        <v>48.2</v>
      </c>
      <c r="X23" s="17">
        <v>52.1</v>
      </c>
      <c r="Y23" s="17">
        <v>56.5</v>
      </c>
      <c r="Z23" s="17">
        <v>67.7</v>
      </c>
      <c r="AA23" s="17">
        <v>51.1</v>
      </c>
      <c r="AB23" s="17">
        <v>66.900000000000006</v>
      </c>
      <c r="AC23" s="17">
        <v>64.7</v>
      </c>
      <c r="AD23" s="17">
        <v>68.400000000000006</v>
      </c>
      <c r="AE23" s="17">
        <v>65.8</v>
      </c>
      <c r="AF23" s="17">
        <v>68.900000000000006</v>
      </c>
      <c r="AG23" s="17">
        <v>76.8</v>
      </c>
      <c r="AH23" s="17">
        <v>69.900000000000006</v>
      </c>
      <c r="AI23" s="17">
        <v>80</v>
      </c>
      <c r="AJ23" s="17">
        <v>52.7</v>
      </c>
      <c r="AK23" s="17">
        <v>62.4</v>
      </c>
      <c r="AL23" s="17">
        <v>67.099999999999994</v>
      </c>
      <c r="AM23" s="17">
        <v>55.5</v>
      </c>
      <c r="AN23" s="15" t="s">
        <v>0</v>
      </c>
      <c r="AO23" s="15" t="s">
        <v>0</v>
      </c>
      <c r="AP23" s="17">
        <v>70.400000000000006</v>
      </c>
      <c r="AQ23" s="15" t="s">
        <v>0</v>
      </c>
      <c r="AR23" s="15" t="s">
        <v>0</v>
      </c>
      <c r="AS23" s="17">
        <v>79.3</v>
      </c>
      <c r="AT23" s="17">
        <v>82.8</v>
      </c>
      <c r="AU23" s="17">
        <v>78.8</v>
      </c>
      <c r="AV23" s="17">
        <v>90.5</v>
      </c>
      <c r="AW23" s="17">
        <v>91.2</v>
      </c>
      <c r="AX23" s="17">
        <v>123.6</v>
      </c>
      <c r="AY23" s="17">
        <v>111.7</v>
      </c>
      <c r="AZ23" s="17">
        <v>128.9</v>
      </c>
      <c r="BA23" s="17">
        <v>150.9</v>
      </c>
      <c r="BB23" s="17">
        <v>127.1</v>
      </c>
      <c r="BC23" s="17">
        <v>110.6</v>
      </c>
      <c r="BD23" s="17">
        <v>116.9</v>
      </c>
      <c r="BE23" s="17">
        <v>136.1</v>
      </c>
      <c r="BF23" s="17">
        <v>108.6</v>
      </c>
      <c r="BG23" s="17">
        <v>124.9</v>
      </c>
      <c r="BH23" s="17">
        <v>147.80000000000001</v>
      </c>
      <c r="BI23" s="17">
        <v>148.5</v>
      </c>
      <c r="BJ23" s="17">
        <v>126.2</v>
      </c>
      <c r="BK23" s="17">
        <v>119.5</v>
      </c>
      <c r="BL23" s="17">
        <v>114.7</v>
      </c>
      <c r="BM23" s="17">
        <v>128.4</v>
      </c>
      <c r="BN23" s="17">
        <v>141.5</v>
      </c>
      <c r="BO23" s="17">
        <v>150.4</v>
      </c>
      <c r="BP23" s="17">
        <v>167.8</v>
      </c>
      <c r="BQ23" s="17">
        <v>152.5</v>
      </c>
      <c r="BR23" s="17">
        <v>126.1</v>
      </c>
      <c r="BS23" s="17">
        <v>119.6</v>
      </c>
      <c r="BT23" s="17">
        <v>139.19999999999999</v>
      </c>
      <c r="BU23" s="17">
        <v>129</v>
      </c>
      <c r="BV23" s="17">
        <v>143.5</v>
      </c>
      <c r="BW23" s="17">
        <v>127.9</v>
      </c>
      <c r="BX23" s="17">
        <v>151</v>
      </c>
      <c r="BY23" s="17">
        <v>153.19999999999999</v>
      </c>
      <c r="BZ23" s="17">
        <v>158.6</v>
      </c>
      <c r="CA23" s="17">
        <v>160.19999999999999</v>
      </c>
      <c r="CB23" s="17">
        <v>168.6</v>
      </c>
      <c r="CC23" s="17">
        <v>133.69999999999999</v>
      </c>
      <c r="CD23" s="17">
        <v>140.1</v>
      </c>
      <c r="CE23" s="17">
        <v>142.19999999999999</v>
      </c>
      <c r="CF23" s="17">
        <v>148.19999999999999</v>
      </c>
      <c r="CG23" s="17">
        <v>146.19999999999999</v>
      </c>
      <c r="CH23" s="17">
        <v>139.4</v>
      </c>
      <c r="CI23" s="17">
        <v>90.1</v>
      </c>
      <c r="CJ23" s="17">
        <v>115.7</v>
      </c>
      <c r="CK23" s="17">
        <v>113</v>
      </c>
      <c r="CL23" s="17">
        <v>104.8</v>
      </c>
      <c r="CM23" s="17">
        <v>110.5</v>
      </c>
      <c r="CN23" s="17">
        <v>118</v>
      </c>
      <c r="CO23" s="17">
        <v>100</v>
      </c>
      <c r="CP23" s="17">
        <v>114.4</v>
      </c>
      <c r="CQ23" s="17">
        <v>119.8</v>
      </c>
      <c r="CR23" s="17">
        <v>82.2</v>
      </c>
      <c r="CS23" s="17">
        <v>104.5</v>
      </c>
      <c r="CT23" s="17">
        <v>125</v>
      </c>
      <c r="CU23" s="17">
        <v>88.7</v>
      </c>
      <c r="CV23" s="17">
        <v>115.2</v>
      </c>
      <c r="CW23" s="17">
        <v>97.5</v>
      </c>
      <c r="CX23" s="17">
        <v>99.3</v>
      </c>
      <c r="CY23" s="17">
        <v>89.1</v>
      </c>
      <c r="CZ23" s="17">
        <v>90.1</v>
      </c>
      <c r="DA23" s="17">
        <v>88.5</v>
      </c>
      <c r="DB23" s="17">
        <v>97.6</v>
      </c>
      <c r="DC23" s="17">
        <v>95.9</v>
      </c>
      <c r="DD23" s="17">
        <v>99</v>
      </c>
      <c r="DE23" s="17">
        <v>110.1</v>
      </c>
      <c r="DF23" s="17">
        <v>122.7</v>
      </c>
      <c r="DG23" s="17">
        <v>74.3</v>
      </c>
      <c r="DH23" s="17">
        <v>84.7</v>
      </c>
      <c r="DI23" s="17">
        <v>90.8</v>
      </c>
      <c r="DJ23" s="17">
        <v>132</v>
      </c>
      <c r="DK23" s="17">
        <v>118.4</v>
      </c>
      <c r="DL23" s="17">
        <v>120.2</v>
      </c>
      <c r="DM23" s="17">
        <v>102.6</v>
      </c>
      <c r="DN23" s="17">
        <v>116.4</v>
      </c>
      <c r="DO23" s="17">
        <v>129</v>
      </c>
      <c r="DP23" s="17">
        <v>109.5</v>
      </c>
      <c r="DQ23" s="17">
        <v>118.5</v>
      </c>
      <c r="DR23" s="17">
        <v>123.8</v>
      </c>
      <c r="DS23" s="17">
        <v>115.3</v>
      </c>
      <c r="DT23" s="17">
        <v>132.9</v>
      </c>
      <c r="DU23" s="17">
        <v>142.5</v>
      </c>
      <c r="DV23" s="17">
        <v>189.4</v>
      </c>
      <c r="DW23" s="17">
        <v>179.2</v>
      </c>
      <c r="DX23" s="17">
        <v>178</v>
      </c>
      <c r="DY23" s="17">
        <v>162.4</v>
      </c>
      <c r="DZ23" s="17">
        <v>173.4</v>
      </c>
      <c r="EA23" s="17">
        <v>174.3</v>
      </c>
      <c r="EB23" s="17">
        <v>169.1</v>
      </c>
      <c r="EC23" s="17">
        <v>177.9</v>
      </c>
      <c r="ED23" s="17">
        <v>180.9</v>
      </c>
      <c r="EE23" s="68">
        <v>162.273</v>
      </c>
      <c r="EF23" s="68">
        <v>166.21299999999999</v>
      </c>
      <c r="EG23" s="68">
        <v>189.61500000000001</v>
      </c>
      <c r="EH23" s="68">
        <v>195.00800000000001</v>
      </c>
      <c r="EI23" s="68">
        <v>186.94300000000001</v>
      </c>
      <c r="EJ23" s="68">
        <v>193.089</v>
      </c>
      <c r="EK23" s="68">
        <v>198.07300000000001</v>
      </c>
      <c r="EL23" s="68">
        <v>206.995</v>
      </c>
      <c r="EM23" s="68">
        <v>192.173</v>
      </c>
      <c r="EN23" s="68">
        <v>199.155</v>
      </c>
      <c r="EO23" s="68">
        <v>204.166</v>
      </c>
      <c r="EP23" s="68">
        <v>218.15899999999999</v>
      </c>
      <c r="EQ23" s="68">
        <v>230.93100000000001</v>
      </c>
      <c r="ER23" s="68">
        <v>257.81099999999998</v>
      </c>
      <c r="ES23" s="68">
        <v>260.214</v>
      </c>
      <c r="ET23" s="68">
        <v>236.27099999999999</v>
      </c>
      <c r="EU23" s="68">
        <v>225.06399999999999</v>
      </c>
      <c r="EV23" s="68">
        <v>242.52</v>
      </c>
      <c r="EW23" s="68">
        <v>248.23099999999999</v>
      </c>
      <c r="EX23" s="68">
        <v>257.39</v>
      </c>
      <c r="EY23" s="68">
        <v>262.20299999999997</v>
      </c>
      <c r="EZ23" s="68">
        <v>244.29</v>
      </c>
      <c r="FA23" s="68">
        <v>232.136</v>
      </c>
      <c r="FB23" s="68">
        <v>230.446</v>
      </c>
      <c r="FC23" s="68">
        <v>224.542</v>
      </c>
      <c r="FD23" s="68">
        <v>227.87</v>
      </c>
      <c r="FE23" s="68">
        <v>234.417</v>
      </c>
      <c r="FF23" s="68">
        <v>232.44300000000001</v>
      </c>
      <c r="FG23" s="68">
        <v>236.589</v>
      </c>
      <c r="FH23" s="68">
        <v>249.8</v>
      </c>
      <c r="FI23" s="68">
        <v>249.46700000000001</v>
      </c>
      <c r="FJ23" s="68">
        <v>259.09399999999999</v>
      </c>
      <c r="FK23" s="68">
        <v>256.82</v>
      </c>
      <c r="FL23" s="68">
        <v>261.95800000000003</v>
      </c>
      <c r="FM23" s="68">
        <v>278.40499999999997</v>
      </c>
      <c r="FN23" s="68">
        <v>275.09800000000001</v>
      </c>
      <c r="FO23" s="68">
        <v>271.47000000000003</v>
      </c>
      <c r="FP23" s="68">
        <v>275.65499999999997</v>
      </c>
      <c r="FQ23" s="68">
        <v>283.54000000000002</v>
      </c>
      <c r="FR23" s="68">
        <v>281</v>
      </c>
      <c r="FS23" s="68">
        <v>289.94299999999998</v>
      </c>
      <c r="FT23" s="68">
        <v>295</v>
      </c>
      <c r="FU23" s="68">
        <v>339.375</v>
      </c>
      <c r="FV23" s="68">
        <v>345</v>
      </c>
      <c r="FW23" s="68">
        <v>376.3</v>
      </c>
      <c r="FX23" s="68">
        <v>425</v>
      </c>
      <c r="FY23" s="68">
        <v>399.68400000000003</v>
      </c>
      <c r="FZ23" s="68">
        <v>409.75700000000001</v>
      </c>
      <c r="GA23" s="68">
        <v>366.80200000000002</v>
      </c>
      <c r="GB23" s="68">
        <v>392.815</v>
      </c>
      <c r="GC23" s="68">
        <v>401</v>
      </c>
      <c r="GD23" s="68">
        <v>416.33300000000003</v>
      </c>
      <c r="GE23" s="68">
        <v>444.62599999999998</v>
      </c>
      <c r="GF23" s="68">
        <v>458.81200000000001</v>
      </c>
      <c r="GG23" s="68">
        <v>468</v>
      </c>
      <c r="GH23" s="68">
        <v>504.40600000000001</v>
      </c>
      <c r="GI23" s="68">
        <v>546</v>
      </c>
      <c r="GJ23" s="68">
        <v>575.10599999999999</v>
      </c>
      <c r="GK23" s="68">
        <v>582.95600000000002</v>
      </c>
      <c r="GL23" s="68">
        <v>582.83000000000004</v>
      </c>
      <c r="GM23" s="68">
        <v>455</v>
      </c>
      <c r="GN23" s="68">
        <v>492</v>
      </c>
      <c r="GO23" s="68">
        <v>471.14499999999998</v>
      </c>
      <c r="GP23" s="68">
        <v>467</v>
      </c>
      <c r="GQ23" s="68">
        <v>476</v>
      </c>
      <c r="GR23" s="68">
        <v>492.447</v>
      </c>
      <c r="GS23" s="369">
        <v>504.57299999999998</v>
      </c>
      <c r="GT23" s="369">
        <v>472.85199999999998</v>
      </c>
      <c r="GU23" s="369">
        <v>483.92099999999999</v>
      </c>
      <c r="GV23" s="369">
        <v>497.81099999999998</v>
      </c>
      <c r="GW23" s="369">
        <v>530.21500000000003</v>
      </c>
      <c r="GX23" s="369">
        <v>488.64</v>
      </c>
      <c r="GY23" s="369">
        <v>490.61700000000002</v>
      </c>
      <c r="GZ23" s="369">
        <v>499.37</v>
      </c>
    </row>
    <row r="24" spans="1:208" ht="19.899999999999999" customHeight="1">
      <c r="A24" s="398"/>
      <c r="B24" s="114" t="str">
        <f>IF('0'!A1=1,"Херсонська","Kherson")</f>
        <v>Херсонська</v>
      </c>
      <c r="C24" s="17">
        <v>42</v>
      </c>
      <c r="D24" s="17">
        <v>40</v>
      </c>
      <c r="E24" s="17">
        <v>40.200000000000003</v>
      </c>
      <c r="F24" s="17">
        <v>38.9</v>
      </c>
      <c r="G24" s="17">
        <v>37.6</v>
      </c>
      <c r="H24" s="17">
        <v>33.799999999999997</v>
      </c>
      <c r="I24" s="17">
        <v>33.799999999999997</v>
      </c>
      <c r="J24" s="17">
        <v>30.5</v>
      </c>
      <c r="K24" s="17">
        <v>28.4</v>
      </c>
      <c r="L24" s="17">
        <v>25.1</v>
      </c>
      <c r="M24" s="17">
        <v>23.2</v>
      </c>
      <c r="N24" s="17">
        <v>23.2</v>
      </c>
      <c r="O24" s="17">
        <v>21.5</v>
      </c>
      <c r="P24" s="17">
        <v>22.9</v>
      </c>
      <c r="Q24" s="17">
        <v>23.5</v>
      </c>
      <c r="R24" s="17">
        <v>22.2</v>
      </c>
      <c r="S24" s="17">
        <v>21</v>
      </c>
      <c r="T24" s="17">
        <v>22.1</v>
      </c>
      <c r="U24" s="17">
        <v>21.3</v>
      </c>
      <c r="V24" s="17">
        <v>20.9</v>
      </c>
      <c r="W24" s="17">
        <v>19.399999999999999</v>
      </c>
      <c r="X24" s="17">
        <v>20.2</v>
      </c>
      <c r="Y24" s="17">
        <v>19.899999999999999</v>
      </c>
      <c r="Z24" s="17">
        <v>18.600000000000001</v>
      </c>
      <c r="AA24" s="17">
        <v>11.3</v>
      </c>
      <c r="AB24" s="17">
        <v>12.3</v>
      </c>
      <c r="AC24" s="17">
        <v>12.9</v>
      </c>
      <c r="AD24" s="17">
        <v>12.3</v>
      </c>
      <c r="AE24" s="17">
        <v>11.9</v>
      </c>
      <c r="AF24" s="17">
        <v>12.4</v>
      </c>
      <c r="AG24" s="17">
        <v>11.8</v>
      </c>
      <c r="AH24" s="17">
        <v>12.7</v>
      </c>
      <c r="AI24" s="17">
        <v>15.1</v>
      </c>
      <c r="AJ24" s="17">
        <v>12.7</v>
      </c>
      <c r="AK24" s="17">
        <v>12.5</v>
      </c>
      <c r="AL24" s="17">
        <v>11.3</v>
      </c>
      <c r="AM24" s="17">
        <v>8.6</v>
      </c>
      <c r="AN24" s="15" t="s">
        <v>0</v>
      </c>
      <c r="AO24" s="15" t="s">
        <v>0</v>
      </c>
      <c r="AP24" s="17">
        <v>13.1</v>
      </c>
      <c r="AQ24" s="15" t="s">
        <v>0</v>
      </c>
      <c r="AR24" s="15" t="s">
        <v>0</v>
      </c>
      <c r="AS24" s="17">
        <v>11.7</v>
      </c>
      <c r="AT24" s="17">
        <v>10.8</v>
      </c>
      <c r="AU24" s="17">
        <v>12.4</v>
      </c>
      <c r="AV24" s="17">
        <v>11.5</v>
      </c>
      <c r="AW24" s="17">
        <v>15.8</v>
      </c>
      <c r="AX24" s="17">
        <v>24.8</v>
      </c>
      <c r="AY24" s="17">
        <v>20.7</v>
      </c>
      <c r="AZ24" s="17">
        <v>23.5</v>
      </c>
      <c r="BA24" s="17">
        <v>28.3</v>
      </c>
      <c r="BB24" s="17">
        <v>23.1</v>
      </c>
      <c r="BC24" s="17">
        <v>25.7</v>
      </c>
      <c r="BD24" s="17">
        <v>27.7</v>
      </c>
      <c r="BE24" s="17">
        <v>29.2</v>
      </c>
      <c r="BF24" s="17">
        <v>29.1</v>
      </c>
      <c r="BG24" s="17">
        <v>29.1</v>
      </c>
      <c r="BH24" s="17">
        <v>21.9</v>
      </c>
      <c r="BI24" s="17">
        <v>26.4</v>
      </c>
      <c r="BJ24" s="17">
        <v>25.6</v>
      </c>
      <c r="BK24" s="17">
        <v>22.3</v>
      </c>
      <c r="BL24" s="17">
        <v>26.2</v>
      </c>
      <c r="BM24" s="17">
        <v>27.6</v>
      </c>
      <c r="BN24" s="17">
        <v>25.9</v>
      </c>
      <c r="BO24" s="17">
        <v>26.4</v>
      </c>
      <c r="BP24" s="17">
        <v>26.9</v>
      </c>
      <c r="BQ24" s="17">
        <v>29.4</v>
      </c>
      <c r="BR24" s="17">
        <v>28</v>
      </c>
      <c r="BS24" s="17">
        <v>28</v>
      </c>
      <c r="BT24" s="17">
        <v>25.9</v>
      </c>
      <c r="BU24" s="17">
        <v>19.899999999999999</v>
      </c>
      <c r="BV24" s="17">
        <v>18.7</v>
      </c>
      <c r="BW24" s="17">
        <v>17.2</v>
      </c>
      <c r="BX24" s="17">
        <v>19</v>
      </c>
      <c r="BY24" s="17">
        <v>18.8</v>
      </c>
      <c r="BZ24" s="17">
        <v>17.7</v>
      </c>
      <c r="CA24" s="17">
        <v>17.8</v>
      </c>
      <c r="CB24" s="17">
        <v>17.600000000000001</v>
      </c>
      <c r="CC24" s="17">
        <v>20</v>
      </c>
      <c r="CD24" s="17">
        <v>19.600000000000001</v>
      </c>
      <c r="CE24" s="17">
        <v>19.399999999999999</v>
      </c>
      <c r="CF24" s="17">
        <v>19.5</v>
      </c>
      <c r="CG24" s="17">
        <v>20.8</v>
      </c>
      <c r="CH24" s="17">
        <v>22.6</v>
      </c>
      <c r="CI24" s="17">
        <v>22.3</v>
      </c>
      <c r="CJ24" s="17">
        <v>20.100000000000001</v>
      </c>
      <c r="CK24" s="17">
        <v>21.9</v>
      </c>
      <c r="CL24" s="17">
        <v>24.6</v>
      </c>
      <c r="CM24" s="17">
        <v>23.4</v>
      </c>
      <c r="CN24" s="17">
        <v>23.1</v>
      </c>
      <c r="CO24" s="17">
        <v>23.9</v>
      </c>
      <c r="CP24" s="17">
        <v>23.9</v>
      </c>
      <c r="CQ24" s="17">
        <v>25.1</v>
      </c>
      <c r="CR24" s="17">
        <v>25.9</v>
      </c>
      <c r="CS24" s="17">
        <v>24.4</v>
      </c>
      <c r="CT24" s="17">
        <v>24.1</v>
      </c>
      <c r="CU24" s="17">
        <v>17.399999999999999</v>
      </c>
      <c r="CV24" s="17">
        <v>18.899999999999999</v>
      </c>
      <c r="CW24" s="17">
        <v>17.100000000000001</v>
      </c>
      <c r="CX24" s="17">
        <v>16.100000000000001</v>
      </c>
      <c r="CY24" s="17">
        <v>14.9</v>
      </c>
      <c r="CZ24" s="17">
        <v>14.3</v>
      </c>
      <c r="DA24" s="17">
        <v>13.6</v>
      </c>
      <c r="DB24" s="17">
        <v>13.9</v>
      </c>
      <c r="DC24" s="17">
        <v>15.2</v>
      </c>
      <c r="DD24" s="17">
        <v>16.3</v>
      </c>
      <c r="DE24" s="17">
        <v>15.5</v>
      </c>
      <c r="DF24" s="17">
        <v>15.1</v>
      </c>
      <c r="DG24" s="17">
        <v>10.9</v>
      </c>
      <c r="DH24" s="17">
        <v>12.7</v>
      </c>
      <c r="DI24" s="17">
        <v>17.2</v>
      </c>
      <c r="DJ24" s="17">
        <v>21</v>
      </c>
      <c r="DK24" s="17">
        <v>31.5</v>
      </c>
      <c r="DL24" s="17">
        <v>21.2</v>
      </c>
      <c r="DM24" s="17">
        <v>20.9</v>
      </c>
      <c r="DN24" s="17">
        <v>18.8</v>
      </c>
      <c r="DO24" s="17">
        <v>19.3</v>
      </c>
      <c r="DP24" s="17">
        <v>18.7</v>
      </c>
      <c r="DQ24" s="17">
        <v>18</v>
      </c>
      <c r="DR24" s="17">
        <v>17.600000000000001</v>
      </c>
      <c r="DS24" s="17">
        <v>15.3</v>
      </c>
      <c r="DT24" s="17">
        <v>17.7</v>
      </c>
      <c r="DU24" s="17">
        <v>19.3</v>
      </c>
      <c r="DV24" s="17">
        <v>18.2</v>
      </c>
      <c r="DW24" s="17">
        <v>18.8</v>
      </c>
      <c r="DX24" s="17">
        <v>19</v>
      </c>
      <c r="DY24" s="17">
        <v>18.899999999999999</v>
      </c>
      <c r="DZ24" s="17">
        <v>18.5</v>
      </c>
      <c r="EA24" s="17">
        <v>19.399999999999999</v>
      </c>
      <c r="EB24" s="17">
        <v>20</v>
      </c>
      <c r="EC24" s="17">
        <v>18.899999999999999</v>
      </c>
      <c r="ED24" s="17">
        <v>16.8</v>
      </c>
      <c r="EE24" s="68">
        <v>14.808</v>
      </c>
      <c r="EF24" s="68">
        <v>17.852</v>
      </c>
      <c r="EG24" s="68">
        <v>17.568000000000001</v>
      </c>
      <c r="EH24" s="68">
        <v>13.717000000000001</v>
      </c>
      <c r="EI24" s="68">
        <v>9.7620000000000005</v>
      </c>
      <c r="EJ24" s="68">
        <v>11.234999999999999</v>
      </c>
      <c r="EK24" s="68">
        <v>13.805999999999999</v>
      </c>
      <c r="EL24" s="68">
        <v>16.449000000000002</v>
      </c>
      <c r="EM24" s="68">
        <v>15.048</v>
      </c>
      <c r="EN24" s="68">
        <v>14.475</v>
      </c>
      <c r="EO24" s="68">
        <v>13.286</v>
      </c>
      <c r="EP24" s="68">
        <v>11.052</v>
      </c>
      <c r="EQ24" s="68">
        <v>9.5809999999999995</v>
      </c>
      <c r="ER24" s="68">
        <v>8.9619999999999997</v>
      </c>
      <c r="ES24" s="68">
        <v>8.5459999999999994</v>
      </c>
      <c r="ET24" s="68">
        <v>9.4789999999999992</v>
      </c>
      <c r="EU24" s="68">
        <v>10.477</v>
      </c>
      <c r="EV24" s="68">
        <v>11.178000000000001</v>
      </c>
      <c r="EW24" s="68">
        <v>11.396000000000001</v>
      </c>
      <c r="EX24" s="68">
        <v>10.364000000000001</v>
      </c>
      <c r="EY24" s="68">
        <v>11.255000000000001</v>
      </c>
      <c r="EZ24" s="68">
        <v>10.727</v>
      </c>
      <c r="FA24" s="68">
        <v>9.0039999999999996</v>
      </c>
      <c r="FB24" s="68">
        <v>9.7479999999999993</v>
      </c>
      <c r="FC24" s="68">
        <v>7.2350000000000003</v>
      </c>
      <c r="FD24" s="68">
        <v>11.513999999999999</v>
      </c>
      <c r="FE24" s="68">
        <v>12.404999999999999</v>
      </c>
      <c r="FF24" s="68">
        <v>10.36</v>
      </c>
      <c r="FG24" s="68">
        <v>10.571</v>
      </c>
      <c r="FH24" s="68">
        <v>11.5</v>
      </c>
      <c r="FI24" s="68">
        <v>12.368</v>
      </c>
      <c r="FJ24" s="68">
        <v>14.128</v>
      </c>
      <c r="FK24" s="68">
        <v>16.29</v>
      </c>
      <c r="FL24" s="68">
        <v>20.812000000000001</v>
      </c>
      <c r="FM24" s="68">
        <v>23.802</v>
      </c>
      <c r="FN24" s="68">
        <v>31.001000000000001</v>
      </c>
      <c r="FO24" s="68">
        <v>29.06</v>
      </c>
      <c r="FP24" s="68">
        <v>16.067</v>
      </c>
      <c r="FQ24" s="68">
        <v>17.821000000000002</v>
      </c>
      <c r="FR24" s="68">
        <v>21</v>
      </c>
      <c r="FS24" s="68">
        <v>24.457999999999998</v>
      </c>
      <c r="FT24" s="68">
        <v>32</v>
      </c>
      <c r="FU24" s="68">
        <v>33.576999999999998</v>
      </c>
      <c r="FV24" s="68">
        <v>26</v>
      </c>
      <c r="FW24" s="68">
        <v>30</v>
      </c>
      <c r="FX24" s="68">
        <v>33</v>
      </c>
      <c r="FY24" s="68">
        <v>39.491</v>
      </c>
      <c r="FZ24" s="68">
        <v>40.070999999999998</v>
      </c>
      <c r="GA24" s="68">
        <v>23.468</v>
      </c>
      <c r="GB24" s="68">
        <v>17.683</v>
      </c>
      <c r="GC24" s="68">
        <v>27</v>
      </c>
      <c r="GD24" s="68">
        <v>30.091000000000001</v>
      </c>
      <c r="GE24" s="68">
        <v>34.298000000000002</v>
      </c>
      <c r="GF24" s="68">
        <v>38.472999999999999</v>
      </c>
      <c r="GG24" s="68">
        <v>35</v>
      </c>
      <c r="GH24" s="68">
        <v>35.253</v>
      </c>
      <c r="GI24" s="68">
        <v>42</v>
      </c>
      <c r="GJ24" s="68">
        <v>47.32</v>
      </c>
      <c r="GK24" s="68">
        <v>50.768999999999998</v>
      </c>
      <c r="GL24" s="68">
        <v>40.045999999999999</v>
      </c>
      <c r="GM24" s="68">
        <v>30</v>
      </c>
      <c r="GN24" s="68">
        <v>35</v>
      </c>
      <c r="GO24" s="68">
        <v>40.469000000000001</v>
      </c>
      <c r="GP24" s="68">
        <v>45</v>
      </c>
      <c r="GQ24" s="68">
        <v>49</v>
      </c>
      <c r="GR24" s="68">
        <v>55.316000000000003</v>
      </c>
      <c r="GS24" s="369">
        <v>59.052999999999997</v>
      </c>
      <c r="GT24" s="369">
        <v>64.546000000000006</v>
      </c>
      <c r="GU24" s="369">
        <v>63.146999999999998</v>
      </c>
      <c r="GV24" s="369">
        <v>69.72</v>
      </c>
      <c r="GW24" s="369">
        <v>75.510999999999996</v>
      </c>
      <c r="GX24" s="369">
        <v>71.850999999999999</v>
      </c>
      <c r="GY24" s="369">
        <v>68.036000000000001</v>
      </c>
      <c r="GZ24" s="369">
        <v>74.653000000000006</v>
      </c>
    </row>
    <row r="25" spans="1:208" ht="19.899999999999999" customHeight="1">
      <c r="A25" s="398"/>
      <c r="B25" s="114" t="str">
        <f>IF('0'!A1=1,"Хмельницька","Khmelnytskiy")</f>
        <v>Хмельницька</v>
      </c>
      <c r="C25" s="16">
        <v>63.3</v>
      </c>
      <c r="D25" s="16">
        <v>69.2</v>
      </c>
      <c r="E25" s="16">
        <v>70.900000000000006</v>
      </c>
      <c r="F25" s="16">
        <v>72.900000000000006</v>
      </c>
      <c r="G25" s="16">
        <v>72.8</v>
      </c>
      <c r="H25" s="16">
        <v>69</v>
      </c>
      <c r="I25" s="16">
        <v>69</v>
      </c>
      <c r="J25" s="16">
        <v>64</v>
      </c>
      <c r="K25" s="16">
        <v>58.4</v>
      </c>
      <c r="L25" s="16">
        <v>56</v>
      </c>
      <c r="M25" s="16">
        <v>55.3</v>
      </c>
      <c r="N25" s="16">
        <v>54.5</v>
      </c>
      <c r="O25" s="16">
        <v>50.6</v>
      </c>
      <c r="P25" s="16">
        <v>52.5</v>
      </c>
      <c r="Q25" s="16">
        <v>51.9</v>
      </c>
      <c r="R25" s="16">
        <v>50.2</v>
      </c>
      <c r="S25" s="16">
        <v>50</v>
      </c>
      <c r="T25" s="16">
        <v>49.9</v>
      </c>
      <c r="U25" s="16">
        <v>47.2</v>
      </c>
      <c r="V25" s="16">
        <v>44.8</v>
      </c>
      <c r="W25" s="16">
        <v>39.200000000000003</v>
      </c>
      <c r="X25" s="16">
        <v>37.9</v>
      </c>
      <c r="Y25" s="16">
        <v>36.799999999999997</v>
      </c>
      <c r="Z25" s="16">
        <v>35.4</v>
      </c>
      <c r="AA25" s="16">
        <v>32.4</v>
      </c>
      <c r="AB25" s="16">
        <v>32.4</v>
      </c>
      <c r="AC25" s="16">
        <v>32.1</v>
      </c>
      <c r="AD25" s="16">
        <v>29.5</v>
      </c>
      <c r="AE25" s="16">
        <v>29.3</v>
      </c>
      <c r="AF25" s="16">
        <v>28.6</v>
      </c>
      <c r="AG25" s="16">
        <v>26.3</v>
      </c>
      <c r="AH25" s="16">
        <v>23.8</v>
      </c>
      <c r="AI25" s="16">
        <v>21</v>
      </c>
      <c r="AJ25" s="16">
        <v>19.899999999999999</v>
      </c>
      <c r="AK25" s="16">
        <v>18.399999999999999</v>
      </c>
      <c r="AL25" s="16">
        <v>18.2</v>
      </c>
      <c r="AM25" s="16">
        <v>16.399999999999999</v>
      </c>
      <c r="AN25" s="15" t="s">
        <v>0</v>
      </c>
      <c r="AO25" s="15" t="s">
        <v>0</v>
      </c>
      <c r="AP25" s="16">
        <v>17.899999999999999</v>
      </c>
      <c r="AQ25" s="15" t="s">
        <v>0</v>
      </c>
      <c r="AR25" s="15" t="s">
        <v>0</v>
      </c>
      <c r="AS25" s="16">
        <v>14.8</v>
      </c>
      <c r="AT25" s="16">
        <v>15.3</v>
      </c>
      <c r="AU25" s="16">
        <v>14.2</v>
      </c>
      <c r="AV25" s="16">
        <v>14.3</v>
      </c>
      <c r="AW25" s="16">
        <v>14.4</v>
      </c>
      <c r="AX25" s="16">
        <v>16.899999999999999</v>
      </c>
      <c r="AY25" s="16">
        <v>19.2</v>
      </c>
      <c r="AZ25" s="16">
        <v>23.6</v>
      </c>
      <c r="BA25" s="16">
        <v>22.1</v>
      </c>
      <c r="BB25" s="16">
        <v>23.2</v>
      </c>
      <c r="BC25" s="16">
        <v>22.3</v>
      </c>
      <c r="BD25" s="16">
        <v>23</v>
      </c>
      <c r="BE25" s="16">
        <v>23</v>
      </c>
      <c r="BF25" s="16">
        <v>22.2</v>
      </c>
      <c r="BG25" s="16">
        <v>22.5</v>
      </c>
      <c r="BH25" s="16">
        <v>23.6</v>
      </c>
      <c r="BI25" s="16">
        <v>25.6</v>
      </c>
      <c r="BJ25" s="16">
        <v>23.8</v>
      </c>
      <c r="BK25" s="16">
        <v>23</v>
      </c>
      <c r="BL25" s="16">
        <v>27</v>
      </c>
      <c r="BM25" s="16">
        <v>25.9</v>
      </c>
      <c r="BN25" s="16">
        <v>24.6</v>
      </c>
      <c r="BO25" s="16">
        <v>24.3</v>
      </c>
      <c r="BP25" s="16">
        <v>24.7</v>
      </c>
      <c r="BQ25" s="16">
        <v>22.6</v>
      </c>
      <c r="BR25" s="16">
        <v>22.6</v>
      </c>
      <c r="BS25" s="16">
        <v>21.1</v>
      </c>
      <c r="BT25" s="16">
        <v>20.3</v>
      </c>
      <c r="BU25" s="16">
        <v>19.7</v>
      </c>
      <c r="BV25" s="16">
        <v>19.7</v>
      </c>
      <c r="BW25" s="16">
        <v>18.7</v>
      </c>
      <c r="BX25" s="16">
        <v>20.399999999999999</v>
      </c>
      <c r="BY25" s="16">
        <v>22.5</v>
      </c>
      <c r="BZ25" s="16">
        <v>19.899999999999999</v>
      </c>
      <c r="CA25" s="16">
        <v>21.3</v>
      </c>
      <c r="CB25" s="16">
        <v>19.600000000000001</v>
      </c>
      <c r="CC25" s="16">
        <v>18.899999999999999</v>
      </c>
      <c r="CD25" s="16">
        <v>18.600000000000001</v>
      </c>
      <c r="CE25" s="16">
        <v>17.7</v>
      </c>
      <c r="CF25" s="16">
        <v>17.8</v>
      </c>
      <c r="CG25" s="16">
        <v>18.600000000000001</v>
      </c>
      <c r="CH25" s="16">
        <v>17.2</v>
      </c>
      <c r="CI25" s="16">
        <v>17.2</v>
      </c>
      <c r="CJ25" s="16">
        <v>17.5</v>
      </c>
      <c r="CK25" s="16">
        <v>18.3</v>
      </c>
      <c r="CL25" s="16">
        <v>17.7</v>
      </c>
      <c r="CM25" s="16">
        <v>17</v>
      </c>
      <c r="CN25" s="16">
        <v>17.2</v>
      </c>
      <c r="CO25" s="16">
        <v>17.5</v>
      </c>
      <c r="CP25" s="16">
        <v>16.100000000000001</v>
      </c>
      <c r="CQ25" s="16">
        <v>16.600000000000001</v>
      </c>
      <c r="CR25" s="16">
        <v>14.1</v>
      </c>
      <c r="CS25" s="16">
        <v>14.2</v>
      </c>
      <c r="CT25" s="16">
        <v>14.3</v>
      </c>
      <c r="CU25" s="16">
        <v>14.8</v>
      </c>
      <c r="CV25" s="16">
        <v>14.4</v>
      </c>
      <c r="CW25" s="16">
        <v>15.2</v>
      </c>
      <c r="CX25" s="16">
        <v>15.8</v>
      </c>
      <c r="CY25" s="16">
        <v>15.3</v>
      </c>
      <c r="CZ25" s="16">
        <v>13.7</v>
      </c>
      <c r="DA25" s="16">
        <v>11.8</v>
      </c>
      <c r="DB25" s="16">
        <v>11.8</v>
      </c>
      <c r="DC25" s="16">
        <v>11</v>
      </c>
      <c r="DD25" s="16">
        <v>11.9</v>
      </c>
      <c r="DE25" s="16">
        <v>10.199999999999999</v>
      </c>
      <c r="DF25" s="16">
        <v>12</v>
      </c>
      <c r="DG25" s="16">
        <v>9.9</v>
      </c>
      <c r="DH25" s="16">
        <v>13</v>
      </c>
      <c r="DI25" s="16">
        <v>14.8</v>
      </c>
      <c r="DJ25" s="16">
        <v>15.6</v>
      </c>
      <c r="DK25" s="16">
        <v>12.9</v>
      </c>
      <c r="DL25" s="16">
        <v>12.7</v>
      </c>
      <c r="DM25" s="16">
        <v>11.5</v>
      </c>
      <c r="DN25" s="16">
        <v>13.4</v>
      </c>
      <c r="DO25" s="16">
        <v>13.7</v>
      </c>
      <c r="DP25" s="16">
        <v>13.6</v>
      </c>
      <c r="DQ25" s="16">
        <v>12</v>
      </c>
      <c r="DR25" s="16">
        <v>10.8</v>
      </c>
      <c r="DS25" s="16">
        <v>8.5</v>
      </c>
      <c r="DT25" s="16">
        <v>9.1</v>
      </c>
      <c r="DU25" s="16">
        <v>10.6</v>
      </c>
      <c r="DV25" s="16">
        <v>9.4</v>
      </c>
      <c r="DW25" s="16">
        <v>8.8000000000000007</v>
      </c>
      <c r="DX25" s="16">
        <v>9.9</v>
      </c>
      <c r="DY25" s="16">
        <v>8.4</v>
      </c>
      <c r="DZ25" s="16">
        <v>10.9</v>
      </c>
      <c r="EA25" s="16">
        <v>10.9</v>
      </c>
      <c r="EB25" s="16">
        <v>6.3</v>
      </c>
      <c r="EC25" s="16">
        <v>6.8</v>
      </c>
      <c r="ED25" s="16">
        <v>6</v>
      </c>
      <c r="EE25" s="68">
        <v>5.7220000000000004</v>
      </c>
      <c r="EF25" s="68">
        <v>5.7009999999999996</v>
      </c>
      <c r="EG25" s="68">
        <v>7.1340000000000003</v>
      </c>
      <c r="EH25" s="68">
        <v>5.0460000000000003</v>
      </c>
      <c r="EI25" s="68">
        <v>4.3140000000000001</v>
      </c>
      <c r="EJ25" s="68">
        <v>4.2359999999999998</v>
      </c>
      <c r="EK25" s="68">
        <v>3.84</v>
      </c>
      <c r="EL25" s="68">
        <v>3.0339999999999998</v>
      </c>
      <c r="EM25" s="68">
        <v>2.9079999999999999</v>
      </c>
      <c r="EN25" s="68">
        <v>2.9630000000000001</v>
      </c>
      <c r="EO25" s="68">
        <v>2.677</v>
      </c>
      <c r="EP25" s="68">
        <v>2.036</v>
      </c>
      <c r="EQ25" s="68">
        <v>1.9239999999999999</v>
      </c>
      <c r="ER25" s="68">
        <v>1.9</v>
      </c>
      <c r="ES25" s="68">
        <v>3.198</v>
      </c>
      <c r="ET25" s="68">
        <v>6.6050000000000004</v>
      </c>
      <c r="EU25" s="68">
        <v>6.2359999999999998</v>
      </c>
      <c r="EV25" s="68">
        <v>6.0259999999999998</v>
      </c>
      <c r="EW25" s="68">
        <v>6.0179999999999998</v>
      </c>
      <c r="EX25" s="68">
        <v>5.84</v>
      </c>
      <c r="EY25" s="68">
        <v>5.9740000000000002</v>
      </c>
      <c r="EZ25" s="68">
        <v>5.6360000000000001</v>
      </c>
      <c r="FA25" s="68">
        <v>5.6459999999999999</v>
      </c>
      <c r="FB25" s="68">
        <v>6.4729999999999999</v>
      </c>
      <c r="FC25" s="68">
        <v>5.7629999999999999</v>
      </c>
      <c r="FD25" s="68">
        <v>5.56</v>
      </c>
      <c r="FE25" s="68">
        <v>5.6429999999999998</v>
      </c>
      <c r="FF25" s="68">
        <v>5.5579999999999998</v>
      </c>
      <c r="FG25" s="68">
        <v>7.2089999999999996</v>
      </c>
      <c r="FH25" s="68">
        <v>7.4</v>
      </c>
      <c r="FI25" s="68">
        <v>7.4</v>
      </c>
      <c r="FJ25" s="68">
        <v>8.31</v>
      </c>
      <c r="FK25" s="68">
        <v>9.5990000000000002</v>
      </c>
      <c r="FL25" s="68">
        <v>15.792</v>
      </c>
      <c r="FM25" s="68">
        <v>16.692</v>
      </c>
      <c r="FN25" s="68">
        <v>12.933</v>
      </c>
      <c r="FO25" s="68">
        <v>13.291</v>
      </c>
      <c r="FP25" s="68">
        <v>13.628</v>
      </c>
      <c r="FQ25" s="68">
        <v>8.1649999999999991</v>
      </c>
      <c r="FR25" s="68">
        <v>9</v>
      </c>
      <c r="FS25" s="68">
        <v>7.7279999999999998</v>
      </c>
      <c r="FT25" s="68">
        <v>7</v>
      </c>
      <c r="FU25" s="68">
        <v>7.109</v>
      </c>
      <c r="FV25" s="68">
        <v>6</v>
      </c>
      <c r="FW25" s="68">
        <v>5.6</v>
      </c>
      <c r="FX25" s="68">
        <v>9</v>
      </c>
      <c r="FY25" s="68">
        <v>9.6210000000000004</v>
      </c>
      <c r="FZ25" s="68">
        <v>5.9210000000000003</v>
      </c>
      <c r="GA25" s="68">
        <v>5.3559999999999999</v>
      </c>
      <c r="GB25" s="68">
        <v>10.411</v>
      </c>
      <c r="GC25" s="68">
        <v>10</v>
      </c>
      <c r="GD25" s="68">
        <v>10.173</v>
      </c>
      <c r="GE25" s="68">
        <v>10.67</v>
      </c>
      <c r="GF25" s="68">
        <v>10.08</v>
      </c>
      <c r="GG25" s="68">
        <v>11</v>
      </c>
      <c r="GH25" s="68">
        <v>10.769</v>
      </c>
      <c r="GI25" s="68">
        <v>11</v>
      </c>
      <c r="GJ25" s="68">
        <v>11.58</v>
      </c>
      <c r="GK25" s="68">
        <v>13.417</v>
      </c>
      <c r="GL25" s="68">
        <v>14.08</v>
      </c>
      <c r="GM25" s="68">
        <v>12</v>
      </c>
      <c r="GN25" s="68">
        <v>16</v>
      </c>
      <c r="GO25" s="68">
        <v>13.627000000000001</v>
      </c>
      <c r="GP25" s="68">
        <v>17</v>
      </c>
      <c r="GQ25" s="68">
        <v>16</v>
      </c>
      <c r="GR25" s="68">
        <v>22.286999999999999</v>
      </c>
      <c r="GS25" s="369">
        <v>19.445</v>
      </c>
      <c r="GT25" s="369">
        <v>23.119</v>
      </c>
      <c r="GU25" s="369">
        <v>20.591000000000001</v>
      </c>
      <c r="GV25" s="369">
        <v>21.489000000000001</v>
      </c>
      <c r="GW25" s="369">
        <v>21.303999999999998</v>
      </c>
      <c r="GX25" s="369">
        <v>22.359000000000002</v>
      </c>
      <c r="GY25" s="369">
        <v>18.73</v>
      </c>
      <c r="GZ25" s="369">
        <v>16.283000000000001</v>
      </c>
    </row>
    <row r="26" spans="1:208" ht="19.899999999999999" customHeight="1">
      <c r="A26" s="398"/>
      <c r="B26" s="114" t="str">
        <f>IF('0'!A1=1,"Черкаська","Cherkasy")</f>
        <v>Черкаська</v>
      </c>
      <c r="C26" s="16">
        <v>25.9</v>
      </c>
      <c r="D26" s="16">
        <v>32.299999999999997</v>
      </c>
      <c r="E26" s="16">
        <v>39.5</v>
      </c>
      <c r="F26" s="16">
        <v>41.5</v>
      </c>
      <c r="G26" s="16">
        <v>42.2</v>
      </c>
      <c r="H26" s="16">
        <v>42.2</v>
      </c>
      <c r="I26" s="16">
        <v>40.1</v>
      </c>
      <c r="J26" s="16">
        <v>37.5</v>
      </c>
      <c r="K26" s="16">
        <v>34.299999999999997</v>
      </c>
      <c r="L26" s="16">
        <v>33.200000000000003</v>
      </c>
      <c r="M26" s="16">
        <v>33.4</v>
      </c>
      <c r="N26" s="16">
        <v>31.5</v>
      </c>
      <c r="O26" s="16">
        <v>26.5</v>
      </c>
      <c r="P26" s="16">
        <v>28.7</v>
      </c>
      <c r="Q26" s="16">
        <v>29.2</v>
      </c>
      <c r="R26" s="16">
        <v>28.4</v>
      </c>
      <c r="S26" s="16">
        <v>28.3</v>
      </c>
      <c r="T26" s="16">
        <v>28.8</v>
      </c>
      <c r="U26" s="16">
        <v>28</v>
      </c>
      <c r="V26" s="16">
        <v>27.8</v>
      </c>
      <c r="W26" s="16">
        <v>28.4</v>
      </c>
      <c r="X26" s="16">
        <v>25.6</v>
      </c>
      <c r="Y26" s="16">
        <v>24.4</v>
      </c>
      <c r="Z26" s="16">
        <v>24.2</v>
      </c>
      <c r="AA26" s="16">
        <v>21.3</v>
      </c>
      <c r="AB26" s="16">
        <v>23.8</v>
      </c>
      <c r="AC26" s="16">
        <v>24</v>
      </c>
      <c r="AD26" s="16">
        <v>23.3</v>
      </c>
      <c r="AE26" s="16">
        <v>22.5</v>
      </c>
      <c r="AF26" s="16">
        <v>22.9</v>
      </c>
      <c r="AG26" s="16">
        <v>22.8</v>
      </c>
      <c r="AH26" s="16">
        <v>19.899999999999999</v>
      </c>
      <c r="AI26" s="16">
        <v>18.600000000000001</v>
      </c>
      <c r="AJ26" s="16">
        <v>19.399999999999999</v>
      </c>
      <c r="AK26" s="16">
        <v>18.899999999999999</v>
      </c>
      <c r="AL26" s="16">
        <v>20.3</v>
      </c>
      <c r="AM26" s="16">
        <v>15.3</v>
      </c>
      <c r="AN26" s="15" t="s">
        <v>0</v>
      </c>
      <c r="AO26" s="15" t="s">
        <v>0</v>
      </c>
      <c r="AP26" s="16">
        <v>16.7</v>
      </c>
      <c r="AQ26" s="15" t="s">
        <v>0</v>
      </c>
      <c r="AR26" s="15" t="s">
        <v>0</v>
      </c>
      <c r="AS26" s="16">
        <v>12.1</v>
      </c>
      <c r="AT26" s="16">
        <v>12.4</v>
      </c>
      <c r="AU26" s="16">
        <v>14.6</v>
      </c>
      <c r="AV26" s="16">
        <v>13.7</v>
      </c>
      <c r="AW26" s="16">
        <v>19.399999999999999</v>
      </c>
      <c r="AX26" s="16">
        <v>29.8</v>
      </c>
      <c r="AY26" s="16">
        <v>26.5</v>
      </c>
      <c r="AZ26" s="16">
        <v>29.7</v>
      </c>
      <c r="BA26" s="16">
        <v>33.299999999999997</v>
      </c>
      <c r="BB26" s="16">
        <v>28.7</v>
      </c>
      <c r="BC26" s="16">
        <v>24.8</v>
      </c>
      <c r="BD26" s="16">
        <v>26</v>
      </c>
      <c r="BE26" s="16">
        <v>28.4</v>
      </c>
      <c r="BF26" s="16">
        <v>28.2</v>
      </c>
      <c r="BG26" s="16">
        <v>31.2</v>
      </c>
      <c r="BH26" s="16">
        <v>29.5</v>
      </c>
      <c r="BI26" s="16">
        <v>29.3</v>
      </c>
      <c r="BJ26" s="16">
        <v>27.1</v>
      </c>
      <c r="BK26" s="16">
        <v>26.9</v>
      </c>
      <c r="BL26" s="16">
        <v>32.4</v>
      </c>
      <c r="BM26" s="16">
        <v>33.9</v>
      </c>
      <c r="BN26" s="16">
        <v>29.9</v>
      </c>
      <c r="BO26" s="16">
        <v>29.1</v>
      </c>
      <c r="BP26" s="16">
        <v>29.7</v>
      </c>
      <c r="BQ26" s="16">
        <v>28.4</v>
      </c>
      <c r="BR26" s="16">
        <v>23.5</v>
      </c>
      <c r="BS26" s="16">
        <v>23</v>
      </c>
      <c r="BT26" s="16">
        <v>23.8</v>
      </c>
      <c r="BU26" s="16">
        <v>22.8</v>
      </c>
      <c r="BV26" s="16">
        <v>24.7</v>
      </c>
      <c r="BW26" s="16">
        <v>19.2</v>
      </c>
      <c r="BX26" s="16">
        <v>21.9</v>
      </c>
      <c r="BY26" s="16">
        <v>21.4</v>
      </c>
      <c r="BZ26" s="16">
        <v>20</v>
      </c>
      <c r="CA26" s="16">
        <v>17.2</v>
      </c>
      <c r="CB26" s="16">
        <v>15.9</v>
      </c>
      <c r="CC26" s="16">
        <v>15.9</v>
      </c>
      <c r="CD26" s="16">
        <v>15.1</v>
      </c>
      <c r="CE26" s="16">
        <v>15.3</v>
      </c>
      <c r="CF26" s="16">
        <v>15.4</v>
      </c>
      <c r="CG26" s="16">
        <v>13.6</v>
      </c>
      <c r="CH26" s="16">
        <v>14.3</v>
      </c>
      <c r="CI26" s="16">
        <v>11.3</v>
      </c>
      <c r="CJ26" s="16">
        <v>15.6</v>
      </c>
      <c r="CK26" s="16">
        <v>14.8</v>
      </c>
      <c r="CL26" s="16">
        <v>14.1</v>
      </c>
      <c r="CM26" s="16">
        <v>12.9</v>
      </c>
      <c r="CN26" s="16">
        <v>11.3</v>
      </c>
      <c r="CO26" s="16">
        <v>10.5</v>
      </c>
      <c r="CP26" s="16">
        <v>12.4</v>
      </c>
      <c r="CQ26" s="16">
        <v>12.3</v>
      </c>
      <c r="CR26" s="16">
        <v>15.3</v>
      </c>
      <c r="CS26" s="16">
        <v>16.2</v>
      </c>
      <c r="CT26" s="16">
        <v>15.6</v>
      </c>
      <c r="CU26" s="16">
        <v>16.100000000000001</v>
      </c>
      <c r="CV26" s="16">
        <v>15.7</v>
      </c>
      <c r="CW26" s="16">
        <v>15.9</v>
      </c>
      <c r="CX26" s="16">
        <v>16.5</v>
      </c>
      <c r="CY26" s="16">
        <v>15.5</v>
      </c>
      <c r="CZ26" s="16">
        <v>17.899999999999999</v>
      </c>
      <c r="DA26" s="16">
        <v>17.100000000000001</v>
      </c>
      <c r="DB26" s="16">
        <v>16.100000000000001</v>
      </c>
      <c r="DC26" s="16">
        <v>16.5</v>
      </c>
      <c r="DD26" s="16">
        <v>15.2</v>
      </c>
      <c r="DE26" s="16">
        <v>15.8</v>
      </c>
      <c r="DF26" s="16">
        <v>14.6</v>
      </c>
      <c r="DG26" s="16">
        <v>11.6</v>
      </c>
      <c r="DH26" s="16">
        <v>12.1</v>
      </c>
      <c r="DI26" s="16">
        <v>16.5</v>
      </c>
      <c r="DJ26" s="16">
        <v>19.3</v>
      </c>
      <c r="DK26" s="16">
        <v>18.2</v>
      </c>
      <c r="DL26" s="16">
        <v>19.2</v>
      </c>
      <c r="DM26" s="16">
        <v>21.3</v>
      </c>
      <c r="DN26" s="16">
        <v>21.2</v>
      </c>
      <c r="DO26" s="16">
        <v>21.5</v>
      </c>
      <c r="DP26" s="16">
        <v>24.4</v>
      </c>
      <c r="DQ26" s="16">
        <v>24.1</v>
      </c>
      <c r="DR26" s="16">
        <v>26.5</v>
      </c>
      <c r="DS26" s="16">
        <v>22.2</v>
      </c>
      <c r="DT26" s="16">
        <v>27.1</v>
      </c>
      <c r="DU26" s="16">
        <v>26.1</v>
      </c>
      <c r="DV26" s="16">
        <v>25.4</v>
      </c>
      <c r="DW26" s="16">
        <v>25.1</v>
      </c>
      <c r="DX26" s="16">
        <v>29.2</v>
      </c>
      <c r="DY26" s="16">
        <v>29.7</v>
      </c>
      <c r="DZ26" s="16">
        <v>31.1</v>
      </c>
      <c r="EA26" s="16">
        <v>30.6</v>
      </c>
      <c r="EB26" s="16">
        <v>31.2</v>
      </c>
      <c r="EC26" s="16">
        <v>27.6</v>
      </c>
      <c r="ED26" s="16">
        <v>26.5</v>
      </c>
      <c r="EE26" s="68">
        <v>24.137</v>
      </c>
      <c r="EF26" s="68">
        <v>26.675999999999998</v>
      </c>
      <c r="EG26" s="68">
        <v>27.907</v>
      </c>
      <c r="EH26" s="68">
        <v>28.088999999999999</v>
      </c>
      <c r="EI26" s="68">
        <v>22.875</v>
      </c>
      <c r="EJ26" s="68">
        <v>23.617000000000001</v>
      </c>
      <c r="EK26" s="68">
        <v>22.727</v>
      </c>
      <c r="EL26" s="68">
        <v>24.007000000000001</v>
      </c>
      <c r="EM26" s="68">
        <v>24.359000000000002</v>
      </c>
      <c r="EN26" s="68">
        <v>22.927</v>
      </c>
      <c r="EO26" s="68">
        <v>23.603999999999999</v>
      </c>
      <c r="EP26" s="68">
        <v>23.812000000000001</v>
      </c>
      <c r="EQ26" s="68">
        <v>21.010999999999999</v>
      </c>
      <c r="ER26" s="68">
        <v>24.35</v>
      </c>
      <c r="ES26" s="68">
        <v>35.072000000000003</v>
      </c>
      <c r="ET26" s="68">
        <v>71.885999999999996</v>
      </c>
      <c r="EU26" s="68">
        <v>107.473</v>
      </c>
      <c r="EV26" s="68">
        <v>139.58500000000001</v>
      </c>
      <c r="EW26" s="68">
        <v>138.01300000000001</v>
      </c>
      <c r="EX26" s="68">
        <v>87.6</v>
      </c>
      <c r="EY26" s="68">
        <v>75.683999999999997</v>
      </c>
      <c r="EZ26" s="68">
        <v>76.540000000000006</v>
      </c>
      <c r="FA26" s="68">
        <v>98.257999999999996</v>
      </c>
      <c r="FB26" s="68">
        <v>116.096</v>
      </c>
      <c r="FC26" s="68">
        <v>110.91200000000001</v>
      </c>
      <c r="FD26" s="68">
        <v>110.75</v>
      </c>
      <c r="FE26" s="68">
        <v>91.418000000000006</v>
      </c>
      <c r="FF26" s="68">
        <v>68.763000000000005</v>
      </c>
      <c r="FG26" s="68">
        <v>67.891000000000005</v>
      </c>
      <c r="FH26" s="68">
        <v>68.900000000000006</v>
      </c>
      <c r="FI26" s="68">
        <v>72.558000000000007</v>
      </c>
      <c r="FJ26" s="68">
        <v>76.14</v>
      </c>
      <c r="FK26" s="68">
        <v>76.274000000000001</v>
      </c>
      <c r="FL26" s="68">
        <v>76.117999999999995</v>
      </c>
      <c r="FM26" s="68">
        <v>77.317999999999998</v>
      </c>
      <c r="FN26" s="68">
        <v>66.406999999999996</v>
      </c>
      <c r="FO26" s="68">
        <v>58.505000000000003</v>
      </c>
      <c r="FP26" s="68">
        <v>43.713999999999999</v>
      </c>
      <c r="FQ26" s="68">
        <v>36.366999999999997</v>
      </c>
      <c r="FR26" s="68">
        <v>34</v>
      </c>
      <c r="FS26" s="68">
        <v>36.454999999999998</v>
      </c>
      <c r="FT26" s="68">
        <v>37</v>
      </c>
      <c r="FU26" s="68">
        <v>37.290999999999997</v>
      </c>
      <c r="FV26" s="68">
        <v>37</v>
      </c>
      <c r="FW26" s="68">
        <v>48.3</v>
      </c>
      <c r="FX26" s="68">
        <v>51</v>
      </c>
      <c r="FY26" s="68">
        <v>44.587000000000003</v>
      </c>
      <c r="FZ26" s="68">
        <v>45.076999999999998</v>
      </c>
      <c r="GA26" s="68">
        <v>45.503999999999998</v>
      </c>
      <c r="GB26" s="68">
        <v>51.241999999999997</v>
      </c>
      <c r="GC26" s="68">
        <v>52</v>
      </c>
      <c r="GD26" s="68">
        <v>49.802999999999997</v>
      </c>
      <c r="GE26" s="68">
        <v>51.158000000000001</v>
      </c>
      <c r="GF26" s="68">
        <v>53.106000000000002</v>
      </c>
      <c r="GG26" s="68">
        <v>53</v>
      </c>
      <c r="GH26" s="68">
        <v>56.518999999999998</v>
      </c>
      <c r="GI26" s="68">
        <v>59</v>
      </c>
      <c r="GJ26" s="68">
        <v>56.938000000000002</v>
      </c>
      <c r="GK26" s="68">
        <v>58.149000000000001</v>
      </c>
      <c r="GL26" s="68">
        <v>59.279000000000003</v>
      </c>
      <c r="GM26" s="68">
        <v>58</v>
      </c>
      <c r="GN26" s="68">
        <v>30</v>
      </c>
      <c r="GO26" s="68">
        <v>31.190999999999999</v>
      </c>
      <c r="GP26" s="68">
        <v>37</v>
      </c>
      <c r="GQ26" s="68">
        <v>37</v>
      </c>
      <c r="GR26" s="68">
        <v>42</v>
      </c>
      <c r="GS26" s="369">
        <v>42.521000000000001</v>
      </c>
      <c r="GT26" s="369">
        <v>41.948999999999998</v>
      </c>
      <c r="GU26" s="369">
        <v>44.648000000000003</v>
      </c>
      <c r="GV26" s="369">
        <v>46.595999999999997</v>
      </c>
      <c r="GW26" s="369">
        <v>48.59</v>
      </c>
      <c r="GX26" s="369">
        <v>46.975000000000001</v>
      </c>
      <c r="GY26" s="369">
        <v>43.482999999999997</v>
      </c>
      <c r="GZ26" s="369">
        <v>48.465000000000003</v>
      </c>
    </row>
    <row r="27" spans="1:208" ht="19.899999999999999" customHeight="1">
      <c r="A27" s="398"/>
      <c r="B27" s="114" t="str">
        <f>IF('0'!A1=1,"Чернівецька","Chernivtsi")</f>
        <v>Чернівецька</v>
      </c>
      <c r="C27" s="17">
        <v>5.8</v>
      </c>
      <c r="D27" s="17">
        <v>6.5</v>
      </c>
      <c r="E27" s="17">
        <v>6.8</v>
      </c>
      <c r="F27" s="17">
        <v>6.1</v>
      </c>
      <c r="G27" s="17">
        <v>6.1</v>
      </c>
      <c r="H27" s="17">
        <v>6</v>
      </c>
      <c r="I27" s="17">
        <v>6.9</v>
      </c>
      <c r="J27" s="17">
        <v>7.5</v>
      </c>
      <c r="K27" s="17">
        <v>6.3</v>
      </c>
      <c r="L27" s="17">
        <v>6.1</v>
      </c>
      <c r="M27" s="17">
        <v>6.7</v>
      </c>
      <c r="N27" s="17">
        <v>7.2</v>
      </c>
      <c r="O27" s="17">
        <v>5.4</v>
      </c>
      <c r="P27" s="17">
        <v>5.7</v>
      </c>
      <c r="Q27" s="17">
        <v>5.4</v>
      </c>
      <c r="R27" s="17">
        <v>5.4</v>
      </c>
      <c r="S27" s="17">
        <v>5.3</v>
      </c>
      <c r="T27" s="17">
        <v>5.3</v>
      </c>
      <c r="U27" s="17">
        <v>5.0999999999999996</v>
      </c>
      <c r="V27" s="17">
        <v>4.8</v>
      </c>
      <c r="W27" s="17">
        <v>4.0999999999999996</v>
      </c>
      <c r="X27" s="17">
        <v>3.9</v>
      </c>
      <c r="Y27" s="17">
        <v>3.9</v>
      </c>
      <c r="Z27" s="17">
        <v>3.9</v>
      </c>
      <c r="AA27" s="17">
        <v>3.6</v>
      </c>
      <c r="AB27" s="17">
        <v>4.8</v>
      </c>
      <c r="AC27" s="17">
        <v>4.8</v>
      </c>
      <c r="AD27" s="17">
        <v>4.8</v>
      </c>
      <c r="AE27" s="17">
        <v>4.8</v>
      </c>
      <c r="AF27" s="17">
        <v>5.6</v>
      </c>
      <c r="AG27" s="17">
        <v>4.9000000000000004</v>
      </c>
      <c r="AH27" s="17">
        <v>4.2</v>
      </c>
      <c r="AI27" s="17">
        <v>3.8</v>
      </c>
      <c r="AJ27" s="17">
        <v>3.9</v>
      </c>
      <c r="AK27" s="17">
        <v>2.8</v>
      </c>
      <c r="AL27" s="17">
        <v>2.8</v>
      </c>
      <c r="AM27" s="17">
        <v>2.7</v>
      </c>
      <c r="AN27" s="15" t="s">
        <v>0</v>
      </c>
      <c r="AO27" s="15" t="s">
        <v>0</v>
      </c>
      <c r="AP27" s="17">
        <v>2.7</v>
      </c>
      <c r="AQ27" s="15" t="s">
        <v>0</v>
      </c>
      <c r="AR27" s="15" t="s">
        <v>0</v>
      </c>
      <c r="AS27" s="17">
        <v>2.2999999999999998</v>
      </c>
      <c r="AT27" s="17">
        <v>2.2000000000000002</v>
      </c>
      <c r="AU27" s="17">
        <v>2.1</v>
      </c>
      <c r="AV27" s="17">
        <v>2.1</v>
      </c>
      <c r="AW27" s="17">
        <v>1.9</v>
      </c>
      <c r="AX27" s="17">
        <v>9.4</v>
      </c>
      <c r="AY27" s="17">
        <v>5.4</v>
      </c>
      <c r="AZ27" s="17">
        <v>6.7</v>
      </c>
      <c r="BA27" s="17">
        <v>5.3</v>
      </c>
      <c r="BB27" s="17">
        <v>4.5</v>
      </c>
      <c r="BC27" s="17">
        <v>4.5999999999999996</v>
      </c>
      <c r="BD27" s="17">
        <v>6</v>
      </c>
      <c r="BE27" s="17">
        <v>6.3</v>
      </c>
      <c r="BF27" s="17">
        <v>5.4</v>
      </c>
      <c r="BG27" s="17">
        <v>5.4</v>
      </c>
      <c r="BH27" s="17">
        <v>5.7</v>
      </c>
      <c r="BI27" s="17">
        <v>6.8</v>
      </c>
      <c r="BJ27" s="17">
        <v>6.6</v>
      </c>
      <c r="BK27" s="17">
        <v>5.7</v>
      </c>
      <c r="BL27" s="17">
        <v>8</v>
      </c>
      <c r="BM27" s="17">
        <v>9.1</v>
      </c>
      <c r="BN27" s="17">
        <v>8.1</v>
      </c>
      <c r="BO27" s="17">
        <v>8.8000000000000007</v>
      </c>
      <c r="BP27" s="17">
        <v>7.8</v>
      </c>
      <c r="BQ27" s="17">
        <v>7</v>
      </c>
      <c r="BR27" s="17">
        <v>6.6</v>
      </c>
      <c r="BS27" s="17">
        <v>5.9</v>
      </c>
      <c r="BT27" s="17">
        <v>4.5</v>
      </c>
      <c r="BU27" s="17">
        <v>4.4000000000000004</v>
      </c>
      <c r="BV27" s="17">
        <v>3.9</v>
      </c>
      <c r="BW27" s="17">
        <v>3.1</v>
      </c>
      <c r="BX27" s="17">
        <v>4.5</v>
      </c>
      <c r="BY27" s="17">
        <v>3.3</v>
      </c>
      <c r="BZ27" s="17">
        <v>3</v>
      </c>
      <c r="CA27" s="17">
        <v>2.4</v>
      </c>
      <c r="CB27" s="17">
        <v>1.8</v>
      </c>
      <c r="CC27" s="17">
        <v>1.9</v>
      </c>
      <c r="CD27" s="17">
        <v>1.4</v>
      </c>
      <c r="CE27" s="17">
        <v>1.3</v>
      </c>
      <c r="CF27" s="17">
        <v>1.1000000000000001</v>
      </c>
      <c r="CG27" s="17">
        <v>0.6</v>
      </c>
      <c r="CH27" s="17">
        <v>0.6</v>
      </c>
      <c r="CI27" s="17">
        <v>0.2</v>
      </c>
      <c r="CJ27" s="17">
        <v>0.3</v>
      </c>
      <c r="CK27" s="17">
        <v>0.2</v>
      </c>
      <c r="CL27" s="17">
        <v>0.2</v>
      </c>
      <c r="CM27" s="17">
        <v>0.2</v>
      </c>
      <c r="CN27" s="17">
        <v>0.2</v>
      </c>
      <c r="CO27" s="17">
        <v>0.2</v>
      </c>
      <c r="CP27" s="17">
        <v>0.1</v>
      </c>
      <c r="CQ27" s="17">
        <v>0.2</v>
      </c>
      <c r="CR27" s="17">
        <v>0.2</v>
      </c>
      <c r="CS27" s="17">
        <v>0.1</v>
      </c>
      <c r="CT27" s="17">
        <v>0.04</v>
      </c>
      <c r="CU27" s="17">
        <v>0.1</v>
      </c>
      <c r="CV27" s="17">
        <v>0.2</v>
      </c>
      <c r="CW27" s="17">
        <v>0.1</v>
      </c>
      <c r="CX27" s="17">
        <v>0.4</v>
      </c>
      <c r="CY27" s="17">
        <v>0.3</v>
      </c>
      <c r="CZ27" s="17">
        <v>0.2</v>
      </c>
      <c r="DA27" s="17">
        <v>0.1</v>
      </c>
      <c r="DB27" s="17">
        <v>0.1</v>
      </c>
      <c r="DC27" s="17">
        <v>0.1</v>
      </c>
      <c r="DD27" s="17">
        <v>0</v>
      </c>
      <c r="DE27" s="17" t="s">
        <v>5</v>
      </c>
      <c r="DF27" s="17">
        <v>0.1</v>
      </c>
      <c r="DG27" s="17">
        <v>0.1</v>
      </c>
      <c r="DH27" s="17">
        <v>0.2</v>
      </c>
      <c r="DI27" s="17">
        <v>2.2000000000000002</v>
      </c>
      <c r="DJ27" s="17">
        <v>3.7</v>
      </c>
      <c r="DK27" s="17">
        <v>4</v>
      </c>
      <c r="DL27" s="17">
        <v>4.3</v>
      </c>
      <c r="DM27" s="17">
        <v>4.3</v>
      </c>
      <c r="DN27" s="17">
        <v>4.2</v>
      </c>
      <c r="DO27" s="17">
        <v>6.1</v>
      </c>
      <c r="DP27" s="17">
        <v>4.8</v>
      </c>
      <c r="DQ27" s="17">
        <v>4</v>
      </c>
      <c r="DR27" s="17">
        <v>3.8</v>
      </c>
      <c r="DS27" s="17">
        <v>3</v>
      </c>
      <c r="DT27" s="17">
        <v>3.8</v>
      </c>
      <c r="DU27" s="17">
        <v>4.5999999999999996</v>
      </c>
      <c r="DV27" s="17">
        <v>4</v>
      </c>
      <c r="DW27" s="17">
        <v>2.2000000000000002</v>
      </c>
      <c r="DX27" s="17">
        <v>3.2</v>
      </c>
      <c r="DY27" s="17">
        <v>3.6</v>
      </c>
      <c r="DZ27" s="17">
        <v>4.8</v>
      </c>
      <c r="EA27" s="17">
        <v>5.5</v>
      </c>
      <c r="EB27" s="17">
        <v>3.7</v>
      </c>
      <c r="EC27" s="17">
        <v>2.9</v>
      </c>
      <c r="ED27" s="17">
        <v>3.4</v>
      </c>
      <c r="EE27" s="68">
        <v>1.101</v>
      </c>
      <c r="EF27" s="68">
        <v>3.4889999999999999</v>
      </c>
      <c r="EG27" s="68">
        <v>4.7729999999999997</v>
      </c>
      <c r="EH27" s="68">
        <v>5.95</v>
      </c>
      <c r="EI27" s="68">
        <v>3.8239999999999998</v>
      </c>
      <c r="EJ27" s="68">
        <v>2.9159999999999999</v>
      </c>
      <c r="EK27" s="68">
        <v>3.6320000000000001</v>
      </c>
      <c r="EL27" s="68">
        <v>2.13</v>
      </c>
      <c r="EM27" s="68">
        <v>3.028</v>
      </c>
      <c r="EN27" s="68">
        <v>1.748</v>
      </c>
      <c r="EO27" s="68">
        <v>1.923</v>
      </c>
      <c r="EP27" s="68">
        <v>2.1190000000000002</v>
      </c>
      <c r="EQ27" s="68">
        <v>1.895</v>
      </c>
      <c r="ER27" s="68">
        <v>5.8</v>
      </c>
      <c r="ES27" s="68">
        <v>1.9</v>
      </c>
      <c r="ET27" s="68">
        <v>3.181</v>
      </c>
      <c r="EU27" s="68">
        <v>2.222</v>
      </c>
      <c r="EV27" s="68">
        <v>1.389</v>
      </c>
      <c r="EW27" s="68">
        <v>1.8680000000000001</v>
      </c>
      <c r="EX27" s="68">
        <v>1.7649999999999999</v>
      </c>
      <c r="EY27" s="68">
        <v>1.871</v>
      </c>
      <c r="EZ27" s="68">
        <v>1.9990000000000001</v>
      </c>
      <c r="FA27" s="68">
        <v>1.849</v>
      </c>
      <c r="FB27" s="68">
        <v>4.0659999999999998</v>
      </c>
      <c r="FC27" s="68">
        <v>1.8480000000000001</v>
      </c>
      <c r="FD27" s="68">
        <v>2.3410000000000002</v>
      </c>
      <c r="FE27" s="68">
        <v>1.5309999999999999</v>
      </c>
      <c r="FF27" s="68">
        <v>0.66500000000000004</v>
      </c>
      <c r="FG27" s="68">
        <v>0.745</v>
      </c>
      <c r="FH27" s="68">
        <v>0.7</v>
      </c>
      <c r="FI27" s="68">
        <v>0.73499999999999999</v>
      </c>
      <c r="FJ27" s="68">
        <v>7.2999999999999995E-2</v>
      </c>
      <c r="FK27" s="68">
        <v>7.5999999999999998E-2</v>
      </c>
      <c r="FL27" s="68">
        <v>7.8E-2</v>
      </c>
      <c r="FM27" s="68">
        <v>0.52900000000000003</v>
      </c>
      <c r="FN27" s="68">
        <v>0.32600000000000001</v>
      </c>
      <c r="FO27" s="68">
        <v>0.13900000000000001</v>
      </c>
      <c r="FP27" s="68">
        <v>0.14599999999999999</v>
      </c>
      <c r="FQ27" s="68">
        <v>0.115</v>
      </c>
      <c r="FR27" s="68">
        <v>0</v>
      </c>
      <c r="FS27" s="68">
        <v>0.432</v>
      </c>
      <c r="FT27" s="68">
        <v>0</v>
      </c>
      <c r="FU27" s="68">
        <v>1.5369999999999999</v>
      </c>
      <c r="FV27" s="68">
        <v>0</v>
      </c>
      <c r="FW27" s="68">
        <v>0.2</v>
      </c>
      <c r="FX27" s="68">
        <v>0</v>
      </c>
      <c r="FY27" s="68">
        <v>0.20200000000000001</v>
      </c>
      <c r="FZ27" s="68">
        <v>0.158</v>
      </c>
      <c r="GA27" s="68">
        <v>0.14599999999999999</v>
      </c>
      <c r="GB27" s="68">
        <v>4.0330000000000004</v>
      </c>
      <c r="GC27" s="68">
        <v>2</v>
      </c>
      <c r="GD27" s="68">
        <v>3.423</v>
      </c>
      <c r="GE27" s="68">
        <v>5.3920000000000003</v>
      </c>
      <c r="GF27" s="68">
        <v>3.7690000000000001</v>
      </c>
      <c r="GG27" s="68">
        <v>5</v>
      </c>
      <c r="GH27" s="68">
        <v>4.3760000000000003</v>
      </c>
      <c r="GI27" s="68">
        <v>3</v>
      </c>
      <c r="GJ27" s="68">
        <v>4.2889999999999997</v>
      </c>
      <c r="GK27" s="68">
        <v>3.8959999999999999</v>
      </c>
      <c r="GL27" s="68">
        <v>5.3170000000000002</v>
      </c>
      <c r="GM27" s="68">
        <v>1</v>
      </c>
      <c r="GN27" s="68">
        <v>2</v>
      </c>
      <c r="GO27" s="68">
        <v>3.6</v>
      </c>
      <c r="GP27" s="68">
        <v>4</v>
      </c>
      <c r="GQ27" s="68">
        <v>3</v>
      </c>
      <c r="GR27" s="68">
        <v>2.7839999999999998</v>
      </c>
      <c r="GS27" s="369">
        <v>3.0030000000000001</v>
      </c>
      <c r="GT27" s="369">
        <v>4.3440000000000003</v>
      </c>
      <c r="GU27" s="369">
        <v>4.0149999999999997</v>
      </c>
      <c r="GV27" s="369">
        <v>4.516</v>
      </c>
      <c r="GW27" s="369">
        <v>3.3479999999999999</v>
      </c>
      <c r="GX27" s="369">
        <v>3.2269999999999999</v>
      </c>
      <c r="GY27" s="369">
        <v>3.081</v>
      </c>
      <c r="GZ27" s="369">
        <v>9.9269999999999996</v>
      </c>
    </row>
    <row r="28" spans="1:208" ht="19.899999999999999" customHeight="1">
      <c r="A28" s="398"/>
      <c r="B28" s="114" t="str">
        <f>IF('0'!A1=1,"Чернігівська","Chernihiv")</f>
        <v>Чернігівська</v>
      </c>
      <c r="C28" s="17">
        <v>14.5</v>
      </c>
      <c r="D28" s="17">
        <v>18.5</v>
      </c>
      <c r="E28" s="17">
        <v>19.399999999999999</v>
      </c>
      <c r="F28" s="17">
        <v>19.600000000000001</v>
      </c>
      <c r="G28" s="17">
        <v>19.7</v>
      </c>
      <c r="H28" s="17">
        <v>21.3</v>
      </c>
      <c r="I28" s="17">
        <v>20.9</v>
      </c>
      <c r="J28" s="17">
        <v>19.600000000000001</v>
      </c>
      <c r="K28" s="17">
        <v>18.3</v>
      </c>
      <c r="L28" s="17">
        <v>18.5</v>
      </c>
      <c r="M28" s="17">
        <v>16.399999999999999</v>
      </c>
      <c r="N28" s="17">
        <v>16.399999999999999</v>
      </c>
      <c r="O28" s="17">
        <v>14</v>
      </c>
      <c r="P28" s="17">
        <v>14.5</v>
      </c>
      <c r="Q28" s="17">
        <v>15.1</v>
      </c>
      <c r="R28" s="17">
        <v>14.1</v>
      </c>
      <c r="S28" s="17">
        <v>15.2</v>
      </c>
      <c r="T28" s="17">
        <v>14.5</v>
      </c>
      <c r="U28" s="17">
        <v>14.3</v>
      </c>
      <c r="V28" s="17">
        <v>13.9</v>
      </c>
      <c r="W28" s="17">
        <v>13.5</v>
      </c>
      <c r="X28" s="17">
        <v>12.8</v>
      </c>
      <c r="Y28" s="17">
        <v>13.1</v>
      </c>
      <c r="Z28" s="17">
        <v>18.7</v>
      </c>
      <c r="AA28" s="17">
        <v>11.8</v>
      </c>
      <c r="AB28" s="17">
        <v>14.1</v>
      </c>
      <c r="AC28" s="17">
        <v>15</v>
      </c>
      <c r="AD28" s="17">
        <v>13.3</v>
      </c>
      <c r="AE28" s="17">
        <v>13.1</v>
      </c>
      <c r="AF28" s="17">
        <v>12.5</v>
      </c>
      <c r="AG28" s="17">
        <v>11.9</v>
      </c>
      <c r="AH28" s="17">
        <v>8.6</v>
      </c>
      <c r="AI28" s="17">
        <v>7.9</v>
      </c>
      <c r="AJ28" s="17">
        <v>7.4</v>
      </c>
      <c r="AK28" s="17">
        <v>7.2</v>
      </c>
      <c r="AL28" s="17">
        <v>7.3</v>
      </c>
      <c r="AM28" s="17">
        <v>6.2</v>
      </c>
      <c r="AN28" s="15" t="s">
        <v>0</v>
      </c>
      <c r="AO28" s="15" t="s">
        <v>0</v>
      </c>
      <c r="AP28" s="17">
        <v>7.3</v>
      </c>
      <c r="AQ28" s="15" t="s">
        <v>0</v>
      </c>
      <c r="AR28" s="15" t="s">
        <v>0</v>
      </c>
      <c r="AS28" s="17">
        <v>7.5</v>
      </c>
      <c r="AT28" s="17">
        <v>7.5</v>
      </c>
      <c r="AU28" s="17">
        <v>7.5</v>
      </c>
      <c r="AV28" s="17">
        <v>10.5</v>
      </c>
      <c r="AW28" s="17">
        <v>14.7</v>
      </c>
      <c r="AX28" s="17">
        <v>27.9</v>
      </c>
      <c r="AY28" s="17">
        <v>21</v>
      </c>
      <c r="AZ28" s="17">
        <v>22.4</v>
      </c>
      <c r="BA28" s="17">
        <v>27.1</v>
      </c>
      <c r="BB28" s="17">
        <v>24.4</v>
      </c>
      <c r="BC28" s="17">
        <v>24.4</v>
      </c>
      <c r="BD28" s="17">
        <v>30</v>
      </c>
      <c r="BE28" s="17">
        <v>32</v>
      </c>
      <c r="BF28" s="17">
        <v>29.3</v>
      </c>
      <c r="BG28" s="17">
        <v>29.2</v>
      </c>
      <c r="BH28" s="17">
        <v>29</v>
      </c>
      <c r="BI28" s="17">
        <v>27.4</v>
      </c>
      <c r="BJ28" s="17">
        <v>29.6</v>
      </c>
      <c r="BK28" s="17">
        <v>24.9</v>
      </c>
      <c r="BL28" s="17">
        <v>31.2</v>
      </c>
      <c r="BM28" s="17">
        <v>32.700000000000003</v>
      </c>
      <c r="BN28" s="17">
        <v>32</v>
      </c>
      <c r="BO28" s="17">
        <v>34.1</v>
      </c>
      <c r="BP28" s="17">
        <v>35.700000000000003</v>
      </c>
      <c r="BQ28" s="17">
        <v>35.6</v>
      </c>
      <c r="BR28" s="17">
        <v>30.4</v>
      </c>
      <c r="BS28" s="17">
        <v>27</v>
      </c>
      <c r="BT28" s="17">
        <v>24.6</v>
      </c>
      <c r="BU28" s="17">
        <v>25.2</v>
      </c>
      <c r="BV28" s="17">
        <v>25</v>
      </c>
      <c r="BW28" s="17">
        <v>21.4</v>
      </c>
      <c r="BX28" s="17">
        <v>26.5</v>
      </c>
      <c r="BY28" s="17">
        <v>27.4</v>
      </c>
      <c r="BZ28" s="17">
        <v>22.4</v>
      </c>
      <c r="CA28" s="17">
        <v>25.8</v>
      </c>
      <c r="CB28" s="17">
        <v>27</v>
      </c>
      <c r="CC28" s="17">
        <v>27.2</v>
      </c>
      <c r="CD28" s="17">
        <v>29.4</v>
      </c>
      <c r="CE28" s="17">
        <v>29.5</v>
      </c>
      <c r="CF28" s="17">
        <v>28.5</v>
      </c>
      <c r="CG28" s="17">
        <v>28.5</v>
      </c>
      <c r="CH28" s="17">
        <v>21.3</v>
      </c>
      <c r="CI28" s="17">
        <v>20</v>
      </c>
      <c r="CJ28" s="17">
        <v>19.3</v>
      </c>
      <c r="CK28" s="17">
        <v>19.2</v>
      </c>
      <c r="CL28" s="17">
        <v>20.8</v>
      </c>
      <c r="CM28" s="17">
        <v>17.7</v>
      </c>
      <c r="CN28" s="17">
        <v>17.7</v>
      </c>
      <c r="CO28" s="17">
        <v>17.7</v>
      </c>
      <c r="CP28" s="17">
        <v>18</v>
      </c>
      <c r="CQ28" s="17">
        <v>18.100000000000001</v>
      </c>
      <c r="CR28" s="17">
        <v>18</v>
      </c>
      <c r="CS28" s="17">
        <v>18.100000000000001</v>
      </c>
      <c r="CT28" s="17">
        <v>28.8</v>
      </c>
      <c r="CU28" s="17">
        <v>19.899999999999999</v>
      </c>
      <c r="CV28" s="17">
        <v>19.8</v>
      </c>
      <c r="CW28" s="17">
        <v>20.5</v>
      </c>
      <c r="CX28" s="17">
        <v>20.9</v>
      </c>
      <c r="CY28" s="17">
        <v>21.7</v>
      </c>
      <c r="CZ28" s="17">
        <v>18.899999999999999</v>
      </c>
      <c r="DA28" s="17">
        <v>15.1</v>
      </c>
      <c r="DB28" s="17">
        <v>15.6</v>
      </c>
      <c r="DC28" s="17">
        <v>15.2</v>
      </c>
      <c r="DD28" s="17">
        <v>15.6</v>
      </c>
      <c r="DE28" s="17">
        <v>16.600000000000001</v>
      </c>
      <c r="DF28" s="17">
        <v>24.1</v>
      </c>
      <c r="DG28" s="17">
        <v>16.5</v>
      </c>
      <c r="DH28" s="17">
        <v>17</v>
      </c>
      <c r="DI28" s="17">
        <v>18.3</v>
      </c>
      <c r="DJ28" s="17">
        <v>20.3</v>
      </c>
      <c r="DK28" s="17">
        <v>20.100000000000001</v>
      </c>
      <c r="DL28" s="17">
        <v>20.399999999999999</v>
      </c>
      <c r="DM28" s="17">
        <v>22.1</v>
      </c>
      <c r="DN28" s="17">
        <v>25.7</v>
      </c>
      <c r="DO28" s="17">
        <v>24.9</v>
      </c>
      <c r="DP28" s="17">
        <v>21</v>
      </c>
      <c r="DQ28" s="17">
        <v>20.9</v>
      </c>
      <c r="DR28" s="17">
        <v>28.2</v>
      </c>
      <c r="DS28" s="17">
        <v>18.2</v>
      </c>
      <c r="DT28" s="17">
        <v>21.4</v>
      </c>
      <c r="DU28" s="17">
        <v>19.7</v>
      </c>
      <c r="DV28" s="17">
        <v>20.3</v>
      </c>
      <c r="DW28" s="17">
        <v>20.8</v>
      </c>
      <c r="DX28" s="17">
        <v>20.9</v>
      </c>
      <c r="DY28" s="17">
        <v>21.7</v>
      </c>
      <c r="DZ28" s="17">
        <v>21.1</v>
      </c>
      <c r="EA28" s="17">
        <v>23.7</v>
      </c>
      <c r="EB28" s="17">
        <v>24</v>
      </c>
      <c r="EC28" s="17">
        <v>24.9</v>
      </c>
      <c r="ED28" s="17">
        <v>24.8</v>
      </c>
      <c r="EE28" s="68">
        <v>19.05</v>
      </c>
      <c r="EF28" s="68">
        <v>20.795000000000002</v>
      </c>
      <c r="EG28" s="68">
        <v>20.434000000000001</v>
      </c>
      <c r="EH28" s="68">
        <v>20.811</v>
      </c>
      <c r="EI28" s="68">
        <v>20.640999999999998</v>
      </c>
      <c r="EJ28" s="68">
        <v>22.460999999999999</v>
      </c>
      <c r="EK28" s="68">
        <v>22.088999999999999</v>
      </c>
      <c r="EL28" s="68">
        <v>22.367000000000001</v>
      </c>
      <c r="EM28" s="68">
        <v>22.289000000000001</v>
      </c>
      <c r="EN28" s="68">
        <v>22.439</v>
      </c>
      <c r="EO28" s="68">
        <v>21.925999999999998</v>
      </c>
      <c r="EP28" s="68">
        <v>20.417000000000002</v>
      </c>
      <c r="EQ28" s="68">
        <v>13.702999999999999</v>
      </c>
      <c r="ER28" s="68">
        <v>11.634</v>
      </c>
      <c r="ES28" s="68">
        <v>11.238</v>
      </c>
      <c r="ET28" s="68">
        <v>11.667</v>
      </c>
      <c r="EU28" s="68">
        <v>11.981</v>
      </c>
      <c r="EV28" s="68">
        <v>12.007</v>
      </c>
      <c r="EW28" s="68">
        <v>12.084</v>
      </c>
      <c r="EX28" s="68">
        <v>12.007999999999999</v>
      </c>
      <c r="EY28" s="68">
        <v>12.172000000000001</v>
      </c>
      <c r="EZ28" s="68">
        <v>14.541</v>
      </c>
      <c r="FA28" s="68">
        <v>13.205</v>
      </c>
      <c r="FB28" s="68">
        <v>12.599</v>
      </c>
      <c r="FC28" s="68">
        <v>9.9710000000000001</v>
      </c>
      <c r="FD28" s="68">
        <v>10.821</v>
      </c>
      <c r="FE28" s="68">
        <v>12.537000000000001</v>
      </c>
      <c r="FF28" s="68">
        <v>13.478</v>
      </c>
      <c r="FG28" s="68">
        <v>17.477</v>
      </c>
      <c r="FH28" s="68">
        <v>17.399999999999999</v>
      </c>
      <c r="FI28" s="68">
        <v>17.420000000000002</v>
      </c>
      <c r="FJ28" s="68">
        <v>17.274000000000001</v>
      </c>
      <c r="FK28" s="68">
        <v>16.512</v>
      </c>
      <c r="FL28" s="68">
        <v>17.513999999999999</v>
      </c>
      <c r="FM28" s="68">
        <v>17.773</v>
      </c>
      <c r="FN28" s="68">
        <v>17.672999999999998</v>
      </c>
      <c r="FO28" s="68">
        <v>17.18</v>
      </c>
      <c r="FP28" s="68">
        <v>12.22</v>
      </c>
      <c r="FQ28" s="68">
        <v>11.564</v>
      </c>
      <c r="FR28" s="68">
        <v>12</v>
      </c>
      <c r="FS28" s="68">
        <v>12.929</v>
      </c>
      <c r="FT28" s="68">
        <v>12</v>
      </c>
      <c r="FU28" s="68">
        <v>12.407</v>
      </c>
      <c r="FV28" s="68">
        <v>14</v>
      </c>
      <c r="FW28" s="68">
        <v>12.2</v>
      </c>
      <c r="FX28" s="68">
        <v>14</v>
      </c>
      <c r="FY28" s="68">
        <v>14.193</v>
      </c>
      <c r="FZ28" s="68">
        <v>15.252000000000001</v>
      </c>
      <c r="GA28" s="68">
        <v>12.388</v>
      </c>
      <c r="GB28" s="68">
        <v>13.744999999999999</v>
      </c>
      <c r="GC28" s="68">
        <v>14</v>
      </c>
      <c r="GD28" s="68">
        <v>15.62</v>
      </c>
      <c r="GE28" s="68">
        <v>16.073</v>
      </c>
      <c r="GF28" s="68">
        <v>15.991</v>
      </c>
      <c r="GG28" s="68">
        <v>17</v>
      </c>
      <c r="GH28" s="68">
        <v>15.763</v>
      </c>
      <c r="GI28" s="68">
        <v>17</v>
      </c>
      <c r="GJ28" s="68">
        <v>18.273</v>
      </c>
      <c r="GK28" s="68">
        <v>18.945</v>
      </c>
      <c r="GL28" s="68">
        <v>19.835999999999999</v>
      </c>
      <c r="GM28" s="68">
        <v>19</v>
      </c>
      <c r="GN28" s="68">
        <v>13</v>
      </c>
      <c r="GO28" s="68">
        <v>11.771000000000001</v>
      </c>
      <c r="GP28" s="68">
        <v>11</v>
      </c>
      <c r="GQ28" s="68">
        <v>10</v>
      </c>
      <c r="GR28" s="68">
        <v>9.7739999999999991</v>
      </c>
      <c r="GS28" s="369">
        <v>11.022</v>
      </c>
      <c r="GT28" s="369">
        <v>12.709</v>
      </c>
      <c r="GU28" s="369">
        <v>20.036999999999999</v>
      </c>
      <c r="GV28" s="369">
        <v>20.757999999999999</v>
      </c>
      <c r="GW28" s="369">
        <v>21.795999999999999</v>
      </c>
      <c r="GX28" s="369">
        <v>22.163</v>
      </c>
      <c r="GY28" s="369">
        <v>23.617000000000001</v>
      </c>
      <c r="GZ28" s="369">
        <v>21.378</v>
      </c>
    </row>
    <row r="29" spans="1:208" ht="19.899999999999999" customHeight="1">
      <c r="A29" s="398"/>
      <c r="B29" s="114" t="str">
        <f>IF('0'!A1=1,"м. Київ","Kyiv city")</f>
        <v>м. Київ</v>
      </c>
      <c r="C29" s="17">
        <v>8.9</v>
      </c>
      <c r="D29" s="17">
        <v>6.8</v>
      </c>
      <c r="E29" s="17">
        <v>9.6999999999999993</v>
      </c>
      <c r="F29" s="17">
        <v>9.6</v>
      </c>
      <c r="G29" s="17">
        <v>9.4</v>
      </c>
      <c r="H29" s="17">
        <v>9.6999999999999993</v>
      </c>
      <c r="I29" s="17">
        <v>10.1</v>
      </c>
      <c r="J29" s="17">
        <v>9.1999999999999993</v>
      </c>
      <c r="K29" s="17">
        <v>8.6</v>
      </c>
      <c r="L29" s="17">
        <v>8.1</v>
      </c>
      <c r="M29" s="17">
        <v>7.4</v>
      </c>
      <c r="N29" s="17">
        <v>8.6</v>
      </c>
      <c r="O29" s="17">
        <v>6.5</v>
      </c>
      <c r="P29" s="17">
        <v>7.4</v>
      </c>
      <c r="Q29" s="17">
        <v>8.5</v>
      </c>
      <c r="R29" s="17">
        <v>8.9</v>
      </c>
      <c r="S29" s="17">
        <v>8.6999999999999993</v>
      </c>
      <c r="T29" s="17">
        <v>10.7</v>
      </c>
      <c r="U29" s="17">
        <v>10.8</v>
      </c>
      <c r="V29" s="17">
        <v>9.4</v>
      </c>
      <c r="W29" s="17">
        <v>10.4</v>
      </c>
      <c r="X29" s="17">
        <v>10.3</v>
      </c>
      <c r="Y29" s="17">
        <v>9.1999999999999993</v>
      </c>
      <c r="Z29" s="17">
        <v>9</v>
      </c>
      <c r="AA29" s="17">
        <v>7.4</v>
      </c>
      <c r="AB29" s="17">
        <v>9.6</v>
      </c>
      <c r="AC29" s="17">
        <v>9.3000000000000007</v>
      </c>
      <c r="AD29" s="17">
        <v>8.6</v>
      </c>
      <c r="AE29" s="17">
        <v>9.6999999999999993</v>
      </c>
      <c r="AF29" s="17">
        <v>11</v>
      </c>
      <c r="AG29" s="17">
        <v>10.199999999999999</v>
      </c>
      <c r="AH29" s="17">
        <v>8.1</v>
      </c>
      <c r="AI29" s="17">
        <v>7</v>
      </c>
      <c r="AJ29" s="17">
        <v>7</v>
      </c>
      <c r="AK29" s="17">
        <v>7.1</v>
      </c>
      <c r="AL29" s="17">
        <v>7.3</v>
      </c>
      <c r="AM29" s="17">
        <v>6.6</v>
      </c>
      <c r="AN29" s="15" t="s">
        <v>0</v>
      </c>
      <c r="AO29" s="15" t="s">
        <v>0</v>
      </c>
      <c r="AP29" s="17">
        <v>14.1</v>
      </c>
      <c r="AQ29" s="15" t="s">
        <v>0</v>
      </c>
      <c r="AR29" s="15" t="s">
        <v>0</v>
      </c>
      <c r="AS29" s="17">
        <v>23.5</v>
      </c>
      <c r="AT29" s="17">
        <v>25.3</v>
      </c>
      <c r="AU29" s="17">
        <v>31</v>
      </c>
      <c r="AV29" s="17">
        <v>27</v>
      </c>
      <c r="AW29" s="17">
        <v>44.5</v>
      </c>
      <c r="AX29" s="17">
        <v>84.1</v>
      </c>
      <c r="AY29" s="17">
        <v>97.4</v>
      </c>
      <c r="AZ29" s="17">
        <v>147.1</v>
      </c>
      <c r="BA29" s="17">
        <v>181.5</v>
      </c>
      <c r="BB29" s="17">
        <v>158.4</v>
      </c>
      <c r="BC29" s="17">
        <v>130.4</v>
      </c>
      <c r="BD29" s="17">
        <v>130.6</v>
      </c>
      <c r="BE29" s="17">
        <v>141.69999999999999</v>
      </c>
      <c r="BF29" s="17">
        <v>160</v>
      </c>
      <c r="BG29" s="17">
        <v>184.3</v>
      </c>
      <c r="BH29" s="17">
        <v>181.7</v>
      </c>
      <c r="BI29" s="17">
        <v>176.5</v>
      </c>
      <c r="BJ29" s="17">
        <v>159.4</v>
      </c>
      <c r="BK29" s="17">
        <v>140.4</v>
      </c>
      <c r="BL29" s="17">
        <v>169.5</v>
      </c>
      <c r="BM29" s="17">
        <v>159.1</v>
      </c>
      <c r="BN29" s="17">
        <v>138.69999999999999</v>
      </c>
      <c r="BO29" s="17">
        <v>145.1</v>
      </c>
      <c r="BP29" s="17">
        <v>161.4</v>
      </c>
      <c r="BQ29" s="17">
        <v>159.9</v>
      </c>
      <c r="BR29" s="17">
        <v>167.2</v>
      </c>
      <c r="BS29" s="17">
        <v>147.1</v>
      </c>
      <c r="BT29" s="17">
        <v>121.4</v>
      </c>
      <c r="BU29" s="17">
        <v>122.3</v>
      </c>
      <c r="BV29" s="17">
        <v>131.4</v>
      </c>
      <c r="BW29" s="17">
        <v>114.4</v>
      </c>
      <c r="BX29" s="17">
        <v>139.80000000000001</v>
      </c>
      <c r="BY29" s="17">
        <v>151.1</v>
      </c>
      <c r="BZ29" s="17">
        <v>139.69999999999999</v>
      </c>
      <c r="CA29" s="17">
        <v>132.9</v>
      </c>
      <c r="CB29" s="17">
        <v>133.30000000000001</v>
      </c>
      <c r="CC29" s="17">
        <v>114.6</v>
      </c>
      <c r="CD29" s="17">
        <v>102.9</v>
      </c>
      <c r="CE29" s="17">
        <v>95.6</v>
      </c>
      <c r="CF29" s="17">
        <v>82.1</v>
      </c>
      <c r="CG29" s="17">
        <v>75.7</v>
      </c>
      <c r="CH29" s="17">
        <v>73.8</v>
      </c>
      <c r="CI29" s="17">
        <v>72.5</v>
      </c>
      <c r="CJ29" s="17">
        <v>71.3</v>
      </c>
      <c r="CK29" s="17">
        <v>70.3</v>
      </c>
      <c r="CL29" s="17">
        <v>72.2</v>
      </c>
      <c r="CM29" s="17">
        <v>75</v>
      </c>
      <c r="CN29" s="17">
        <v>75.099999999999994</v>
      </c>
      <c r="CO29" s="17">
        <v>76.400000000000006</v>
      </c>
      <c r="CP29" s="17">
        <v>84.3</v>
      </c>
      <c r="CQ29" s="17">
        <v>71.7</v>
      </c>
      <c r="CR29" s="17">
        <v>82</v>
      </c>
      <c r="CS29" s="17">
        <v>71.3</v>
      </c>
      <c r="CT29" s="17">
        <v>93.7</v>
      </c>
      <c r="CU29" s="17">
        <v>80.7</v>
      </c>
      <c r="CV29" s="17">
        <v>87.3</v>
      </c>
      <c r="CW29" s="17">
        <v>85.7</v>
      </c>
      <c r="CX29" s="17">
        <v>67.5</v>
      </c>
      <c r="CY29" s="17">
        <v>72.099999999999994</v>
      </c>
      <c r="CZ29" s="17">
        <v>77.2</v>
      </c>
      <c r="DA29" s="17">
        <v>54.2</v>
      </c>
      <c r="DB29" s="17">
        <v>54.8</v>
      </c>
      <c r="DC29" s="17">
        <v>57</v>
      </c>
      <c r="DD29" s="17">
        <v>84.4</v>
      </c>
      <c r="DE29" s="17">
        <v>66.2</v>
      </c>
      <c r="DF29" s="17">
        <v>96.3</v>
      </c>
      <c r="DG29" s="17">
        <v>36.9</v>
      </c>
      <c r="DH29" s="17">
        <v>45.7</v>
      </c>
      <c r="DI29" s="17">
        <v>54.9</v>
      </c>
      <c r="DJ29" s="17">
        <v>61.6</v>
      </c>
      <c r="DK29" s="17">
        <v>55.7</v>
      </c>
      <c r="DL29" s="17">
        <v>58.7</v>
      </c>
      <c r="DM29" s="17">
        <v>62</v>
      </c>
      <c r="DN29" s="17">
        <v>65.400000000000006</v>
      </c>
      <c r="DO29" s="17">
        <v>70.400000000000006</v>
      </c>
      <c r="DP29" s="17">
        <v>104.9</v>
      </c>
      <c r="DQ29" s="17">
        <v>85.8</v>
      </c>
      <c r="DR29" s="17">
        <v>111.6</v>
      </c>
      <c r="DS29" s="17">
        <v>84.2</v>
      </c>
      <c r="DT29" s="17">
        <v>80.8</v>
      </c>
      <c r="DU29" s="17">
        <v>70.7</v>
      </c>
      <c r="DV29" s="17">
        <v>74.8</v>
      </c>
      <c r="DW29" s="17">
        <v>73.2</v>
      </c>
      <c r="DX29" s="17">
        <v>77.3</v>
      </c>
      <c r="DY29" s="17">
        <v>73.8</v>
      </c>
      <c r="DZ29" s="17">
        <v>77.5</v>
      </c>
      <c r="EA29" s="17">
        <v>82.1</v>
      </c>
      <c r="EB29" s="17">
        <v>80</v>
      </c>
      <c r="EC29" s="17">
        <v>80.5</v>
      </c>
      <c r="ED29" s="17">
        <v>87.8</v>
      </c>
      <c r="EE29" s="68">
        <v>74.998999999999995</v>
      </c>
      <c r="EF29" s="68">
        <v>78.150999999999996</v>
      </c>
      <c r="EG29" s="68">
        <v>87.37</v>
      </c>
      <c r="EH29" s="68">
        <v>87.349000000000004</v>
      </c>
      <c r="EI29" s="68">
        <v>86.929000000000002</v>
      </c>
      <c r="EJ29" s="68">
        <v>86.703999999999994</v>
      </c>
      <c r="EK29" s="68">
        <v>81.52</v>
      </c>
      <c r="EL29" s="68">
        <v>81.968999999999994</v>
      </c>
      <c r="EM29" s="68">
        <v>82.626000000000005</v>
      </c>
      <c r="EN29" s="68">
        <v>82.82</v>
      </c>
      <c r="EO29" s="68">
        <v>85.733000000000004</v>
      </c>
      <c r="EP29" s="68">
        <v>78.453999999999994</v>
      </c>
      <c r="EQ29" s="68">
        <v>76.498000000000005</v>
      </c>
      <c r="ER29" s="68">
        <v>74.356999999999999</v>
      </c>
      <c r="ES29" s="68">
        <v>83.480999999999995</v>
      </c>
      <c r="ET29" s="68">
        <v>88.227999999999994</v>
      </c>
      <c r="EU29" s="68">
        <v>87.435000000000002</v>
      </c>
      <c r="EV29" s="68">
        <v>88.563000000000002</v>
      </c>
      <c r="EW29" s="68">
        <v>98.313999999999993</v>
      </c>
      <c r="EX29" s="68">
        <v>95.447000000000003</v>
      </c>
      <c r="EY29" s="68">
        <v>95.617999999999995</v>
      </c>
      <c r="EZ29" s="68">
        <v>102.005</v>
      </c>
      <c r="FA29" s="68">
        <v>99.475999999999999</v>
      </c>
      <c r="FB29" s="68">
        <v>97.573999999999998</v>
      </c>
      <c r="FC29" s="68">
        <v>98.010999999999996</v>
      </c>
      <c r="FD29" s="68">
        <v>100.027</v>
      </c>
      <c r="FE29" s="68">
        <v>107.209</v>
      </c>
      <c r="FF29" s="68">
        <v>118.681</v>
      </c>
      <c r="FG29" s="68">
        <v>122.813</v>
      </c>
      <c r="FH29" s="68">
        <v>120.7</v>
      </c>
      <c r="FI29" s="68">
        <v>125.646</v>
      </c>
      <c r="FJ29" s="68">
        <v>140.85499999999999</v>
      </c>
      <c r="FK29" s="68">
        <v>153.20400000000001</v>
      </c>
      <c r="FL29" s="68">
        <v>178.23500000000001</v>
      </c>
      <c r="FM29" s="68">
        <v>171.05600000000001</v>
      </c>
      <c r="FN29" s="68">
        <v>161.607</v>
      </c>
      <c r="FO29" s="68">
        <v>144.99700000000001</v>
      </c>
      <c r="FP29" s="68">
        <v>145.25700000000001</v>
      </c>
      <c r="FQ29" s="68">
        <v>138.34200000000001</v>
      </c>
      <c r="FR29" s="68">
        <v>156</v>
      </c>
      <c r="FS29" s="68">
        <v>172.36600000000001</v>
      </c>
      <c r="FT29" s="68">
        <v>168</v>
      </c>
      <c r="FU29" s="68">
        <v>173.35</v>
      </c>
      <c r="FV29" s="68">
        <v>169</v>
      </c>
      <c r="FW29" s="68">
        <v>177.6</v>
      </c>
      <c r="FX29" s="68">
        <v>186</v>
      </c>
      <c r="FY29" s="68">
        <v>196.11799999999999</v>
      </c>
      <c r="FZ29" s="68">
        <v>213.92500000000001</v>
      </c>
      <c r="GA29" s="68">
        <v>201.63</v>
      </c>
      <c r="GB29" s="68">
        <v>229.595</v>
      </c>
      <c r="GC29" s="68">
        <v>230</v>
      </c>
      <c r="GD29" s="68">
        <v>269.75200000000001</v>
      </c>
      <c r="GE29" s="68">
        <v>292.46199999999999</v>
      </c>
      <c r="GF29" s="68">
        <v>297.36099999999999</v>
      </c>
      <c r="GG29" s="68">
        <v>292</v>
      </c>
      <c r="GH29" s="68">
        <v>303.625</v>
      </c>
      <c r="GI29" s="68">
        <v>335</v>
      </c>
      <c r="GJ29" s="68">
        <v>352.11500000000001</v>
      </c>
      <c r="GK29" s="68">
        <v>361.274</v>
      </c>
      <c r="GL29" s="68">
        <v>338.649</v>
      </c>
      <c r="GM29" s="68">
        <v>340</v>
      </c>
      <c r="GN29" s="68">
        <v>435</v>
      </c>
      <c r="GO29" s="68">
        <v>437.95699999999999</v>
      </c>
      <c r="GP29" s="68">
        <v>439</v>
      </c>
      <c r="GQ29" s="68">
        <v>460</v>
      </c>
      <c r="GR29" s="68">
        <v>463.01100000000002</v>
      </c>
      <c r="GS29" s="369">
        <v>482.34399999999999</v>
      </c>
      <c r="GT29" s="369">
        <v>705.303</v>
      </c>
      <c r="GU29" s="369">
        <v>745.8</v>
      </c>
      <c r="GV29" s="369">
        <v>683.05899999999997</v>
      </c>
      <c r="GW29" s="369">
        <v>546.25199999999995</v>
      </c>
      <c r="GX29" s="369">
        <v>522.99199999999996</v>
      </c>
      <c r="GY29" s="369">
        <v>433.846</v>
      </c>
      <c r="GZ29" s="369">
        <v>331.745</v>
      </c>
    </row>
    <row r="30" spans="1:208" ht="19.899999999999999" customHeight="1">
      <c r="A30" s="398"/>
      <c r="B30" s="338" t="str">
        <f>IF('0'!A1=1,"м. Севастополь***","Sevastopol city***")</f>
        <v>м. Севастополь***</v>
      </c>
      <c r="C30" s="91">
        <v>4.5999999999999996</v>
      </c>
      <c r="D30" s="91">
        <v>6.1</v>
      </c>
      <c r="E30" s="91">
        <v>6</v>
      </c>
      <c r="F30" s="91">
        <v>5.6</v>
      </c>
      <c r="G30" s="91">
        <v>4.8</v>
      </c>
      <c r="H30" s="91">
        <v>5</v>
      </c>
      <c r="I30" s="91">
        <v>5.8</v>
      </c>
      <c r="J30" s="91">
        <v>6.5</v>
      </c>
      <c r="K30" s="91">
        <v>6.6</v>
      </c>
      <c r="L30" s="91">
        <v>7.5</v>
      </c>
      <c r="M30" s="91">
        <v>7.8</v>
      </c>
      <c r="N30" s="108">
        <v>8.6</v>
      </c>
      <c r="O30" s="74">
        <v>4</v>
      </c>
      <c r="P30" s="109">
        <v>5.6</v>
      </c>
      <c r="Q30" s="92">
        <v>4.5999999999999996</v>
      </c>
      <c r="R30" s="108">
        <v>3.6</v>
      </c>
      <c r="S30" s="108">
        <v>4.4000000000000004</v>
      </c>
      <c r="T30" s="108">
        <v>3.5</v>
      </c>
      <c r="U30" s="108">
        <v>4.0999999999999996</v>
      </c>
      <c r="V30" s="85">
        <v>3.8</v>
      </c>
      <c r="W30" s="85">
        <v>3.2</v>
      </c>
      <c r="X30" s="110">
        <v>3.3</v>
      </c>
      <c r="Y30" s="85">
        <v>2.9</v>
      </c>
      <c r="Z30" s="85">
        <v>2.7</v>
      </c>
      <c r="AA30" s="104">
        <v>1.5</v>
      </c>
      <c r="AB30" s="91">
        <v>2.4</v>
      </c>
      <c r="AC30" s="91">
        <v>1.8</v>
      </c>
      <c r="AD30" s="91">
        <v>2</v>
      </c>
      <c r="AE30" s="91">
        <v>2</v>
      </c>
      <c r="AF30" s="91">
        <v>1.9</v>
      </c>
      <c r="AG30" s="91">
        <v>2.2000000000000002</v>
      </c>
      <c r="AH30" s="91">
        <v>0.9</v>
      </c>
      <c r="AI30" s="91">
        <v>1.1000000000000001</v>
      </c>
      <c r="AJ30" s="91">
        <v>1</v>
      </c>
      <c r="AK30" s="91">
        <v>1.1000000000000001</v>
      </c>
      <c r="AL30" s="91">
        <v>0.9</v>
      </c>
      <c r="AM30" s="108">
        <v>0.4</v>
      </c>
      <c r="AN30" s="74" t="s">
        <v>0</v>
      </c>
      <c r="AO30" s="109" t="s">
        <v>0</v>
      </c>
      <c r="AP30" s="92">
        <v>1.4</v>
      </c>
      <c r="AQ30" s="108" t="s">
        <v>0</v>
      </c>
      <c r="AR30" s="108" t="s">
        <v>0</v>
      </c>
      <c r="AS30" s="108">
        <v>0.5</v>
      </c>
      <c r="AT30" s="108">
        <v>0.3</v>
      </c>
      <c r="AU30" s="85">
        <v>0.4</v>
      </c>
      <c r="AV30" s="85">
        <v>1</v>
      </c>
      <c r="AW30" s="110">
        <v>1.7</v>
      </c>
      <c r="AX30" s="85">
        <v>4.3</v>
      </c>
      <c r="AY30" s="85">
        <v>4</v>
      </c>
      <c r="AZ30" s="104">
        <v>5</v>
      </c>
      <c r="BA30" s="91">
        <v>5.8</v>
      </c>
      <c r="BB30" s="91">
        <v>6.2</v>
      </c>
      <c r="BC30" s="91">
        <v>5.0999999999999996</v>
      </c>
      <c r="BD30" s="91">
        <v>5.9</v>
      </c>
      <c r="BE30" s="91">
        <v>4.7</v>
      </c>
      <c r="BF30" s="91">
        <v>5.2</v>
      </c>
      <c r="BG30" s="91">
        <v>5.7</v>
      </c>
      <c r="BH30" s="91">
        <v>6.4</v>
      </c>
      <c r="BI30" s="91">
        <v>10.199999999999999</v>
      </c>
      <c r="BJ30" s="91">
        <v>9</v>
      </c>
      <c r="BK30" s="91">
        <v>8</v>
      </c>
      <c r="BL30" s="108">
        <v>9.1999999999999993</v>
      </c>
      <c r="BM30" s="74">
        <v>10.7</v>
      </c>
      <c r="BN30" s="109">
        <v>13.5</v>
      </c>
      <c r="BO30" s="92">
        <v>16</v>
      </c>
      <c r="BP30" s="108">
        <v>18.600000000000001</v>
      </c>
      <c r="BQ30" s="108">
        <v>11.8</v>
      </c>
      <c r="BR30" s="108">
        <v>10.3</v>
      </c>
      <c r="BS30" s="108">
        <v>13</v>
      </c>
      <c r="BT30" s="85">
        <v>10.5</v>
      </c>
      <c r="BU30" s="85">
        <v>9.9</v>
      </c>
      <c r="BV30" s="110">
        <v>11.5</v>
      </c>
      <c r="BW30" s="85">
        <v>8.3000000000000007</v>
      </c>
      <c r="BX30" s="85">
        <v>9.4</v>
      </c>
      <c r="BY30" s="104">
        <v>10.3</v>
      </c>
      <c r="BZ30" s="91">
        <v>13.4</v>
      </c>
      <c r="CA30" s="91">
        <v>7.7</v>
      </c>
      <c r="CB30" s="91">
        <v>7.2</v>
      </c>
      <c r="CC30" s="91">
        <v>7.4</v>
      </c>
      <c r="CD30" s="91">
        <v>7.2</v>
      </c>
      <c r="CE30" s="91">
        <v>7.6</v>
      </c>
      <c r="CF30" s="91">
        <v>7.7</v>
      </c>
      <c r="CG30" s="91">
        <v>7.9</v>
      </c>
      <c r="CH30" s="91">
        <v>7.9</v>
      </c>
      <c r="CI30" s="91">
        <v>7.8</v>
      </c>
      <c r="CJ30" s="91">
        <v>8.9</v>
      </c>
      <c r="CK30" s="108">
        <v>10.199999999999999</v>
      </c>
      <c r="CL30" s="74">
        <v>9</v>
      </c>
      <c r="CM30" s="109">
        <v>8.4</v>
      </c>
      <c r="CN30" s="92">
        <v>8.6</v>
      </c>
      <c r="CO30" s="108">
        <v>9.5</v>
      </c>
      <c r="CP30" s="108">
        <v>9.6999999999999993</v>
      </c>
      <c r="CQ30" s="108">
        <v>9.6</v>
      </c>
      <c r="CR30" s="108">
        <v>9.5</v>
      </c>
      <c r="CS30" s="85">
        <v>4.5</v>
      </c>
      <c r="CT30" s="85">
        <v>5.2</v>
      </c>
      <c r="CU30" s="110">
        <v>5.4</v>
      </c>
      <c r="CV30" s="85">
        <v>6</v>
      </c>
      <c r="CW30" s="85">
        <v>5.7</v>
      </c>
      <c r="CX30" s="104">
        <v>5.7</v>
      </c>
      <c r="CY30" s="91">
        <v>4.9000000000000004</v>
      </c>
      <c r="CZ30" s="91">
        <v>6.4</v>
      </c>
      <c r="DA30" s="91">
        <v>7</v>
      </c>
      <c r="DB30" s="91">
        <v>4.9000000000000004</v>
      </c>
      <c r="DC30" s="91">
        <v>6</v>
      </c>
      <c r="DD30" s="91">
        <v>5.3</v>
      </c>
      <c r="DE30" s="91">
        <v>6.5</v>
      </c>
      <c r="DF30" s="91">
        <v>6.4</v>
      </c>
      <c r="DG30" s="91" t="s">
        <v>0</v>
      </c>
      <c r="DH30" s="91" t="s">
        <v>0</v>
      </c>
      <c r="DI30" s="91" t="s">
        <v>0</v>
      </c>
      <c r="DJ30" s="108" t="s">
        <v>0</v>
      </c>
      <c r="DK30" s="74" t="s">
        <v>0</v>
      </c>
      <c r="DL30" s="109" t="s">
        <v>0</v>
      </c>
      <c r="DM30" s="92" t="s">
        <v>0</v>
      </c>
      <c r="DN30" s="108" t="s">
        <v>0</v>
      </c>
      <c r="DO30" s="108" t="s">
        <v>0</v>
      </c>
      <c r="DP30" s="108" t="s">
        <v>0</v>
      </c>
      <c r="DQ30" s="108" t="s">
        <v>0</v>
      </c>
      <c r="DR30" s="85" t="s">
        <v>0</v>
      </c>
      <c r="DS30" s="85" t="s">
        <v>0</v>
      </c>
      <c r="DT30" s="110" t="s">
        <v>0</v>
      </c>
      <c r="DU30" s="85" t="s">
        <v>0</v>
      </c>
      <c r="DV30" s="85" t="s">
        <v>0</v>
      </c>
      <c r="DW30" s="104" t="s">
        <v>0</v>
      </c>
      <c r="DX30" s="91" t="s">
        <v>0</v>
      </c>
      <c r="DY30" s="91" t="s">
        <v>0</v>
      </c>
      <c r="DZ30" s="91" t="s">
        <v>0</v>
      </c>
      <c r="EA30" s="91" t="s">
        <v>0</v>
      </c>
      <c r="EB30" s="91" t="s">
        <v>0</v>
      </c>
      <c r="EC30" s="91" t="s">
        <v>0</v>
      </c>
      <c r="ED30" s="91" t="s">
        <v>0</v>
      </c>
      <c r="EE30" s="91" t="s">
        <v>0</v>
      </c>
      <c r="EF30" s="91" t="s">
        <v>0</v>
      </c>
      <c r="EG30" s="91" t="s">
        <v>0</v>
      </c>
      <c r="EH30" s="91" t="s">
        <v>0</v>
      </c>
      <c r="EI30" s="108" t="s">
        <v>0</v>
      </c>
      <c r="EJ30" s="74" t="s">
        <v>0</v>
      </c>
      <c r="EK30" s="109" t="s">
        <v>0</v>
      </c>
      <c r="EL30" s="91" t="s">
        <v>0</v>
      </c>
      <c r="EM30" s="91" t="s">
        <v>0</v>
      </c>
      <c r="EN30" s="91" t="s">
        <v>0</v>
      </c>
      <c r="EO30" s="91" t="s">
        <v>0</v>
      </c>
      <c r="EP30" s="91" t="s">
        <v>0</v>
      </c>
      <c r="EQ30" s="91" t="s">
        <v>0</v>
      </c>
      <c r="ER30" s="91" t="s">
        <v>0</v>
      </c>
      <c r="ES30" s="91" t="s">
        <v>0</v>
      </c>
      <c r="ET30" s="91" t="s">
        <v>0</v>
      </c>
      <c r="EU30" s="91" t="s">
        <v>0</v>
      </c>
      <c r="EV30" s="85" t="s">
        <v>0</v>
      </c>
      <c r="EW30" s="108" t="s">
        <v>0</v>
      </c>
      <c r="EX30" s="74" t="s">
        <v>0</v>
      </c>
      <c r="EY30" s="109" t="s">
        <v>0</v>
      </c>
      <c r="EZ30" s="340" t="s">
        <v>0</v>
      </c>
      <c r="FA30" s="108" t="s">
        <v>0</v>
      </c>
      <c r="FB30" s="108" t="s">
        <v>0</v>
      </c>
      <c r="FC30" s="108" t="s">
        <v>0</v>
      </c>
      <c r="FD30" s="108" t="s">
        <v>0</v>
      </c>
      <c r="FE30" s="85" t="s">
        <v>0</v>
      </c>
      <c r="FF30" s="85" t="s">
        <v>0</v>
      </c>
      <c r="FG30" s="110" t="s">
        <v>0</v>
      </c>
      <c r="FH30" s="85" t="s">
        <v>0</v>
      </c>
      <c r="FI30" s="85" t="s">
        <v>0</v>
      </c>
      <c r="FJ30" s="104" t="s">
        <v>0</v>
      </c>
      <c r="FK30" s="104" t="s">
        <v>0</v>
      </c>
      <c r="FL30" s="104" t="s">
        <v>0</v>
      </c>
      <c r="FM30" s="104" t="s">
        <v>0</v>
      </c>
      <c r="FN30" s="104" t="s">
        <v>0</v>
      </c>
      <c r="FO30" s="104" t="s">
        <v>0</v>
      </c>
      <c r="FP30" s="104" t="s">
        <v>0</v>
      </c>
      <c r="FQ30" s="104" t="s">
        <v>0</v>
      </c>
      <c r="FR30" s="104" t="s">
        <v>0</v>
      </c>
      <c r="FS30" s="104" t="s">
        <v>0</v>
      </c>
      <c r="FT30" s="104" t="s">
        <v>0</v>
      </c>
      <c r="FU30" s="104" t="s">
        <v>0</v>
      </c>
      <c r="FV30" s="104" t="s">
        <v>0</v>
      </c>
      <c r="FW30" s="104" t="s">
        <v>0</v>
      </c>
      <c r="FX30" s="104" t="s">
        <v>0</v>
      </c>
      <c r="FY30" s="104" t="s">
        <v>0</v>
      </c>
      <c r="FZ30" s="104" t="s">
        <v>0</v>
      </c>
      <c r="GA30" s="104" t="s">
        <v>0</v>
      </c>
      <c r="GB30" s="104" t="s">
        <v>0</v>
      </c>
      <c r="GC30" s="104" t="s">
        <v>0</v>
      </c>
      <c r="GD30" s="104" t="s">
        <v>0</v>
      </c>
      <c r="GE30" s="104" t="s">
        <v>0</v>
      </c>
      <c r="GF30" s="104" t="s">
        <v>0</v>
      </c>
      <c r="GG30" s="104" t="s">
        <v>0</v>
      </c>
      <c r="GH30" s="104" t="s">
        <v>0</v>
      </c>
      <c r="GI30" s="104" t="s">
        <v>0</v>
      </c>
      <c r="GJ30" s="104" t="s">
        <v>0</v>
      </c>
      <c r="GK30" s="104" t="s">
        <v>0</v>
      </c>
      <c r="GL30" s="104" t="s">
        <v>0</v>
      </c>
      <c r="GM30" s="104" t="s">
        <v>0</v>
      </c>
      <c r="GN30" s="104" t="s">
        <v>0</v>
      </c>
      <c r="GO30" s="104" t="s">
        <v>0</v>
      </c>
      <c r="GP30" s="104" t="s">
        <v>0</v>
      </c>
      <c r="GQ30" s="104" t="s">
        <v>0</v>
      </c>
      <c r="GR30" s="15" t="s">
        <v>0</v>
      </c>
      <c r="GS30" s="85" t="s">
        <v>0</v>
      </c>
      <c r="GT30" s="85" t="s">
        <v>0</v>
      </c>
      <c r="GU30" s="85" t="s">
        <v>0</v>
      </c>
      <c r="GV30" s="85" t="s">
        <v>0</v>
      </c>
      <c r="GW30" s="85" t="s">
        <v>0</v>
      </c>
      <c r="GX30" s="85" t="s">
        <v>0</v>
      </c>
      <c r="GY30" s="85" t="s">
        <v>0</v>
      </c>
      <c r="GZ30" s="85" t="s">
        <v>0</v>
      </c>
    </row>
    <row r="31" spans="1:208">
      <c r="A31" s="59"/>
      <c r="B31" s="59"/>
    </row>
    <row r="32" spans="1:208">
      <c r="A32" s="62" t="str">
        <f>IF('0'!A1=1,"*Починаючи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операції.","*Since April 2014 excluding the temporarily occupied territory of the Autonomous Republic of Crimea and the city of Sevastopol, since JJanuary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v>
      </c>
      <c r="B32" s="59"/>
    </row>
    <row r="33" spans="1:202">
      <c r="A33" s="62" t="str">
        <f>IF('0'!A1=1,"**Починаючи з липня 2014 року дані можуть бути уточнені.","**Since July 2014 the data can be corrected .")</f>
        <v>**Починаючи з липня 2014 року дані можуть бути уточнені.</v>
      </c>
      <c r="B33" s="59"/>
    </row>
    <row r="35" spans="1:202">
      <c r="A35" s="396" t="str">
        <f>'11'!A28:B28</f>
        <v>30 грудня 2020 року наказом Держстату було затверджено методологічні положення державного статистичного спостереження "Стан виплати заробітної плати", з якими можна ознайомитися за посиланням: http://www.ukrstat.gov.ua/norm_doc/2020/374/374.pdf.</v>
      </c>
      <c r="B35" s="396"/>
    </row>
    <row r="36" spans="1:202">
      <c r="A36" s="396" t="str">
        <f>'11'!A29:B29</f>
        <v>Однією з основних відмінностей не передбачено узагальнення та оприлюднення інформації, із виділенням категорії, по підприємствах, щодо яких порушена процедура відновлення платоспроможності боржника або визнання його банкрутом.</v>
      </c>
      <c r="B36" s="396"/>
    </row>
    <row r="47" spans="1:202">
      <c r="GQ47" s="51"/>
      <c r="GR47" s="51"/>
      <c r="GS47" s="51"/>
      <c r="GT47" s="51"/>
    </row>
    <row r="48" spans="1:202" ht="14.25">
      <c r="GQ48" s="51"/>
      <c r="GR48" s="316"/>
      <c r="GS48" s="51"/>
      <c r="GT48" s="51"/>
    </row>
    <row r="49" spans="199:202" ht="14.25">
      <c r="GQ49" s="51"/>
      <c r="GR49" s="368"/>
      <c r="GS49" s="51"/>
      <c r="GT49" s="51"/>
    </row>
    <row r="50" spans="199:202" ht="14.25">
      <c r="GQ50" s="51"/>
      <c r="GR50" s="368"/>
      <c r="GS50" s="51"/>
      <c r="GT50" s="51"/>
    </row>
    <row r="51" spans="199:202" ht="14.25">
      <c r="GQ51" s="51"/>
      <c r="GR51" s="368"/>
      <c r="GS51" s="51"/>
      <c r="GT51" s="51"/>
    </row>
    <row r="52" spans="199:202" ht="14.25">
      <c r="GQ52" s="51"/>
      <c r="GR52" s="368"/>
      <c r="GS52" s="51"/>
      <c r="GT52" s="51"/>
    </row>
    <row r="53" spans="199:202" ht="14.25">
      <c r="GQ53" s="51"/>
      <c r="GR53" s="368"/>
      <c r="GS53" s="51"/>
      <c r="GT53" s="51"/>
    </row>
    <row r="54" spans="199:202" ht="14.25">
      <c r="GQ54" s="51"/>
      <c r="GR54" s="368"/>
      <c r="GS54" s="51"/>
      <c r="GT54" s="51"/>
    </row>
    <row r="55" spans="199:202" ht="14.25">
      <c r="GQ55" s="51"/>
      <c r="GR55" s="368"/>
      <c r="GS55" s="51"/>
      <c r="GT55" s="51"/>
    </row>
    <row r="56" spans="199:202" ht="14.25">
      <c r="GQ56" s="51"/>
      <c r="GR56" s="368"/>
      <c r="GS56" s="51"/>
      <c r="GT56" s="51"/>
    </row>
    <row r="57" spans="199:202" ht="14.25">
      <c r="GQ57" s="51"/>
      <c r="GR57" s="368"/>
      <c r="GS57" s="51"/>
      <c r="GT57" s="51"/>
    </row>
    <row r="58" spans="199:202" ht="14.25">
      <c r="GQ58" s="51"/>
      <c r="GR58" s="368"/>
      <c r="GS58" s="51"/>
      <c r="GT58" s="51"/>
    </row>
    <row r="59" spans="199:202" ht="14.25">
      <c r="GQ59" s="51"/>
      <c r="GR59" s="368"/>
      <c r="GS59" s="51"/>
      <c r="GT59" s="51"/>
    </row>
    <row r="60" spans="199:202" ht="14.25">
      <c r="GQ60" s="51"/>
      <c r="GR60" s="368"/>
      <c r="GS60" s="51"/>
      <c r="GT60" s="51"/>
    </row>
    <row r="61" spans="199:202" ht="14.25">
      <c r="GQ61" s="51"/>
      <c r="GR61" s="368"/>
      <c r="GS61" s="51"/>
      <c r="GT61" s="51"/>
    </row>
    <row r="62" spans="199:202" ht="14.25">
      <c r="GQ62" s="51"/>
      <c r="GR62" s="368"/>
      <c r="GS62" s="51"/>
      <c r="GT62" s="51"/>
    </row>
    <row r="63" spans="199:202" ht="14.25">
      <c r="GQ63" s="51"/>
      <c r="GR63" s="368"/>
      <c r="GS63" s="51"/>
      <c r="GT63" s="51"/>
    </row>
    <row r="64" spans="199:202" ht="14.25">
      <c r="GQ64" s="51"/>
      <c r="GR64" s="368"/>
      <c r="GS64" s="51"/>
      <c r="GT64" s="51"/>
    </row>
    <row r="65" spans="199:202" ht="14.25">
      <c r="GQ65" s="51"/>
      <c r="GR65" s="368"/>
      <c r="GS65" s="51"/>
      <c r="GT65" s="51"/>
    </row>
    <row r="66" spans="199:202" ht="14.25">
      <c r="GQ66" s="51"/>
      <c r="GR66" s="368"/>
      <c r="GS66" s="51"/>
      <c r="GT66" s="51"/>
    </row>
    <row r="67" spans="199:202" ht="14.25">
      <c r="GQ67" s="51"/>
      <c r="GR67" s="368"/>
      <c r="GS67" s="51"/>
      <c r="GT67" s="51"/>
    </row>
    <row r="68" spans="199:202" ht="14.25">
      <c r="GQ68" s="51"/>
      <c r="GR68" s="368"/>
      <c r="GS68" s="51"/>
      <c r="GT68" s="51"/>
    </row>
    <row r="69" spans="199:202" ht="14.25">
      <c r="GQ69" s="51"/>
      <c r="GR69" s="368"/>
      <c r="GS69" s="51"/>
      <c r="GT69" s="51"/>
    </row>
    <row r="70" spans="199:202" ht="14.25">
      <c r="GQ70" s="51"/>
      <c r="GR70" s="368"/>
      <c r="GS70" s="51"/>
      <c r="GT70" s="51"/>
    </row>
    <row r="71" spans="199:202" ht="14.25">
      <c r="GQ71" s="51"/>
      <c r="GR71" s="368"/>
      <c r="GS71" s="51"/>
      <c r="GT71" s="51"/>
    </row>
    <row r="72" spans="199:202" ht="14.25">
      <c r="GQ72" s="51"/>
      <c r="GR72" s="368"/>
      <c r="GS72" s="51"/>
      <c r="GT72" s="51"/>
    </row>
    <row r="73" spans="199:202" ht="14.25">
      <c r="GQ73" s="51"/>
      <c r="GR73" s="368"/>
      <c r="GS73" s="51"/>
      <c r="GT73" s="51"/>
    </row>
  </sheetData>
  <sheetProtection algorithmName="SHA-512" hashValue="bbiJbnzyN92aVGZVQbMCHBpcEffTA94dmjV5vYouGcRIvV+F1odNgj0FngT9Yr3jK/3RvB1IbNPKwREO8dB89w==" saltValue="DmaSqmy/fbf1TA15W+ClsQ==" spinCount="100000" sheet="1" objects="1" scenarios="1"/>
  <mergeCells count="4">
    <mergeCell ref="A3:B3"/>
    <mergeCell ref="A4:A30"/>
    <mergeCell ref="A35:B35"/>
    <mergeCell ref="A36:B36"/>
  </mergeCells>
  <hyperlinks>
    <hyperlink ref="A1" location="'0'!A1" display="'0'!A1"/>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M34"/>
  <sheetViews>
    <sheetView showGridLines="0" showRowColHeaders="0" zoomScale="85" zoomScaleNormal="85" workbookViewId="0">
      <pane xSplit="2" topLeftCell="FX1" activePane="topRight" state="frozen"/>
      <selection activeCell="C3" sqref="C3:CI23"/>
      <selection pane="topRight" activeCell="GM3" sqref="GM3"/>
    </sheetView>
  </sheetViews>
  <sheetFormatPr defaultColWidth="9.33203125" defaultRowHeight="12.75"/>
  <cols>
    <col min="1" max="1" width="9.33203125" style="33"/>
    <col min="2" max="2" width="53.1640625" style="33" customWidth="1"/>
    <col min="3" max="168" width="10.83203125" style="33" customWidth="1"/>
    <col min="169" max="169" width="12.83203125" style="33" customWidth="1"/>
    <col min="170" max="195" width="10.83203125" style="33" customWidth="1"/>
    <col min="196" max="16384" width="9.33203125" style="33"/>
  </cols>
  <sheetData>
    <row r="1" spans="1:195" ht="24" customHeight="1">
      <c r="A1" s="111" t="str">
        <f>IF('0'!A1=1,"до змісту","to title")</f>
        <v>до змісту</v>
      </c>
      <c r="B1" s="53"/>
      <c r="C1" s="32"/>
      <c r="D1" s="32"/>
      <c r="E1" s="32"/>
      <c r="F1" s="32"/>
      <c r="G1" s="37"/>
      <c r="H1" s="37"/>
      <c r="I1" s="37"/>
      <c r="J1" s="37"/>
      <c r="K1" s="32"/>
      <c r="L1" s="32"/>
      <c r="M1" s="32"/>
      <c r="N1" s="32"/>
      <c r="O1" s="32"/>
      <c r="P1" s="32"/>
      <c r="Q1" s="32"/>
      <c r="R1" s="32"/>
      <c r="S1" s="105"/>
      <c r="T1" s="105"/>
      <c r="U1" s="105"/>
      <c r="V1" s="105"/>
      <c r="W1" s="37"/>
      <c r="X1" s="37"/>
      <c r="Y1" s="44"/>
      <c r="Z1" s="43"/>
      <c r="AA1" s="43"/>
      <c r="AB1" s="43"/>
      <c r="AC1" s="43"/>
      <c r="AD1" s="36"/>
      <c r="AE1" s="36"/>
      <c r="DH1" s="106"/>
      <c r="DI1" s="106"/>
      <c r="DJ1" s="106"/>
    </row>
    <row r="2" spans="1:195" ht="15.75" customHeight="1">
      <c r="A2" s="112"/>
      <c r="B2" s="113"/>
      <c r="C2" s="306">
        <v>38353</v>
      </c>
      <c r="D2" s="306">
        <v>38384</v>
      </c>
      <c r="E2" s="306">
        <v>38412</v>
      </c>
      <c r="F2" s="306">
        <v>38443</v>
      </c>
      <c r="G2" s="306">
        <v>38473</v>
      </c>
      <c r="H2" s="306">
        <v>38504</v>
      </c>
      <c r="I2" s="306">
        <v>38534</v>
      </c>
      <c r="J2" s="306">
        <v>38565</v>
      </c>
      <c r="K2" s="306">
        <v>38596</v>
      </c>
      <c r="L2" s="306">
        <v>38626</v>
      </c>
      <c r="M2" s="306">
        <v>38657</v>
      </c>
      <c r="N2" s="306">
        <v>38687</v>
      </c>
      <c r="O2" s="306">
        <v>38718</v>
      </c>
      <c r="P2" s="306">
        <v>38749</v>
      </c>
      <c r="Q2" s="306">
        <v>38777</v>
      </c>
      <c r="R2" s="306">
        <v>38808</v>
      </c>
      <c r="S2" s="306">
        <v>38838</v>
      </c>
      <c r="T2" s="306">
        <v>38869</v>
      </c>
      <c r="U2" s="306">
        <v>38899</v>
      </c>
      <c r="V2" s="306">
        <v>38930</v>
      </c>
      <c r="W2" s="306">
        <v>38961</v>
      </c>
      <c r="X2" s="306">
        <v>38991</v>
      </c>
      <c r="Y2" s="306">
        <v>39022</v>
      </c>
      <c r="Z2" s="306">
        <v>39052</v>
      </c>
      <c r="AA2" s="306">
        <v>39083</v>
      </c>
      <c r="AB2" s="306">
        <v>39114</v>
      </c>
      <c r="AC2" s="306">
        <v>39142</v>
      </c>
      <c r="AD2" s="306">
        <v>39173</v>
      </c>
      <c r="AE2" s="306">
        <v>39203</v>
      </c>
      <c r="AF2" s="306">
        <v>39234</v>
      </c>
      <c r="AG2" s="306">
        <v>39264</v>
      </c>
      <c r="AH2" s="306">
        <v>39295</v>
      </c>
      <c r="AI2" s="306">
        <v>39326</v>
      </c>
      <c r="AJ2" s="306">
        <v>39356</v>
      </c>
      <c r="AK2" s="306">
        <v>39387</v>
      </c>
      <c r="AL2" s="306">
        <v>39417</v>
      </c>
      <c r="AM2" s="306">
        <v>39448</v>
      </c>
      <c r="AN2" s="306">
        <v>39479</v>
      </c>
      <c r="AO2" s="306">
        <v>39508</v>
      </c>
      <c r="AP2" s="306">
        <v>39539</v>
      </c>
      <c r="AQ2" s="306">
        <v>39569</v>
      </c>
      <c r="AR2" s="306">
        <v>39600</v>
      </c>
      <c r="AS2" s="306">
        <v>39630</v>
      </c>
      <c r="AT2" s="306">
        <v>39661</v>
      </c>
      <c r="AU2" s="306">
        <v>39692</v>
      </c>
      <c r="AV2" s="306">
        <v>39722</v>
      </c>
      <c r="AW2" s="306">
        <v>39753</v>
      </c>
      <c r="AX2" s="306">
        <v>39783</v>
      </c>
      <c r="AY2" s="306">
        <v>39814</v>
      </c>
      <c r="AZ2" s="306">
        <v>39845</v>
      </c>
      <c r="BA2" s="306">
        <v>39873</v>
      </c>
      <c r="BB2" s="306">
        <v>39904</v>
      </c>
      <c r="BC2" s="306">
        <v>39934</v>
      </c>
      <c r="BD2" s="306">
        <v>39965</v>
      </c>
      <c r="BE2" s="306">
        <v>39995</v>
      </c>
      <c r="BF2" s="306">
        <v>40026</v>
      </c>
      <c r="BG2" s="306">
        <v>40057</v>
      </c>
      <c r="BH2" s="306">
        <v>40087</v>
      </c>
      <c r="BI2" s="306">
        <v>40118</v>
      </c>
      <c r="BJ2" s="306">
        <v>40148</v>
      </c>
      <c r="BK2" s="306">
        <v>40179</v>
      </c>
      <c r="BL2" s="306">
        <v>40210</v>
      </c>
      <c r="BM2" s="306">
        <v>40238</v>
      </c>
      <c r="BN2" s="306">
        <v>40269</v>
      </c>
      <c r="BO2" s="306">
        <v>40299</v>
      </c>
      <c r="BP2" s="306">
        <v>40330</v>
      </c>
      <c r="BQ2" s="306">
        <v>40360</v>
      </c>
      <c r="BR2" s="306">
        <v>40391</v>
      </c>
      <c r="BS2" s="306">
        <v>40422</v>
      </c>
      <c r="BT2" s="306">
        <v>40452</v>
      </c>
      <c r="BU2" s="306">
        <v>40483</v>
      </c>
      <c r="BV2" s="306">
        <v>40513</v>
      </c>
      <c r="BW2" s="306">
        <v>40544</v>
      </c>
      <c r="BX2" s="306">
        <v>40575</v>
      </c>
      <c r="BY2" s="306">
        <v>40603</v>
      </c>
      <c r="BZ2" s="306">
        <v>40634</v>
      </c>
      <c r="CA2" s="306">
        <v>40664</v>
      </c>
      <c r="CB2" s="306">
        <v>40695</v>
      </c>
      <c r="CC2" s="306">
        <v>40725</v>
      </c>
      <c r="CD2" s="306">
        <v>40756</v>
      </c>
      <c r="CE2" s="306">
        <v>40787</v>
      </c>
      <c r="CF2" s="306">
        <v>40817</v>
      </c>
      <c r="CG2" s="306">
        <v>40848</v>
      </c>
      <c r="CH2" s="306">
        <v>40878</v>
      </c>
      <c r="CI2" s="306">
        <v>40909</v>
      </c>
      <c r="CJ2" s="306">
        <v>40940</v>
      </c>
      <c r="CK2" s="306">
        <v>40969</v>
      </c>
      <c r="CL2" s="306">
        <v>41000</v>
      </c>
      <c r="CM2" s="306">
        <v>41030</v>
      </c>
      <c r="CN2" s="306">
        <v>41061</v>
      </c>
      <c r="CO2" s="306">
        <v>41091</v>
      </c>
      <c r="CP2" s="306">
        <v>41122</v>
      </c>
      <c r="CQ2" s="306">
        <v>41153</v>
      </c>
      <c r="CR2" s="306">
        <v>41183</v>
      </c>
      <c r="CS2" s="306">
        <v>41214</v>
      </c>
      <c r="CT2" s="306">
        <v>41244</v>
      </c>
      <c r="CU2" s="306">
        <v>41275</v>
      </c>
      <c r="CV2" s="306">
        <v>41306</v>
      </c>
      <c r="CW2" s="306">
        <v>41334</v>
      </c>
      <c r="CX2" s="306">
        <v>41365</v>
      </c>
      <c r="CY2" s="306">
        <v>41395</v>
      </c>
      <c r="CZ2" s="306">
        <v>41426</v>
      </c>
      <c r="DA2" s="306">
        <v>41456</v>
      </c>
      <c r="DB2" s="306">
        <v>41487</v>
      </c>
      <c r="DC2" s="306">
        <v>41518</v>
      </c>
      <c r="DD2" s="306">
        <v>41548</v>
      </c>
      <c r="DE2" s="306">
        <v>41579</v>
      </c>
      <c r="DF2" s="306">
        <v>41609</v>
      </c>
      <c r="DG2" s="306">
        <v>41640</v>
      </c>
      <c r="DH2" s="306">
        <v>41671</v>
      </c>
      <c r="DI2" s="306">
        <v>41699</v>
      </c>
      <c r="DJ2" s="306">
        <v>41730</v>
      </c>
      <c r="DK2" s="306">
        <v>41760</v>
      </c>
      <c r="DL2" s="306">
        <v>41791</v>
      </c>
      <c r="DM2" s="306">
        <v>41821</v>
      </c>
      <c r="DN2" s="306">
        <v>41852</v>
      </c>
      <c r="DO2" s="306">
        <v>41883</v>
      </c>
      <c r="DP2" s="306">
        <v>41913</v>
      </c>
      <c r="DQ2" s="306">
        <v>41944</v>
      </c>
      <c r="DR2" s="306">
        <v>41974</v>
      </c>
      <c r="DS2" s="306">
        <v>42005</v>
      </c>
      <c r="DT2" s="306">
        <v>42036</v>
      </c>
      <c r="DU2" s="306">
        <v>42064</v>
      </c>
      <c r="DV2" s="306">
        <v>42095</v>
      </c>
      <c r="DW2" s="306">
        <v>42125</v>
      </c>
      <c r="DX2" s="306">
        <v>42156</v>
      </c>
      <c r="DY2" s="306">
        <v>42186</v>
      </c>
      <c r="DZ2" s="306">
        <v>42217</v>
      </c>
      <c r="EA2" s="306">
        <v>42248</v>
      </c>
      <c r="EB2" s="306">
        <v>42278</v>
      </c>
      <c r="EC2" s="306">
        <v>42309</v>
      </c>
      <c r="ED2" s="306">
        <v>42339</v>
      </c>
      <c r="EE2" s="306">
        <v>42370</v>
      </c>
      <c r="EF2" s="306">
        <v>42401</v>
      </c>
      <c r="EG2" s="306">
        <v>42430</v>
      </c>
      <c r="EH2" s="306">
        <v>42461</v>
      </c>
      <c r="EI2" s="306">
        <v>42491</v>
      </c>
      <c r="EJ2" s="306">
        <v>42522</v>
      </c>
      <c r="EK2" s="306">
        <v>42552</v>
      </c>
      <c r="EL2" s="306">
        <v>42583</v>
      </c>
      <c r="EM2" s="306">
        <v>42614</v>
      </c>
      <c r="EN2" s="306">
        <v>42644</v>
      </c>
      <c r="EO2" s="306">
        <v>42675</v>
      </c>
      <c r="EP2" s="306">
        <v>42705</v>
      </c>
      <c r="EQ2" s="306">
        <v>42736</v>
      </c>
      <c r="ER2" s="306">
        <v>42767</v>
      </c>
      <c r="ES2" s="306">
        <v>42795</v>
      </c>
      <c r="ET2" s="306">
        <v>42826</v>
      </c>
      <c r="EU2" s="306">
        <v>42856</v>
      </c>
      <c r="EV2" s="34">
        <v>42887</v>
      </c>
      <c r="EW2" s="34">
        <v>42917</v>
      </c>
      <c r="EX2" s="34">
        <v>42948</v>
      </c>
      <c r="EY2" s="34">
        <v>42979</v>
      </c>
      <c r="EZ2" s="306">
        <v>43009</v>
      </c>
      <c r="FA2" s="306">
        <v>43040</v>
      </c>
      <c r="FB2" s="306">
        <v>43070</v>
      </c>
      <c r="FC2" s="306">
        <v>43101</v>
      </c>
      <c r="FD2" s="306">
        <v>43132</v>
      </c>
      <c r="FE2" s="306">
        <v>43160</v>
      </c>
      <c r="FF2" s="306">
        <v>43191</v>
      </c>
      <c r="FG2" s="306">
        <v>43221</v>
      </c>
      <c r="FH2" s="306">
        <v>43252</v>
      </c>
      <c r="FI2" s="306">
        <v>43282</v>
      </c>
      <c r="FJ2" s="306">
        <v>43313</v>
      </c>
      <c r="FK2" s="306">
        <v>43344</v>
      </c>
      <c r="FL2" s="306">
        <v>43374</v>
      </c>
      <c r="FM2" s="306">
        <v>43405</v>
      </c>
      <c r="FN2" s="306">
        <v>43435</v>
      </c>
      <c r="FO2" s="306">
        <v>43466</v>
      </c>
      <c r="FP2" s="306">
        <v>43497</v>
      </c>
      <c r="FQ2" s="306">
        <v>43525</v>
      </c>
      <c r="FR2" s="306">
        <v>43556</v>
      </c>
      <c r="FS2" s="306">
        <v>43586</v>
      </c>
      <c r="FT2" s="306">
        <v>43617</v>
      </c>
      <c r="FU2" s="306">
        <v>43647</v>
      </c>
      <c r="FV2" s="306">
        <v>43678</v>
      </c>
      <c r="FW2" s="306">
        <v>43709</v>
      </c>
      <c r="FX2" s="306">
        <v>43739</v>
      </c>
      <c r="FY2" s="34">
        <v>43770</v>
      </c>
      <c r="FZ2" s="34">
        <v>43800</v>
      </c>
      <c r="GA2" s="34">
        <v>43831</v>
      </c>
      <c r="GB2" s="34">
        <v>43862</v>
      </c>
      <c r="GC2" s="34">
        <v>43891</v>
      </c>
      <c r="GD2" s="34">
        <v>43922</v>
      </c>
      <c r="GE2" s="34">
        <v>43952</v>
      </c>
      <c r="GF2" s="34">
        <v>43983</v>
      </c>
      <c r="GG2" s="34">
        <v>44013</v>
      </c>
      <c r="GH2" s="34">
        <v>44044</v>
      </c>
      <c r="GI2" s="34">
        <v>44075</v>
      </c>
      <c r="GJ2" s="34">
        <v>44105</v>
      </c>
      <c r="GK2" s="34">
        <v>44136</v>
      </c>
      <c r="GL2" s="34">
        <v>44166</v>
      </c>
      <c r="GM2" s="34">
        <v>44197</v>
      </c>
    </row>
    <row r="3" spans="1:195" ht="66" customHeight="1">
      <c r="A3" s="382" t="str">
        <f>IF('0'!A1=1,"Заборгованість з виплати заробітної плати працівникам економічно активних підприємст за рахунок бюджетних коштів на перше число місяця (тис. грн)","Wage arrears economically active enterprises from the budget as of month 1-st (thd. UAH)")</f>
        <v>Заборгованість з виплати заробітної плати працівникам економічно активних підприємст за рахунок бюджетних коштів на перше число місяця (тис. грн)</v>
      </c>
      <c r="B3" s="383"/>
      <c r="C3" s="14">
        <v>1702</v>
      </c>
      <c r="D3" s="14">
        <v>1700</v>
      </c>
      <c r="E3" s="14">
        <v>3245</v>
      </c>
      <c r="F3" s="14">
        <v>3118</v>
      </c>
      <c r="G3" s="14">
        <v>2838</v>
      </c>
      <c r="H3" s="14">
        <v>2979</v>
      </c>
      <c r="I3" s="14">
        <v>2957</v>
      </c>
      <c r="J3" s="14">
        <v>2844</v>
      </c>
      <c r="K3" s="14">
        <v>4204</v>
      </c>
      <c r="L3" s="14">
        <v>3241</v>
      </c>
      <c r="M3" s="14">
        <v>2307</v>
      </c>
      <c r="N3" s="14">
        <v>2493</v>
      </c>
      <c r="O3" s="14">
        <v>302</v>
      </c>
      <c r="P3" s="14">
        <v>737</v>
      </c>
      <c r="Q3" s="14">
        <v>820</v>
      </c>
      <c r="R3" s="14">
        <v>437</v>
      </c>
      <c r="S3" s="14">
        <v>797</v>
      </c>
      <c r="T3" s="14">
        <v>2273</v>
      </c>
      <c r="U3" s="14">
        <v>3843</v>
      </c>
      <c r="V3" s="14">
        <v>5192</v>
      </c>
      <c r="W3" s="14">
        <v>4652</v>
      </c>
      <c r="X3" s="14">
        <v>6195</v>
      </c>
      <c r="Y3" s="14">
        <v>11942</v>
      </c>
      <c r="Z3" s="14">
        <v>33720</v>
      </c>
      <c r="AA3" s="14">
        <v>475</v>
      </c>
      <c r="AB3" s="14">
        <v>835</v>
      </c>
      <c r="AC3" s="14">
        <v>762</v>
      </c>
      <c r="AD3" s="14">
        <v>761</v>
      </c>
      <c r="AE3" s="14">
        <v>468</v>
      </c>
      <c r="AF3" s="14">
        <v>402</v>
      </c>
      <c r="AG3" s="14">
        <v>247</v>
      </c>
      <c r="AH3" s="14">
        <v>492</v>
      </c>
      <c r="AI3" s="14">
        <v>1245</v>
      </c>
      <c r="AJ3" s="14">
        <v>1171</v>
      </c>
      <c r="AK3" s="14">
        <v>1484</v>
      </c>
      <c r="AL3" s="14">
        <v>1671</v>
      </c>
      <c r="AM3" s="14">
        <v>174</v>
      </c>
      <c r="AN3" s="14"/>
      <c r="AO3" s="14"/>
      <c r="AP3" s="14">
        <v>1952</v>
      </c>
      <c r="AQ3" s="14"/>
      <c r="AR3" s="14"/>
      <c r="AS3" s="14">
        <v>1119</v>
      </c>
      <c r="AT3" s="14">
        <v>1474</v>
      </c>
      <c r="AU3" s="14">
        <v>2301</v>
      </c>
      <c r="AV3" s="14">
        <v>3125</v>
      </c>
      <c r="AW3" s="14">
        <v>3949</v>
      </c>
      <c r="AX3" s="14">
        <v>11843</v>
      </c>
      <c r="AY3" s="14">
        <v>7312</v>
      </c>
      <c r="AZ3" s="14">
        <v>7422</v>
      </c>
      <c r="BA3" s="14">
        <v>12059</v>
      </c>
      <c r="BB3" s="14">
        <v>11027</v>
      </c>
      <c r="BC3" s="14">
        <v>14002</v>
      </c>
      <c r="BD3" s="14">
        <v>13959</v>
      </c>
      <c r="BE3" s="14">
        <v>12496</v>
      </c>
      <c r="BF3" s="14">
        <v>23316</v>
      </c>
      <c r="BG3" s="14">
        <v>19500</v>
      </c>
      <c r="BH3" s="14">
        <v>19515</v>
      </c>
      <c r="BI3" s="14">
        <v>25827</v>
      </c>
      <c r="BJ3" s="14">
        <v>22573</v>
      </c>
      <c r="BK3" s="14">
        <v>16823</v>
      </c>
      <c r="BL3" s="14">
        <v>15778</v>
      </c>
      <c r="BM3" s="14">
        <v>19515</v>
      </c>
      <c r="BN3" s="14">
        <v>19536</v>
      </c>
      <c r="BO3" s="14">
        <v>23969</v>
      </c>
      <c r="BP3" s="14">
        <v>32969</v>
      </c>
      <c r="BQ3" s="14">
        <v>21047</v>
      </c>
      <c r="BR3" s="14">
        <v>12054</v>
      </c>
      <c r="BS3" s="14">
        <v>11084</v>
      </c>
      <c r="BT3" s="14">
        <v>9761</v>
      </c>
      <c r="BU3" s="14">
        <v>2185</v>
      </c>
      <c r="BV3" s="14">
        <v>1579</v>
      </c>
      <c r="BW3" s="14">
        <v>1315</v>
      </c>
      <c r="BX3" s="14">
        <v>1786</v>
      </c>
      <c r="BY3" s="14">
        <v>3428</v>
      </c>
      <c r="BZ3" s="14">
        <v>3327</v>
      </c>
      <c r="CA3" s="14">
        <v>3392</v>
      </c>
      <c r="CB3" s="14">
        <v>3998</v>
      </c>
      <c r="CC3" s="14">
        <v>3231</v>
      </c>
      <c r="CD3" s="14">
        <v>2979</v>
      </c>
      <c r="CE3" s="14">
        <v>2726</v>
      </c>
      <c r="CF3" s="14">
        <v>2728</v>
      </c>
      <c r="CG3" s="14">
        <v>5603</v>
      </c>
      <c r="CH3" s="14">
        <v>2600</v>
      </c>
      <c r="CI3" s="14">
        <v>2242</v>
      </c>
      <c r="CJ3" s="14">
        <v>2830</v>
      </c>
      <c r="CK3" s="14">
        <v>2801</v>
      </c>
      <c r="CL3" s="14">
        <v>3445</v>
      </c>
      <c r="CM3" s="14">
        <v>2537</v>
      </c>
      <c r="CN3" s="14">
        <v>3337</v>
      </c>
      <c r="CO3" s="14">
        <v>3303</v>
      </c>
      <c r="CP3" s="14">
        <v>2648</v>
      </c>
      <c r="CQ3" s="14">
        <v>3805</v>
      </c>
      <c r="CR3" s="14">
        <v>3176</v>
      </c>
      <c r="CS3" s="14">
        <v>3578</v>
      </c>
      <c r="CT3" s="14">
        <v>11743</v>
      </c>
      <c r="CU3" s="14">
        <v>2581</v>
      </c>
      <c r="CV3" s="14">
        <v>2620</v>
      </c>
      <c r="CW3" s="14">
        <v>2693</v>
      </c>
      <c r="CX3" s="14">
        <v>2271</v>
      </c>
      <c r="CY3" s="14">
        <v>2234</v>
      </c>
      <c r="CZ3" s="14">
        <v>1998</v>
      </c>
      <c r="DA3" s="14">
        <v>2177</v>
      </c>
      <c r="DB3" s="14">
        <v>1520</v>
      </c>
      <c r="DC3" s="14">
        <v>1448</v>
      </c>
      <c r="DD3" s="14">
        <v>1393</v>
      </c>
      <c r="DE3" s="14">
        <v>1193</v>
      </c>
      <c r="DF3" s="14">
        <v>8307</v>
      </c>
      <c r="DG3" s="14">
        <v>503</v>
      </c>
      <c r="DH3" s="14">
        <v>302</v>
      </c>
      <c r="DI3" s="14">
        <v>63</v>
      </c>
      <c r="DJ3" s="14">
        <v>77</v>
      </c>
      <c r="DK3" s="14">
        <v>196</v>
      </c>
      <c r="DL3" s="14">
        <v>2769</v>
      </c>
      <c r="DM3" s="14">
        <v>3047</v>
      </c>
      <c r="DN3" s="14">
        <v>17353</v>
      </c>
      <c r="DO3" s="14">
        <v>126187</v>
      </c>
      <c r="DP3" s="14">
        <v>298106</v>
      </c>
      <c r="DQ3" s="14">
        <v>386127</v>
      </c>
      <c r="DR3" s="14">
        <v>432842</v>
      </c>
      <c r="DS3" s="14">
        <v>66443</v>
      </c>
      <c r="DT3" s="14">
        <v>39810</v>
      </c>
      <c r="DU3" s="14">
        <v>25266</v>
      </c>
      <c r="DV3" s="14">
        <v>16709</v>
      </c>
      <c r="DW3" s="14">
        <v>16475</v>
      </c>
      <c r="DX3" s="14">
        <v>18518</v>
      </c>
      <c r="DY3" s="14">
        <v>22856</v>
      </c>
      <c r="DZ3" s="14">
        <v>22345</v>
      </c>
      <c r="EA3" s="14">
        <v>28066</v>
      </c>
      <c r="EB3" s="14">
        <v>21180</v>
      </c>
      <c r="EC3" s="14">
        <v>11540</v>
      </c>
      <c r="ED3" s="14">
        <v>9367</v>
      </c>
      <c r="EE3" s="14">
        <v>8943</v>
      </c>
      <c r="EF3" s="14">
        <v>22960</v>
      </c>
      <c r="EG3" s="14">
        <v>12557</v>
      </c>
      <c r="EH3" s="14">
        <v>6232</v>
      </c>
      <c r="EI3" s="14">
        <v>3205</v>
      </c>
      <c r="EJ3" s="14">
        <v>5575</v>
      </c>
      <c r="EK3" s="14">
        <v>5239</v>
      </c>
      <c r="EL3" s="14">
        <v>3790</v>
      </c>
      <c r="EM3" s="14">
        <v>16407</v>
      </c>
      <c r="EN3" s="14">
        <v>21535</v>
      </c>
      <c r="EO3" s="14">
        <v>15206</v>
      </c>
      <c r="EP3" s="14">
        <v>8214</v>
      </c>
      <c r="EQ3" s="14">
        <v>1124</v>
      </c>
      <c r="ER3" s="14">
        <v>1486</v>
      </c>
      <c r="ES3" s="14">
        <v>1097</v>
      </c>
      <c r="ET3" s="14">
        <v>2109</v>
      </c>
      <c r="EU3" s="14">
        <v>1186</v>
      </c>
      <c r="EV3" s="323">
        <v>954</v>
      </c>
      <c r="EW3" s="14">
        <v>2135</v>
      </c>
      <c r="EX3" s="14">
        <v>3731</v>
      </c>
      <c r="EY3" s="323">
        <v>12519</v>
      </c>
      <c r="EZ3" s="323">
        <v>27973</v>
      </c>
      <c r="FA3" s="323">
        <v>33351</v>
      </c>
      <c r="FB3" s="323">
        <v>45300</v>
      </c>
      <c r="FC3" s="323">
        <v>4664</v>
      </c>
      <c r="FD3" s="323">
        <v>6992</v>
      </c>
      <c r="FE3" s="323">
        <v>5668</v>
      </c>
      <c r="FF3" s="323">
        <v>5619</v>
      </c>
      <c r="FG3" s="323">
        <v>4220</v>
      </c>
      <c r="FH3" s="323">
        <v>9038</v>
      </c>
      <c r="FI3" s="323">
        <v>10873</v>
      </c>
      <c r="FJ3" s="323">
        <v>17722</v>
      </c>
      <c r="FK3" s="323">
        <v>35657</v>
      </c>
      <c r="FL3" s="323">
        <v>49889</v>
      </c>
      <c r="FM3" s="323">
        <v>66628</v>
      </c>
      <c r="FN3" s="323">
        <v>45561</v>
      </c>
      <c r="FO3" s="323">
        <v>701</v>
      </c>
      <c r="FP3" s="323">
        <v>555</v>
      </c>
      <c r="FQ3" s="323">
        <v>1729</v>
      </c>
      <c r="FR3" s="323">
        <v>3462</v>
      </c>
      <c r="FS3" s="323">
        <v>2889</v>
      </c>
      <c r="FT3" s="323">
        <v>5909</v>
      </c>
      <c r="FU3" s="323">
        <v>5321</v>
      </c>
      <c r="FV3" s="323">
        <v>13388</v>
      </c>
      <c r="FW3" s="323">
        <v>20337</v>
      </c>
      <c r="FX3" s="323">
        <v>46067</v>
      </c>
      <c r="FY3" s="323">
        <v>46057</v>
      </c>
      <c r="FZ3" s="323">
        <v>59051</v>
      </c>
      <c r="GA3" s="323">
        <v>1310</v>
      </c>
      <c r="GB3" s="323">
        <v>1408</v>
      </c>
      <c r="GC3" s="323">
        <v>13302</v>
      </c>
      <c r="GD3" s="323">
        <v>4559</v>
      </c>
      <c r="GE3" s="323">
        <v>7286</v>
      </c>
      <c r="GF3" s="323">
        <v>9486</v>
      </c>
      <c r="GG3" s="323">
        <v>13922</v>
      </c>
      <c r="GH3" s="323">
        <v>22161</v>
      </c>
      <c r="GI3" s="323">
        <v>34018</v>
      </c>
      <c r="GJ3" s="323">
        <v>26052</v>
      </c>
      <c r="GK3" s="323">
        <v>18732</v>
      </c>
      <c r="GL3" s="323">
        <v>21266</v>
      </c>
      <c r="GM3" s="323">
        <v>11666</v>
      </c>
    </row>
    <row r="4" spans="1:195" ht="19.899999999999999" customHeight="1">
      <c r="A4" s="399" t="str">
        <f>IF('0'!A1=1,"РЕГІОНИ*","OBLAST*")</f>
        <v>РЕГІОНИ*</v>
      </c>
      <c r="B4" s="114" t="str">
        <f>IF('0'!A1=1,"АР Крим","AR Crimea")</f>
        <v>АР Крим</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18"/>
      <c r="AZ4" s="15"/>
      <c r="BA4" s="15"/>
      <c r="BB4" s="15"/>
      <c r="BC4" s="15"/>
      <c r="BD4" s="15"/>
      <c r="BE4" s="15"/>
      <c r="BF4" s="15"/>
      <c r="BG4" s="15"/>
      <c r="BH4" s="15"/>
      <c r="BI4" s="15"/>
      <c r="BJ4" s="15"/>
      <c r="BK4" s="15"/>
      <c r="BL4" s="15"/>
      <c r="BM4" s="15"/>
      <c r="BN4" s="15"/>
      <c r="BO4" s="15"/>
      <c r="BP4" s="15"/>
      <c r="BQ4" s="15"/>
      <c r="BR4" s="15"/>
      <c r="BS4" s="15"/>
      <c r="BT4" s="15"/>
      <c r="BU4" s="15"/>
      <c r="BV4" s="15"/>
      <c r="BW4" s="119">
        <v>952</v>
      </c>
      <c r="BX4" s="119">
        <v>1262</v>
      </c>
      <c r="BY4" s="119">
        <v>1518</v>
      </c>
      <c r="BZ4" s="119">
        <v>1697</v>
      </c>
      <c r="CA4" s="119">
        <v>1502</v>
      </c>
      <c r="CB4" s="119">
        <v>1848</v>
      </c>
      <c r="CC4" s="119">
        <v>1343</v>
      </c>
      <c r="CD4" s="119">
        <v>1074</v>
      </c>
      <c r="CE4" s="119">
        <v>737</v>
      </c>
      <c r="CF4" s="119">
        <v>512</v>
      </c>
      <c r="CG4" s="119">
        <v>572</v>
      </c>
      <c r="CH4" s="119">
        <v>609</v>
      </c>
      <c r="CI4" s="119">
        <v>647</v>
      </c>
      <c r="CJ4" s="119">
        <v>702</v>
      </c>
      <c r="CK4" s="119">
        <v>754</v>
      </c>
      <c r="CL4" s="119">
        <v>675</v>
      </c>
      <c r="CM4" s="119">
        <v>459</v>
      </c>
      <c r="CN4" s="119">
        <v>806</v>
      </c>
      <c r="CO4" s="119">
        <v>1036</v>
      </c>
      <c r="CP4" s="119">
        <v>348</v>
      </c>
      <c r="CQ4" s="119">
        <v>387</v>
      </c>
      <c r="CR4" s="119">
        <v>382</v>
      </c>
      <c r="CS4" s="119">
        <v>379</v>
      </c>
      <c r="CT4" s="119">
        <v>409</v>
      </c>
      <c r="CU4" s="119">
        <v>437</v>
      </c>
      <c r="CV4" s="119">
        <v>437</v>
      </c>
      <c r="CW4" s="119">
        <v>464</v>
      </c>
      <c r="CX4" s="119">
        <v>481</v>
      </c>
      <c r="CY4" s="119">
        <v>481</v>
      </c>
      <c r="CZ4" s="119">
        <v>428</v>
      </c>
      <c r="DA4" s="119">
        <v>427</v>
      </c>
      <c r="DB4" s="119">
        <v>441</v>
      </c>
      <c r="DC4" s="119">
        <v>428</v>
      </c>
      <c r="DD4" s="307">
        <v>431</v>
      </c>
      <c r="DE4" s="153">
        <v>384</v>
      </c>
      <c r="DF4" s="153">
        <v>403</v>
      </c>
      <c r="DG4" s="308">
        <v>413</v>
      </c>
      <c r="DH4" s="166">
        <v>83</v>
      </c>
      <c r="DI4" s="15" t="s">
        <v>0</v>
      </c>
      <c r="DJ4" s="15" t="s">
        <v>0</v>
      </c>
      <c r="DK4" s="15" t="s">
        <v>0</v>
      </c>
      <c r="DL4" s="15" t="s">
        <v>0</v>
      </c>
      <c r="DM4" s="15"/>
      <c r="DN4" s="15"/>
      <c r="DO4" s="15"/>
      <c r="DP4" s="15"/>
      <c r="DQ4" s="15"/>
      <c r="DR4" s="15"/>
      <c r="DS4" s="309"/>
      <c r="DT4" s="15"/>
      <c r="DU4" s="15"/>
      <c r="DV4" s="15"/>
      <c r="DW4" s="15"/>
      <c r="DX4" s="15"/>
      <c r="DY4" s="15"/>
      <c r="DZ4" s="15"/>
      <c r="EA4" s="15"/>
      <c r="EB4" s="15" t="s">
        <v>0</v>
      </c>
      <c r="EC4" s="15" t="s">
        <v>0</v>
      </c>
      <c r="ED4" s="15" t="s">
        <v>0</v>
      </c>
      <c r="EE4" s="15" t="s">
        <v>0</v>
      </c>
      <c r="EF4" s="119" t="s">
        <v>0</v>
      </c>
      <c r="EG4" s="119" t="s">
        <v>0</v>
      </c>
      <c r="EH4" s="119" t="s">
        <v>0</v>
      </c>
      <c r="EI4" s="119" t="s">
        <v>0</v>
      </c>
      <c r="EJ4" s="119" t="s">
        <v>0</v>
      </c>
      <c r="EK4" s="119" t="s">
        <v>0</v>
      </c>
      <c r="EL4" s="119" t="s">
        <v>0</v>
      </c>
      <c r="EM4" s="119" t="s">
        <v>0</v>
      </c>
      <c r="EN4" s="119" t="s">
        <v>0</v>
      </c>
      <c r="EO4" s="119" t="s">
        <v>0</v>
      </c>
      <c r="EP4" s="119" t="s">
        <v>0</v>
      </c>
      <c r="EQ4" s="119" t="s">
        <v>0</v>
      </c>
      <c r="ER4" s="119" t="s">
        <v>0</v>
      </c>
      <c r="ES4" s="119" t="s">
        <v>0</v>
      </c>
      <c r="ET4" s="119" t="s">
        <v>0</v>
      </c>
      <c r="EU4" s="119" t="s">
        <v>0</v>
      </c>
      <c r="EV4" s="322" t="s">
        <v>0</v>
      </c>
      <c r="EW4" s="119" t="s">
        <v>0</v>
      </c>
      <c r="EX4" s="119" t="s">
        <v>0</v>
      </c>
      <c r="EY4" s="119" t="s">
        <v>0</v>
      </c>
      <c r="EZ4" s="119" t="s">
        <v>0</v>
      </c>
      <c r="FA4" s="119" t="s">
        <v>0</v>
      </c>
      <c r="FB4" s="119" t="s">
        <v>0</v>
      </c>
      <c r="FC4" s="119" t="s">
        <v>0</v>
      </c>
      <c r="FD4" s="119" t="s">
        <v>0</v>
      </c>
      <c r="FE4" s="119" t="s">
        <v>0</v>
      </c>
      <c r="FF4" s="119" t="s">
        <v>0</v>
      </c>
      <c r="FG4" s="119" t="s">
        <v>0</v>
      </c>
      <c r="FH4" s="119" t="s">
        <v>0</v>
      </c>
      <c r="FI4" s="119" t="s">
        <v>0</v>
      </c>
      <c r="FJ4" s="119" t="s">
        <v>0</v>
      </c>
      <c r="FK4" s="119" t="s">
        <v>0</v>
      </c>
      <c r="FL4" s="119" t="s">
        <v>0</v>
      </c>
      <c r="FM4" s="119" t="s">
        <v>0</v>
      </c>
      <c r="FN4" s="119" t="s">
        <v>0</v>
      </c>
      <c r="FO4" s="119" t="s">
        <v>0</v>
      </c>
      <c r="FP4" s="119" t="s">
        <v>0</v>
      </c>
      <c r="FQ4" s="119" t="s">
        <v>0</v>
      </c>
      <c r="FR4" s="119" t="s">
        <v>0</v>
      </c>
      <c r="FS4" s="119" t="s">
        <v>0</v>
      </c>
      <c r="FT4" s="119" t="s">
        <v>0</v>
      </c>
      <c r="FU4" s="119" t="s">
        <v>0</v>
      </c>
      <c r="FV4" s="119" t="s">
        <v>0</v>
      </c>
      <c r="FW4" s="119" t="s">
        <v>0</v>
      </c>
      <c r="FX4" s="119" t="s">
        <v>0</v>
      </c>
      <c r="FY4" s="119" t="s">
        <v>0</v>
      </c>
      <c r="FZ4" s="119" t="s">
        <v>0</v>
      </c>
      <c r="GA4" s="119" t="s">
        <v>0</v>
      </c>
      <c r="GB4" s="119" t="s">
        <v>0</v>
      </c>
      <c r="GC4" s="119" t="s">
        <v>0</v>
      </c>
      <c r="GD4" s="119" t="s">
        <v>0</v>
      </c>
      <c r="GE4" s="119" t="s">
        <v>0</v>
      </c>
      <c r="GF4" s="119" t="s">
        <v>0</v>
      </c>
      <c r="GG4" s="119" t="s">
        <v>0</v>
      </c>
      <c r="GH4" s="119" t="s">
        <v>0</v>
      </c>
      <c r="GI4" s="119" t="s">
        <v>0</v>
      </c>
      <c r="GJ4" s="119" t="s">
        <v>0</v>
      </c>
      <c r="GK4" s="119" t="s">
        <v>0</v>
      </c>
      <c r="GL4" s="119" t="s">
        <v>0</v>
      </c>
      <c r="GM4" s="119"/>
    </row>
    <row r="5" spans="1:195" ht="19.899999999999999" customHeight="1">
      <c r="A5" s="399"/>
      <c r="B5" s="114" t="str">
        <f>IF('0'!A1=1,"Вінницька","Vinnytsya")</f>
        <v>Вінницька</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5"/>
      <c r="AO5" s="15"/>
      <c r="AP5" s="16"/>
      <c r="AQ5" s="15"/>
      <c r="AR5" s="15"/>
      <c r="AS5" s="16"/>
      <c r="AT5" s="16"/>
      <c r="AU5" s="16"/>
      <c r="AV5" s="16"/>
      <c r="AW5" s="16"/>
      <c r="AX5" s="16"/>
      <c r="AY5" s="120"/>
      <c r="AZ5" s="16"/>
      <c r="BA5" s="16"/>
      <c r="BB5" s="16"/>
      <c r="BC5" s="16"/>
      <c r="BD5" s="16"/>
      <c r="BE5" s="16"/>
      <c r="BF5" s="16"/>
      <c r="BG5" s="16"/>
      <c r="BH5" s="16"/>
      <c r="BI5" s="16"/>
      <c r="BJ5" s="16"/>
      <c r="BK5" s="16"/>
      <c r="BL5" s="16"/>
      <c r="BM5" s="16"/>
      <c r="BN5" s="16"/>
      <c r="BO5" s="16"/>
      <c r="BP5" s="16"/>
      <c r="BQ5" s="16"/>
      <c r="BR5" s="16"/>
      <c r="BS5" s="16"/>
      <c r="BT5" s="16"/>
      <c r="BU5" s="16"/>
      <c r="BV5" s="16"/>
      <c r="BW5" s="119" t="s">
        <v>0</v>
      </c>
      <c r="BX5" s="119" t="s">
        <v>0</v>
      </c>
      <c r="BY5" s="119">
        <v>1076</v>
      </c>
      <c r="BZ5" s="119">
        <v>1091</v>
      </c>
      <c r="CA5" s="119">
        <v>1235</v>
      </c>
      <c r="CB5" s="119">
        <v>1352</v>
      </c>
      <c r="CC5" s="119">
        <v>1374</v>
      </c>
      <c r="CD5" s="119">
        <v>1492</v>
      </c>
      <c r="CE5" s="119">
        <v>1549</v>
      </c>
      <c r="CF5" s="119">
        <v>1638</v>
      </c>
      <c r="CG5" s="119">
        <v>2402</v>
      </c>
      <c r="CH5" s="119">
        <v>1301</v>
      </c>
      <c r="CI5" s="119">
        <v>1402</v>
      </c>
      <c r="CJ5" s="119">
        <v>1615</v>
      </c>
      <c r="CK5" s="119">
        <v>1752</v>
      </c>
      <c r="CL5" s="119">
        <v>1816</v>
      </c>
      <c r="CM5" s="119">
        <v>1883</v>
      </c>
      <c r="CN5" s="119">
        <v>1944</v>
      </c>
      <c r="CO5" s="119">
        <v>2051</v>
      </c>
      <c r="CP5" s="119">
        <v>2140</v>
      </c>
      <c r="CQ5" s="119">
        <v>1680</v>
      </c>
      <c r="CR5" s="119">
        <v>1843</v>
      </c>
      <c r="CS5" s="119">
        <v>1904</v>
      </c>
      <c r="CT5" s="119">
        <v>1948</v>
      </c>
      <c r="CU5" s="119">
        <v>1971</v>
      </c>
      <c r="CV5" s="119">
        <v>1994</v>
      </c>
      <c r="CW5" s="119">
        <v>1951</v>
      </c>
      <c r="CX5" s="119">
        <v>1643</v>
      </c>
      <c r="CY5" s="119">
        <v>1460</v>
      </c>
      <c r="CZ5" s="131">
        <v>1167</v>
      </c>
      <c r="DA5" s="131">
        <v>994</v>
      </c>
      <c r="DB5" s="131">
        <v>884</v>
      </c>
      <c r="DC5" s="131">
        <v>745</v>
      </c>
      <c r="DD5" s="152">
        <v>718</v>
      </c>
      <c r="DE5" s="153">
        <v>590</v>
      </c>
      <c r="DF5" s="153">
        <v>155</v>
      </c>
      <c r="DG5" s="15" t="s">
        <v>0</v>
      </c>
      <c r="DH5" s="15" t="s">
        <v>0</v>
      </c>
      <c r="DI5" s="310">
        <v>0.4</v>
      </c>
      <c r="DJ5" s="15" t="s">
        <v>0</v>
      </c>
      <c r="DK5" s="134">
        <v>3</v>
      </c>
      <c r="DL5" s="135">
        <v>1</v>
      </c>
      <c r="DM5" s="136">
        <v>1</v>
      </c>
      <c r="DN5" s="15" t="s">
        <v>0</v>
      </c>
      <c r="DO5" s="15" t="s">
        <v>0</v>
      </c>
      <c r="DP5" s="15" t="s">
        <v>0</v>
      </c>
      <c r="DQ5" s="140">
        <v>2</v>
      </c>
      <c r="DR5" s="15" t="s">
        <v>0</v>
      </c>
      <c r="DS5" s="15" t="s">
        <v>0</v>
      </c>
      <c r="DT5" s="15" t="s">
        <v>0</v>
      </c>
      <c r="DU5" s="167">
        <v>215</v>
      </c>
      <c r="DV5" s="163">
        <v>433</v>
      </c>
      <c r="DW5" s="155">
        <v>917</v>
      </c>
      <c r="DX5" s="156">
        <v>758</v>
      </c>
      <c r="DY5" s="15" t="s">
        <v>0</v>
      </c>
      <c r="DZ5" s="158">
        <v>301</v>
      </c>
      <c r="EA5" s="159">
        <v>231</v>
      </c>
      <c r="EB5" s="160">
        <v>298</v>
      </c>
      <c r="EC5" s="15" t="s">
        <v>0</v>
      </c>
      <c r="ED5" s="15" t="s">
        <v>0</v>
      </c>
      <c r="EE5" s="15" t="s">
        <v>0</v>
      </c>
      <c r="EF5" s="119" t="s">
        <v>0</v>
      </c>
      <c r="EG5" s="119" t="s">
        <v>0</v>
      </c>
      <c r="EH5" s="119" t="s">
        <v>0</v>
      </c>
      <c r="EI5" s="119" t="s">
        <v>0</v>
      </c>
      <c r="EJ5" s="119" t="s">
        <v>0</v>
      </c>
      <c r="EK5" s="119" t="s">
        <v>0</v>
      </c>
      <c r="EL5" s="119">
        <v>42</v>
      </c>
      <c r="EM5" s="119">
        <v>631</v>
      </c>
      <c r="EN5" s="119">
        <v>607</v>
      </c>
      <c r="EO5" s="119">
        <v>508</v>
      </c>
      <c r="EP5" s="119">
        <v>72</v>
      </c>
      <c r="EQ5" s="119">
        <v>2</v>
      </c>
      <c r="ER5" s="119">
        <v>2</v>
      </c>
      <c r="ES5" s="119">
        <v>2</v>
      </c>
      <c r="ET5" s="119">
        <v>2</v>
      </c>
      <c r="EU5" s="119">
        <v>2</v>
      </c>
      <c r="EV5" s="322">
        <v>2</v>
      </c>
      <c r="EW5" s="119">
        <v>2</v>
      </c>
      <c r="EX5" s="119">
        <v>2</v>
      </c>
      <c r="EY5" s="322">
        <v>2</v>
      </c>
      <c r="EZ5" s="322">
        <v>2</v>
      </c>
      <c r="FA5" s="322">
        <v>2</v>
      </c>
      <c r="FB5" s="322">
        <v>2</v>
      </c>
      <c r="FC5" s="322">
        <v>2</v>
      </c>
      <c r="FD5" s="322">
        <v>2</v>
      </c>
      <c r="FE5" s="322">
        <v>2</v>
      </c>
      <c r="FF5" s="322">
        <v>2</v>
      </c>
      <c r="FG5" s="322">
        <v>2</v>
      </c>
      <c r="FH5" s="322">
        <v>2</v>
      </c>
      <c r="FI5" s="322">
        <v>2</v>
      </c>
      <c r="FJ5" s="322">
        <v>2</v>
      </c>
      <c r="FK5" s="322">
        <v>4</v>
      </c>
      <c r="FL5" s="322">
        <v>2</v>
      </c>
      <c r="FM5" s="322">
        <v>8</v>
      </c>
      <c r="FN5" s="322">
        <v>8</v>
      </c>
      <c r="FO5" s="322" t="s">
        <v>5</v>
      </c>
      <c r="FP5" s="322" t="s">
        <v>5</v>
      </c>
      <c r="FQ5" s="322" t="s">
        <v>5</v>
      </c>
      <c r="FR5" s="322" t="s">
        <v>5</v>
      </c>
      <c r="FS5" s="322" t="s">
        <v>5</v>
      </c>
      <c r="FT5" s="322" t="s">
        <v>5</v>
      </c>
      <c r="FU5" s="322">
        <v>405</v>
      </c>
      <c r="FV5" s="119" t="s">
        <v>0</v>
      </c>
      <c r="FW5" s="345">
        <v>79</v>
      </c>
      <c r="FX5" s="345">
        <v>19</v>
      </c>
      <c r="FY5" s="345">
        <v>19</v>
      </c>
      <c r="FZ5" s="345">
        <v>12</v>
      </c>
      <c r="GA5" s="345">
        <v>6</v>
      </c>
      <c r="GB5" s="345">
        <v>6</v>
      </c>
      <c r="GC5" s="345">
        <v>117</v>
      </c>
      <c r="GD5" s="345" t="s">
        <v>5</v>
      </c>
      <c r="GE5" s="345" t="s">
        <v>5</v>
      </c>
      <c r="GF5" s="345" t="s">
        <v>5</v>
      </c>
      <c r="GG5" s="345">
        <v>84</v>
      </c>
      <c r="GH5" s="345">
        <v>16</v>
      </c>
      <c r="GI5" s="345">
        <v>30</v>
      </c>
      <c r="GJ5" s="345">
        <v>223</v>
      </c>
      <c r="GK5" s="349">
        <v>154</v>
      </c>
      <c r="GL5" s="351">
        <v>125</v>
      </c>
      <c r="GM5" s="351">
        <v>40</v>
      </c>
    </row>
    <row r="6" spans="1:195" ht="19.899999999999999" customHeight="1">
      <c r="A6" s="399"/>
      <c r="B6" s="114" t="str">
        <f>IF('0'!A1=1,"Волинська","Volyn")</f>
        <v>Волинська</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5"/>
      <c r="AO6" s="15"/>
      <c r="AP6" s="16"/>
      <c r="AQ6" s="15"/>
      <c r="AR6" s="15"/>
      <c r="AS6" s="16"/>
      <c r="AT6" s="16"/>
      <c r="AU6" s="16"/>
      <c r="AV6" s="16"/>
      <c r="AW6" s="16"/>
      <c r="AX6" s="16"/>
      <c r="AY6" s="118"/>
      <c r="AZ6" s="16"/>
      <c r="BA6" s="16"/>
      <c r="BB6" s="16"/>
      <c r="BC6" s="16"/>
      <c r="BD6" s="16"/>
      <c r="BE6" s="16"/>
      <c r="BF6" s="16"/>
      <c r="BG6" s="16"/>
      <c r="BH6" s="16"/>
      <c r="BI6" s="16"/>
      <c r="BJ6" s="16"/>
      <c r="BK6" s="16"/>
      <c r="BL6" s="16"/>
      <c r="BM6" s="16"/>
      <c r="BN6" s="16"/>
      <c r="BO6" s="16"/>
      <c r="BP6" s="16"/>
      <c r="BQ6" s="16"/>
      <c r="BR6" s="16"/>
      <c r="BS6" s="16"/>
      <c r="BT6" s="16"/>
      <c r="BU6" s="16"/>
      <c r="BV6" s="16"/>
      <c r="BW6" s="119" t="s">
        <v>0</v>
      </c>
      <c r="BX6" s="119" t="s">
        <v>0</v>
      </c>
      <c r="BY6" s="119" t="s">
        <v>0</v>
      </c>
      <c r="BZ6" s="119" t="s">
        <v>0</v>
      </c>
      <c r="CA6" s="119" t="s">
        <v>0</v>
      </c>
      <c r="CB6" s="119" t="s">
        <v>0</v>
      </c>
      <c r="CC6" s="119" t="s">
        <v>0</v>
      </c>
      <c r="CD6" s="119" t="s">
        <v>0</v>
      </c>
      <c r="CE6" s="119" t="s">
        <v>0</v>
      </c>
      <c r="CF6" s="119" t="s">
        <v>0</v>
      </c>
      <c r="CG6" s="119" t="s">
        <v>0</v>
      </c>
      <c r="CH6" s="119" t="s">
        <v>0</v>
      </c>
      <c r="CI6" s="119" t="s">
        <v>0</v>
      </c>
      <c r="CJ6" s="119" t="s">
        <v>0</v>
      </c>
      <c r="CK6" s="119" t="s">
        <v>0</v>
      </c>
      <c r="CL6" s="119" t="s">
        <v>0</v>
      </c>
      <c r="CM6" s="119" t="s">
        <v>0</v>
      </c>
      <c r="CN6" s="119" t="s">
        <v>0</v>
      </c>
      <c r="CO6" s="119" t="s">
        <v>0</v>
      </c>
      <c r="CP6" s="119" t="s">
        <v>0</v>
      </c>
      <c r="CQ6" s="119" t="s">
        <v>0</v>
      </c>
      <c r="CR6" s="119" t="s">
        <v>0</v>
      </c>
      <c r="CS6" s="119" t="s">
        <v>0</v>
      </c>
      <c r="CT6" s="119" t="s">
        <v>0</v>
      </c>
      <c r="CU6" s="119" t="s">
        <v>0</v>
      </c>
      <c r="CV6" s="119" t="s">
        <v>0</v>
      </c>
      <c r="CW6" s="119" t="s">
        <v>0</v>
      </c>
      <c r="CX6" s="15" t="s">
        <v>0</v>
      </c>
      <c r="CY6" s="15" t="s">
        <v>0</v>
      </c>
      <c r="CZ6" s="15" t="s">
        <v>0</v>
      </c>
      <c r="DA6" s="15" t="s">
        <v>0</v>
      </c>
      <c r="DB6" s="15" t="s">
        <v>0</v>
      </c>
      <c r="DC6" s="15" t="s">
        <v>0</v>
      </c>
      <c r="DD6" s="15" t="s">
        <v>0</v>
      </c>
      <c r="DE6" s="15" t="s">
        <v>0</v>
      </c>
      <c r="DF6" s="15" t="s">
        <v>0</v>
      </c>
      <c r="DG6" s="15" t="s">
        <v>0</v>
      </c>
      <c r="DH6" s="15" t="s">
        <v>0</v>
      </c>
      <c r="DI6" s="15" t="s">
        <v>0</v>
      </c>
      <c r="DJ6" s="15" t="s">
        <v>0</v>
      </c>
      <c r="DK6" s="15" t="s">
        <v>0</v>
      </c>
      <c r="DL6" s="15" t="s">
        <v>0</v>
      </c>
      <c r="DM6" s="15" t="s">
        <v>0</v>
      </c>
      <c r="DN6" s="15" t="s">
        <v>0</v>
      </c>
      <c r="DO6" s="15" t="s">
        <v>0</v>
      </c>
      <c r="DP6" s="15" t="s">
        <v>0</v>
      </c>
      <c r="DQ6" s="140" t="s">
        <v>0</v>
      </c>
      <c r="DR6" s="15" t="s">
        <v>0</v>
      </c>
      <c r="DS6" s="15" t="s">
        <v>0</v>
      </c>
      <c r="DT6" s="15" t="s">
        <v>0</v>
      </c>
      <c r="DU6" s="15" t="s">
        <v>0</v>
      </c>
      <c r="DV6" s="15" t="s">
        <v>0</v>
      </c>
      <c r="DW6" s="15" t="s">
        <v>0</v>
      </c>
      <c r="DX6" s="15" t="s">
        <v>0</v>
      </c>
      <c r="DY6" s="15" t="s">
        <v>0</v>
      </c>
      <c r="DZ6" s="158">
        <v>57</v>
      </c>
      <c r="EA6" s="15" t="s">
        <v>0</v>
      </c>
      <c r="EB6" s="15" t="s">
        <v>0</v>
      </c>
      <c r="EC6" s="15" t="s">
        <v>0</v>
      </c>
      <c r="ED6" s="15" t="s">
        <v>0</v>
      </c>
      <c r="EE6" s="15" t="s">
        <v>0</v>
      </c>
      <c r="EF6" s="119" t="s">
        <v>0</v>
      </c>
      <c r="EG6" s="119" t="s">
        <v>0</v>
      </c>
      <c r="EH6" s="119" t="s">
        <v>0</v>
      </c>
      <c r="EI6" s="119" t="s">
        <v>0</v>
      </c>
      <c r="EJ6" s="119" t="s">
        <v>0</v>
      </c>
      <c r="EK6" s="119" t="s">
        <v>0</v>
      </c>
      <c r="EL6" s="119">
        <v>21</v>
      </c>
      <c r="EM6" s="119">
        <v>29</v>
      </c>
      <c r="EN6" s="119">
        <v>91</v>
      </c>
      <c r="EO6" s="119">
        <v>109</v>
      </c>
      <c r="EP6" s="119">
        <v>111</v>
      </c>
      <c r="EQ6" s="119">
        <v>74</v>
      </c>
      <c r="ER6" s="119" t="s">
        <v>0</v>
      </c>
      <c r="ES6" s="119">
        <v>4</v>
      </c>
      <c r="ET6" s="119">
        <v>16</v>
      </c>
      <c r="EU6" s="119">
        <v>63</v>
      </c>
      <c r="EV6" s="322" t="s">
        <v>0</v>
      </c>
      <c r="EW6" s="119">
        <v>17</v>
      </c>
      <c r="EX6" s="119">
        <v>70</v>
      </c>
      <c r="EY6" s="322">
        <v>708</v>
      </c>
      <c r="EZ6" s="322">
        <v>850</v>
      </c>
      <c r="FA6" s="322">
        <v>1430</v>
      </c>
      <c r="FB6" s="322">
        <v>1301</v>
      </c>
      <c r="FC6" s="322">
        <v>238</v>
      </c>
      <c r="FD6" s="322">
        <v>94</v>
      </c>
      <c r="FE6" s="322">
        <v>4</v>
      </c>
      <c r="FF6" s="322">
        <v>13</v>
      </c>
      <c r="FG6" s="322">
        <v>28</v>
      </c>
      <c r="FH6" s="322">
        <v>50</v>
      </c>
      <c r="FI6" s="322">
        <v>69</v>
      </c>
      <c r="FJ6" s="322">
        <v>82</v>
      </c>
      <c r="FK6" s="322">
        <v>832</v>
      </c>
      <c r="FL6" s="322">
        <v>1369</v>
      </c>
      <c r="FM6" s="322">
        <v>1343</v>
      </c>
      <c r="FN6" s="322">
        <v>581</v>
      </c>
      <c r="FO6" s="322">
        <v>150</v>
      </c>
      <c r="FP6" s="322">
        <v>191</v>
      </c>
      <c r="FQ6" s="322">
        <v>226</v>
      </c>
      <c r="FR6" s="322">
        <v>223</v>
      </c>
      <c r="FS6" s="322">
        <v>236</v>
      </c>
      <c r="FT6" s="322">
        <v>264</v>
      </c>
      <c r="FU6" s="322" t="s">
        <v>5</v>
      </c>
      <c r="FV6" s="322">
        <v>313</v>
      </c>
      <c r="FW6" s="345">
        <v>423</v>
      </c>
      <c r="FX6" s="345">
        <v>387</v>
      </c>
      <c r="FY6" s="345">
        <v>420</v>
      </c>
      <c r="FZ6" s="345">
        <v>256</v>
      </c>
      <c r="GA6" s="345">
        <v>89</v>
      </c>
      <c r="GB6" s="345">
        <v>55</v>
      </c>
      <c r="GC6" s="345">
        <v>173</v>
      </c>
      <c r="GD6" s="345">
        <v>18</v>
      </c>
      <c r="GE6" s="345">
        <v>6</v>
      </c>
      <c r="GF6" s="345">
        <v>208</v>
      </c>
      <c r="GG6" s="345">
        <v>252</v>
      </c>
      <c r="GH6" s="345">
        <v>1928</v>
      </c>
      <c r="GI6" s="345">
        <v>3523</v>
      </c>
      <c r="GJ6" s="345">
        <v>4142</v>
      </c>
      <c r="GK6" s="349">
        <v>3854</v>
      </c>
      <c r="GL6" s="351">
        <v>5029</v>
      </c>
      <c r="GM6" s="351">
        <v>2340</v>
      </c>
    </row>
    <row r="7" spans="1:195" ht="19.899999999999999" customHeight="1">
      <c r="A7" s="399"/>
      <c r="B7" s="114" t="str">
        <f>IF('0'!A1=1,"Дніпропетровська","Dnipropetrovsk")</f>
        <v>Дніпропетровська</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5"/>
      <c r="AO7" s="15"/>
      <c r="AP7" s="17"/>
      <c r="AQ7" s="15"/>
      <c r="AR7" s="15"/>
      <c r="AS7" s="17"/>
      <c r="AT7" s="17"/>
      <c r="AU7" s="17"/>
      <c r="AV7" s="17"/>
      <c r="AW7" s="17"/>
      <c r="AX7" s="17"/>
      <c r="AY7" s="120"/>
      <c r="AZ7" s="17"/>
      <c r="BA7" s="17"/>
      <c r="BB7" s="17"/>
      <c r="BC7" s="17"/>
      <c r="BD7" s="17"/>
      <c r="BE7" s="17"/>
      <c r="BF7" s="17"/>
      <c r="BG7" s="17"/>
      <c r="BH7" s="17"/>
      <c r="BI7" s="17"/>
      <c r="BJ7" s="17"/>
      <c r="BK7" s="17"/>
      <c r="BL7" s="17"/>
      <c r="BM7" s="17"/>
      <c r="BN7" s="17"/>
      <c r="BO7" s="17"/>
      <c r="BP7" s="17"/>
      <c r="BQ7" s="17"/>
      <c r="BR7" s="17"/>
      <c r="BS7" s="17"/>
      <c r="BT7" s="17"/>
      <c r="BU7" s="17"/>
      <c r="BV7" s="17"/>
      <c r="BW7" s="119" t="s">
        <v>0</v>
      </c>
      <c r="BX7" s="119" t="s">
        <v>0</v>
      </c>
      <c r="BY7" s="119">
        <v>1</v>
      </c>
      <c r="BZ7" s="119" t="s">
        <v>0</v>
      </c>
      <c r="CA7" s="119">
        <v>3</v>
      </c>
      <c r="CB7" s="119" t="s">
        <v>0</v>
      </c>
      <c r="CC7" s="119" t="s">
        <v>0</v>
      </c>
      <c r="CD7" s="119" t="s">
        <v>0</v>
      </c>
      <c r="CE7" s="119" t="s">
        <v>0</v>
      </c>
      <c r="CF7" s="119" t="s">
        <v>0</v>
      </c>
      <c r="CG7" s="119" t="s">
        <v>0</v>
      </c>
      <c r="CH7" s="119" t="s">
        <v>0</v>
      </c>
      <c r="CI7" s="119" t="s">
        <v>0</v>
      </c>
      <c r="CJ7" s="119" t="s">
        <v>0</v>
      </c>
      <c r="CK7" s="119" t="s">
        <v>0</v>
      </c>
      <c r="CL7" s="119" t="s">
        <v>0</v>
      </c>
      <c r="CM7" s="119" t="s">
        <v>0</v>
      </c>
      <c r="CN7" s="119" t="s">
        <v>0</v>
      </c>
      <c r="CO7" s="119" t="s">
        <v>0</v>
      </c>
      <c r="CP7" s="119" t="s">
        <v>0</v>
      </c>
      <c r="CQ7" s="119" t="s">
        <v>0</v>
      </c>
      <c r="CR7" s="119" t="s">
        <v>0</v>
      </c>
      <c r="CS7" s="119" t="s">
        <v>0</v>
      </c>
      <c r="CT7" s="119" t="s">
        <v>0</v>
      </c>
      <c r="CU7" s="119" t="s">
        <v>0</v>
      </c>
      <c r="CV7" s="119" t="s">
        <v>0</v>
      </c>
      <c r="CW7" s="119" t="s">
        <v>0</v>
      </c>
      <c r="CX7" s="15" t="s">
        <v>0</v>
      </c>
      <c r="CY7" s="15" t="s">
        <v>0</v>
      </c>
      <c r="CZ7" s="15" t="s">
        <v>0</v>
      </c>
      <c r="DA7" s="15" t="s">
        <v>0</v>
      </c>
      <c r="DB7" s="15" t="s">
        <v>0</v>
      </c>
      <c r="DC7" s="15" t="s">
        <v>0</v>
      </c>
      <c r="DD7" s="15" t="s">
        <v>0</v>
      </c>
      <c r="DE7" s="15" t="s">
        <v>0</v>
      </c>
      <c r="DF7" s="15" t="s">
        <v>0</v>
      </c>
      <c r="DG7" s="15" t="s">
        <v>0</v>
      </c>
      <c r="DH7" s="15" t="s">
        <v>0</v>
      </c>
      <c r="DI7" s="15" t="s">
        <v>0</v>
      </c>
      <c r="DJ7" s="15" t="s">
        <v>0</v>
      </c>
      <c r="DK7" s="15" t="s">
        <v>0</v>
      </c>
      <c r="DL7" s="15" t="s">
        <v>0</v>
      </c>
      <c r="DM7" s="169">
        <v>1</v>
      </c>
      <c r="DN7" s="15" t="s">
        <v>0</v>
      </c>
      <c r="DO7" s="15" t="s">
        <v>0</v>
      </c>
      <c r="DP7" s="171">
        <v>9</v>
      </c>
      <c r="DQ7" s="140" t="s">
        <v>0</v>
      </c>
      <c r="DR7" s="15" t="s">
        <v>0</v>
      </c>
      <c r="DS7" s="15" t="s">
        <v>0</v>
      </c>
      <c r="DT7" s="15" t="s">
        <v>0</v>
      </c>
      <c r="DU7" s="15" t="s">
        <v>0</v>
      </c>
      <c r="DV7" s="163">
        <v>7</v>
      </c>
      <c r="DW7" s="15" t="s">
        <v>0</v>
      </c>
      <c r="DX7" s="15" t="s">
        <v>0</v>
      </c>
      <c r="DY7" s="15" t="s">
        <v>0</v>
      </c>
      <c r="DZ7" s="158">
        <v>949</v>
      </c>
      <c r="EA7" s="15" t="s">
        <v>0</v>
      </c>
      <c r="EB7" s="160">
        <v>21</v>
      </c>
      <c r="EC7" s="164">
        <v>27</v>
      </c>
      <c r="ED7" s="15" t="s">
        <v>0</v>
      </c>
      <c r="EE7" s="15" t="s">
        <v>0</v>
      </c>
      <c r="EF7" s="119" t="s">
        <v>0</v>
      </c>
      <c r="EG7" s="119" t="s">
        <v>0</v>
      </c>
      <c r="EH7" s="119" t="s">
        <v>0</v>
      </c>
      <c r="EI7" s="119" t="s">
        <v>0</v>
      </c>
      <c r="EJ7" s="119" t="s">
        <v>0</v>
      </c>
      <c r="EK7" s="119">
        <v>1</v>
      </c>
      <c r="EL7" s="119" t="s">
        <v>0</v>
      </c>
      <c r="EM7" s="119" t="s">
        <v>0</v>
      </c>
      <c r="EN7" s="119" t="s">
        <v>0</v>
      </c>
      <c r="EO7" s="119" t="s">
        <v>0</v>
      </c>
      <c r="EP7" s="119" t="s">
        <v>0</v>
      </c>
      <c r="EQ7" s="119" t="s">
        <v>0</v>
      </c>
      <c r="ER7" s="119" t="s">
        <v>0</v>
      </c>
      <c r="ES7" s="119">
        <v>34</v>
      </c>
      <c r="ET7" s="119" t="s">
        <v>7</v>
      </c>
      <c r="EU7" s="119" t="s">
        <v>0</v>
      </c>
      <c r="EV7" s="322" t="s">
        <v>0</v>
      </c>
      <c r="EW7" s="119" t="s">
        <v>0</v>
      </c>
      <c r="EX7" s="119" t="s">
        <v>0</v>
      </c>
      <c r="EY7" s="119" t="s">
        <v>0</v>
      </c>
      <c r="EZ7" s="119" t="s">
        <v>0</v>
      </c>
      <c r="FA7" s="119" t="s">
        <v>0</v>
      </c>
      <c r="FB7" s="119" t="s">
        <v>0</v>
      </c>
      <c r="FC7" s="119" t="s">
        <v>0</v>
      </c>
      <c r="FD7" s="119" t="s">
        <v>0</v>
      </c>
      <c r="FE7" s="119" t="s">
        <v>0</v>
      </c>
      <c r="FF7" s="119" t="s">
        <v>5</v>
      </c>
      <c r="FG7" s="119" t="s">
        <v>5</v>
      </c>
      <c r="FH7" s="119" t="s">
        <v>5</v>
      </c>
      <c r="FI7" s="119" t="s">
        <v>5</v>
      </c>
      <c r="FJ7" s="119" t="s">
        <v>5</v>
      </c>
      <c r="FK7" s="119" t="s">
        <v>5</v>
      </c>
      <c r="FL7" s="119" t="s">
        <v>5</v>
      </c>
      <c r="FM7" s="119">
        <v>1328</v>
      </c>
      <c r="FN7" s="119">
        <v>5</v>
      </c>
      <c r="FO7" s="119" t="s">
        <v>5</v>
      </c>
      <c r="FP7" s="119" t="s">
        <v>5</v>
      </c>
      <c r="FQ7" s="119" t="s">
        <v>5</v>
      </c>
      <c r="FR7" s="119">
        <v>6</v>
      </c>
      <c r="FS7" s="119">
        <v>3</v>
      </c>
      <c r="FT7" s="119">
        <v>3</v>
      </c>
      <c r="FU7" s="119" t="s">
        <v>5</v>
      </c>
      <c r="FV7" s="119" t="s">
        <v>5</v>
      </c>
      <c r="FW7" s="345" t="s">
        <v>5</v>
      </c>
      <c r="FX7" s="345">
        <v>608</v>
      </c>
      <c r="FY7" s="345" t="s">
        <v>5</v>
      </c>
      <c r="FZ7" s="345">
        <v>324</v>
      </c>
      <c r="GA7" s="345" t="s">
        <v>5</v>
      </c>
      <c r="GB7" s="345" t="s">
        <v>5</v>
      </c>
      <c r="GC7" s="345">
        <v>137</v>
      </c>
      <c r="GD7" s="345">
        <v>2</v>
      </c>
      <c r="GE7" s="345">
        <v>2</v>
      </c>
      <c r="GF7" s="345" t="s">
        <v>5</v>
      </c>
      <c r="GG7" s="345"/>
      <c r="GH7" s="345">
        <v>125</v>
      </c>
      <c r="GI7" s="345">
        <v>286</v>
      </c>
      <c r="GJ7" s="345" t="s">
        <v>5</v>
      </c>
      <c r="GK7" s="348" t="s">
        <v>5</v>
      </c>
      <c r="GL7" s="348" t="s">
        <v>5</v>
      </c>
      <c r="GM7" s="348">
        <v>420</v>
      </c>
    </row>
    <row r="8" spans="1:195" ht="19.899999999999999" customHeight="1">
      <c r="A8" s="399"/>
      <c r="B8" s="114" t="str">
        <f>IF('0'!A1=1,"Донецька","Donetsk")</f>
        <v>Донецька</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5"/>
      <c r="AO8" s="15"/>
      <c r="AP8" s="17"/>
      <c r="AQ8" s="15"/>
      <c r="AR8" s="15"/>
      <c r="AS8" s="17"/>
      <c r="AT8" s="17"/>
      <c r="AU8" s="17"/>
      <c r="AV8" s="17"/>
      <c r="AW8" s="17"/>
      <c r="AX8" s="17"/>
      <c r="AY8" s="120"/>
      <c r="AZ8" s="17"/>
      <c r="BA8" s="17"/>
      <c r="BB8" s="17"/>
      <c r="BC8" s="17"/>
      <c r="BD8" s="17"/>
      <c r="BE8" s="17"/>
      <c r="BF8" s="17"/>
      <c r="BG8" s="17"/>
      <c r="BH8" s="17"/>
      <c r="BI8" s="17"/>
      <c r="BJ8" s="17"/>
      <c r="BK8" s="17"/>
      <c r="BL8" s="17"/>
      <c r="BM8" s="17"/>
      <c r="BN8" s="17"/>
      <c r="BO8" s="17"/>
      <c r="BP8" s="17"/>
      <c r="BQ8" s="17"/>
      <c r="BR8" s="17"/>
      <c r="BS8" s="17"/>
      <c r="BT8" s="17"/>
      <c r="BU8" s="17"/>
      <c r="BV8" s="17"/>
      <c r="BW8" s="119" t="s">
        <v>0</v>
      </c>
      <c r="BX8" s="119" t="s">
        <v>0</v>
      </c>
      <c r="BY8" s="119" t="s">
        <v>0</v>
      </c>
      <c r="BZ8" s="119">
        <v>42</v>
      </c>
      <c r="CA8" s="119">
        <v>18</v>
      </c>
      <c r="CB8" s="119">
        <v>20</v>
      </c>
      <c r="CC8" s="119" t="s">
        <v>0</v>
      </c>
      <c r="CD8" s="119" t="s">
        <v>0</v>
      </c>
      <c r="CE8" s="119" t="s">
        <v>0</v>
      </c>
      <c r="CF8" s="119" t="s">
        <v>0</v>
      </c>
      <c r="CG8" s="119" t="s">
        <v>0</v>
      </c>
      <c r="CH8" s="119" t="s">
        <v>0</v>
      </c>
      <c r="CI8" s="119" t="s">
        <v>0</v>
      </c>
      <c r="CJ8" s="119" t="s">
        <v>0</v>
      </c>
      <c r="CK8" s="119" t="s">
        <v>0</v>
      </c>
      <c r="CL8" s="119">
        <v>9</v>
      </c>
      <c r="CM8" s="119">
        <v>23</v>
      </c>
      <c r="CN8" s="119" t="s">
        <v>0</v>
      </c>
      <c r="CO8" s="119" t="s">
        <v>0</v>
      </c>
      <c r="CP8" s="119" t="s">
        <v>0</v>
      </c>
      <c r="CQ8" s="119" t="s">
        <v>0</v>
      </c>
      <c r="CR8" s="119" t="s">
        <v>0</v>
      </c>
      <c r="CS8" s="119" t="s">
        <v>0</v>
      </c>
      <c r="CT8" s="119" t="s">
        <v>0</v>
      </c>
      <c r="CU8" s="119" t="s">
        <v>0</v>
      </c>
      <c r="CV8" s="119">
        <v>1</v>
      </c>
      <c r="CW8" s="15">
        <v>0.1</v>
      </c>
      <c r="CX8" s="119">
        <v>4</v>
      </c>
      <c r="CY8" s="119"/>
      <c r="CZ8" s="131"/>
      <c r="DA8" s="15" t="s">
        <v>0</v>
      </c>
      <c r="DB8" s="15" t="s">
        <v>0</v>
      </c>
      <c r="DC8" s="15" t="s">
        <v>0</v>
      </c>
      <c r="DD8" s="15" t="s">
        <v>0</v>
      </c>
      <c r="DE8" s="15" t="s">
        <v>0</v>
      </c>
      <c r="DF8" s="15" t="s">
        <v>0</v>
      </c>
      <c r="DG8" s="15" t="s">
        <v>0</v>
      </c>
      <c r="DH8" s="166">
        <v>112</v>
      </c>
      <c r="DI8" s="15" t="s">
        <v>0</v>
      </c>
      <c r="DJ8" s="15" t="s">
        <v>0</v>
      </c>
      <c r="DK8" s="15" t="s">
        <v>0</v>
      </c>
      <c r="DL8" s="15" t="s">
        <v>0</v>
      </c>
      <c r="DM8" s="169">
        <v>220</v>
      </c>
      <c r="DN8" s="154">
        <v>4145</v>
      </c>
      <c r="DO8" s="170">
        <v>65983</v>
      </c>
      <c r="DP8" s="171">
        <v>178809</v>
      </c>
      <c r="DQ8" s="140">
        <v>278770</v>
      </c>
      <c r="DR8" s="141">
        <v>316664</v>
      </c>
      <c r="DS8" s="161">
        <v>50407</v>
      </c>
      <c r="DT8" s="143">
        <v>13958</v>
      </c>
      <c r="DU8" s="144">
        <v>2889</v>
      </c>
      <c r="DV8" s="145">
        <v>1219</v>
      </c>
      <c r="DW8" s="146">
        <v>1278</v>
      </c>
      <c r="DX8" s="147">
        <v>1278</v>
      </c>
      <c r="DY8" s="148">
        <v>5302</v>
      </c>
      <c r="DZ8" s="149">
        <v>1610</v>
      </c>
      <c r="EA8" s="150">
        <v>1215</v>
      </c>
      <c r="EB8" s="151">
        <v>1228</v>
      </c>
      <c r="EC8" s="311">
        <v>1334</v>
      </c>
      <c r="ED8" s="312">
        <v>1301</v>
      </c>
      <c r="EE8" s="313">
        <v>1107</v>
      </c>
      <c r="EF8" s="313">
        <v>338</v>
      </c>
      <c r="EG8" s="313">
        <v>348</v>
      </c>
      <c r="EH8" s="313">
        <v>375</v>
      </c>
      <c r="EI8" s="313">
        <v>366</v>
      </c>
      <c r="EJ8" s="313">
        <v>332</v>
      </c>
      <c r="EK8" s="313">
        <v>332</v>
      </c>
      <c r="EL8" s="313">
        <v>332</v>
      </c>
      <c r="EM8" s="313">
        <v>632</v>
      </c>
      <c r="EN8" s="313">
        <v>632</v>
      </c>
      <c r="EO8" s="313">
        <v>332</v>
      </c>
      <c r="EP8" s="313">
        <v>332</v>
      </c>
      <c r="EQ8" s="313">
        <v>332</v>
      </c>
      <c r="ER8" s="313">
        <v>332</v>
      </c>
      <c r="ES8" s="313">
        <v>332</v>
      </c>
      <c r="ET8" s="313">
        <v>372</v>
      </c>
      <c r="EU8" s="313">
        <v>404</v>
      </c>
      <c r="EV8" s="324">
        <v>330</v>
      </c>
      <c r="EW8" s="313">
        <v>316</v>
      </c>
      <c r="EX8" s="313">
        <v>316</v>
      </c>
      <c r="EY8" s="324">
        <v>316</v>
      </c>
      <c r="EZ8" s="324">
        <v>316</v>
      </c>
      <c r="FA8" s="324">
        <v>316</v>
      </c>
      <c r="FB8" s="324">
        <v>316</v>
      </c>
      <c r="FC8" s="324">
        <v>316</v>
      </c>
      <c r="FD8" s="324">
        <v>316</v>
      </c>
      <c r="FE8" s="324">
        <v>335</v>
      </c>
      <c r="FF8" s="324">
        <v>316</v>
      </c>
      <c r="FG8" s="324">
        <v>316</v>
      </c>
      <c r="FH8" s="324">
        <v>316</v>
      </c>
      <c r="FI8" s="324">
        <v>316</v>
      </c>
      <c r="FJ8" s="324">
        <v>316</v>
      </c>
      <c r="FK8" s="324">
        <v>316</v>
      </c>
      <c r="FL8" s="324">
        <v>316</v>
      </c>
      <c r="FM8" s="324">
        <v>316</v>
      </c>
      <c r="FN8" s="324">
        <v>316</v>
      </c>
      <c r="FO8" s="324">
        <v>316</v>
      </c>
      <c r="FP8" s="324">
        <v>316</v>
      </c>
      <c r="FQ8" s="324">
        <v>1086</v>
      </c>
      <c r="FR8" s="324">
        <v>1864</v>
      </c>
      <c r="FS8" s="324">
        <v>316</v>
      </c>
      <c r="FT8" s="324">
        <v>316</v>
      </c>
      <c r="FU8" s="324">
        <v>316</v>
      </c>
      <c r="FV8" s="324">
        <v>314</v>
      </c>
      <c r="FW8" s="346">
        <v>314</v>
      </c>
      <c r="FX8" s="346">
        <v>314</v>
      </c>
      <c r="FY8" s="346">
        <v>320</v>
      </c>
      <c r="FZ8" s="346">
        <v>314</v>
      </c>
      <c r="GA8" s="346">
        <v>314</v>
      </c>
      <c r="GB8" s="346">
        <v>314</v>
      </c>
      <c r="GC8" s="346">
        <v>314</v>
      </c>
      <c r="GD8" s="346">
        <v>440</v>
      </c>
      <c r="GE8" s="346">
        <v>314</v>
      </c>
      <c r="GF8" s="346">
        <v>314</v>
      </c>
      <c r="GG8" s="346">
        <v>314</v>
      </c>
      <c r="GH8" s="346">
        <v>314</v>
      </c>
      <c r="GI8" s="346">
        <v>314</v>
      </c>
      <c r="GJ8" s="346">
        <v>314</v>
      </c>
      <c r="GK8" s="349">
        <v>314</v>
      </c>
      <c r="GL8" s="351">
        <v>314</v>
      </c>
      <c r="GM8" s="351">
        <v>314</v>
      </c>
    </row>
    <row r="9" spans="1:195" ht="19.899999999999999" customHeight="1">
      <c r="A9" s="399"/>
      <c r="B9" s="114" t="str">
        <f>IF('0'!A1=1,"Житомирська","Zhytomyr")</f>
        <v>Житомирська</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5"/>
      <c r="AO9" s="15"/>
      <c r="AP9" s="17"/>
      <c r="AQ9" s="15"/>
      <c r="AR9" s="15"/>
      <c r="AS9" s="17"/>
      <c r="AT9" s="17"/>
      <c r="AU9" s="17"/>
      <c r="AV9" s="17"/>
      <c r="AW9" s="17"/>
      <c r="AX9" s="17"/>
      <c r="AY9" s="118"/>
      <c r="AZ9" s="17"/>
      <c r="BA9" s="17"/>
      <c r="BB9" s="17"/>
      <c r="BC9" s="17"/>
      <c r="BD9" s="17"/>
      <c r="BE9" s="17"/>
      <c r="BF9" s="17"/>
      <c r="BG9" s="17"/>
      <c r="BH9" s="17"/>
      <c r="BI9" s="17"/>
      <c r="BJ9" s="17"/>
      <c r="BK9" s="17"/>
      <c r="BL9" s="17"/>
      <c r="BM9" s="17"/>
      <c r="BN9" s="17"/>
      <c r="BO9" s="17"/>
      <c r="BP9" s="17"/>
      <c r="BQ9" s="17"/>
      <c r="BR9" s="17"/>
      <c r="BS9" s="17"/>
      <c r="BT9" s="17"/>
      <c r="BU9" s="17"/>
      <c r="BV9" s="17"/>
      <c r="BW9" s="119">
        <v>93</v>
      </c>
      <c r="BX9" s="119">
        <v>32</v>
      </c>
      <c r="BY9" s="119">
        <v>1</v>
      </c>
      <c r="BZ9" s="119">
        <v>2</v>
      </c>
      <c r="CA9" s="119">
        <v>4</v>
      </c>
      <c r="CB9" s="119">
        <v>22</v>
      </c>
      <c r="CC9" s="119" t="s">
        <v>0</v>
      </c>
      <c r="CD9" s="119">
        <v>13</v>
      </c>
      <c r="CE9" s="119" t="s">
        <v>0</v>
      </c>
      <c r="CF9" s="119" t="s">
        <v>0</v>
      </c>
      <c r="CG9" s="119" t="s">
        <v>0</v>
      </c>
      <c r="CH9" s="119" t="s">
        <v>0</v>
      </c>
      <c r="CI9" s="119" t="s">
        <v>0</v>
      </c>
      <c r="CJ9" s="119" t="s">
        <v>0</v>
      </c>
      <c r="CK9" s="119" t="s">
        <v>0</v>
      </c>
      <c r="CL9" s="119" t="s">
        <v>0</v>
      </c>
      <c r="CM9" s="119">
        <v>32</v>
      </c>
      <c r="CN9" s="119" t="s">
        <v>0</v>
      </c>
      <c r="CO9" s="119" t="s">
        <v>0</v>
      </c>
      <c r="CP9" s="119" t="s">
        <v>0</v>
      </c>
      <c r="CQ9" s="119" t="s">
        <v>0</v>
      </c>
      <c r="CR9" s="119" t="s">
        <v>0</v>
      </c>
      <c r="CS9" s="119" t="s">
        <v>0</v>
      </c>
      <c r="CT9" s="119">
        <v>269</v>
      </c>
      <c r="CU9" s="119">
        <v>52</v>
      </c>
      <c r="CV9" s="119"/>
      <c r="CW9" s="119">
        <v>14</v>
      </c>
      <c r="CX9" s="119" t="s">
        <v>0</v>
      </c>
      <c r="CY9" s="119" t="s">
        <v>0</v>
      </c>
      <c r="CZ9" s="119" t="s">
        <v>0</v>
      </c>
      <c r="DA9" s="15" t="s">
        <v>0</v>
      </c>
      <c r="DB9" s="15" t="s">
        <v>0</v>
      </c>
      <c r="DC9" s="15" t="s">
        <v>0</v>
      </c>
      <c r="DD9" s="15" t="s">
        <v>0</v>
      </c>
      <c r="DE9" s="15" t="s">
        <v>0</v>
      </c>
      <c r="DF9" s="15" t="s">
        <v>0</v>
      </c>
      <c r="DG9" s="15" t="s">
        <v>0</v>
      </c>
      <c r="DH9" s="15" t="s">
        <v>0</v>
      </c>
      <c r="DI9" s="15" t="s">
        <v>0</v>
      </c>
      <c r="DJ9" s="15" t="s">
        <v>0</v>
      </c>
      <c r="DK9" s="15" t="s">
        <v>0</v>
      </c>
      <c r="DL9" s="15" t="s">
        <v>0</v>
      </c>
      <c r="DM9" s="15" t="s">
        <v>0</v>
      </c>
      <c r="DN9" s="15" t="s">
        <v>0</v>
      </c>
      <c r="DO9" s="15" t="s">
        <v>0</v>
      </c>
      <c r="DP9" s="15" t="s">
        <v>0</v>
      </c>
      <c r="DQ9" s="140" t="s">
        <v>0</v>
      </c>
      <c r="DR9" s="15" t="s">
        <v>0</v>
      </c>
      <c r="DS9" s="15" t="s">
        <v>0</v>
      </c>
      <c r="DT9" s="15" t="s">
        <v>0</v>
      </c>
      <c r="DU9" s="15" t="s">
        <v>0</v>
      </c>
      <c r="DV9" s="163">
        <v>108</v>
      </c>
      <c r="DW9" s="155">
        <v>163</v>
      </c>
      <c r="DX9" s="156">
        <v>163</v>
      </c>
      <c r="DY9" s="157">
        <v>163</v>
      </c>
      <c r="DZ9" s="158">
        <v>163</v>
      </c>
      <c r="EA9" s="159">
        <v>163</v>
      </c>
      <c r="EB9" s="160">
        <v>163</v>
      </c>
      <c r="EC9" s="164">
        <v>163</v>
      </c>
      <c r="ED9" s="165">
        <v>81</v>
      </c>
      <c r="EE9" s="160">
        <v>81</v>
      </c>
      <c r="EF9" s="168" t="s">
        <v>0</v>
      </c>
      <c r="EG9" s="119" t="s">
        <v>0</v>
      </c>
      <c r="EH9" s="119" t="s">
        <v>0</v>
      </c>
      <c r="EI9" s="119" t="s">
        <v>0</v>
      </c>
      <c r="EJ9" s="119" t="s">
        <v>0</v>
      </c>
      <c r="EK9" s="119" t="s">
        <v>0</v>
      </c>
      <c r="EL9" s="119" t="s">
        <v>0</v>
      </c>
      <c r="EM9" s="119" t="s">
        <v>0</v>
      </c>
      <c r="EN9" s="119" t="s">
        <v>0</v>
      </c>
      <c r="EO9" s="119" t="s">
        <v>0</v>
      </c>
      <c r="EP9" s="119" t="s">
        <v>0</v>
      </c>
      <c r="EQ9" s="119" t="s">
        <v>0</v>
      </c>
      <c r="ER9" s="119" t="s">
        <v>0</v>
      </c>
      <c r="ES9" s="119" t="s">
        <v>0</v>
      </c>
      <c r="ET9" s="119" t="s">
        <v>7</v>
      </c>
      <c r="EU9" s="119" t="s">
        <v>0</v>
      </c>
      <c r="EV9" s="322" t="s">
        <v>0</v>
      </c>
      <c r="EW9" s="119" t="s">
        <v>0</v>
      </c>
      <c r="EX9" s="119" t="s">
        <v>0</v>
      </c>
      <c r="EY9" s="119" t="s">
        <v>0</v>
      </c>
      <c r="EZ9" s="119" t="s">
        <v>0</v>
      </c>
      <c r="FA9" s="119">
        <v>50</v>
      </c>
      <c r="FB9" s="119">
        <v>58</v>
      </c>
      <c r="FC9" s="119" t="s">
        <v>0</v>
      </c>
      <c r="FD9" s="119" t="s">
        <v>0</v>
      </c>
      <c r="FE9" s="119" t="s">
        <v>0</v>
      </c>
      <c r="FF9" s="119" t="s">
        <v>5</v>
      </c>
      <c r="FG9" s="119" t="s">
        <v>5</v>
      </c>
      <c r="FH9" s="119" t="s">
        <v>5</v>
      </c>
      <c r="FI9" s="119" t="s">
        <v>5</v>
      </c>
      <c r="FJ9" s="119">
        <v>242</v>
      </c>
      <c r="FK9" s="119">
        <v>331</v>
      </c>
      <c r="FL9" s="119">
        <v>594</v>
      </c>
      <c r="FM9" s="119">
        <v>1008</v>
      </c>
      <c r="FN9" s="119">
        <v>733</v>
      </c>
      <c r="FO9" s="119" t="s">
        <v>5</v>
      </c>
      <c r="FP9" s="119" t="s">
        <v>5</v>
      </c>
      <c r="FQ9" s="119" t="s">
        <v>5</v>
      </c>
      <c r="FR9" s="119" t="s">
        <v>5</v>
      </c>
      <c r="FS9" s="119">
        <v>105</v>
      </c>
      <c r="FT9" s="119">
        <v>158</v>
      </c>
      <c r="FU9" s="119">
        <v>101</v>
      </c>
      <c r="FV9" s="119">
        <v>162</v>
      </c>
      <c r="FW9" s="345">
        <v>161</v>
      </c>
      <c r="FX9" s="345">
        <v>239</v>
      </c>
      <c r="FY9" s="345">
        <v>411</v>
      </c>
      <c r="FZ9" s="345">
        <v>46</v>
      </c>
      <c r="GA9" s="345">
        <v>31</v>
      </c>
      <c r="GB9" s="345">
        <v>40</v>
      </c>
      <c r="GC9" s="345">
        <v>432</v>
      </c>
      <c r="GD9" s="345">
        <v>311</v>
      </c>
      <c r="GE9" s="345">
        <v>284</v>
      </c>
      <c r="GF9" s="345">
        <v>39</v>
      </c>
      <c r="GG9" s="345">
        <v>96</v>
      </c>
      <c r="GH9" s="345">
        <v>106</v>
      </c>
      <c r="GI9" s="345">
        <v>152</v>
      </c>
      <c r="GJ9" s="345">
        <v>144</v>
      </c>
      <c r="GK9" s="348">
        <v>267</v>
      </c>
      <c r="GL9" s="348">
        <v>358</v>
      </c>
      <c r="GM9" s="348" t="s">
        <v>5</v>
      </c>
    </row>
    <row r="10" spans="1:195" ht="19.899999999999999" customHeight="1">
      <c r="A10" s="399"/>
      <c r="B10" s="114" t="str">
        <f>IF('0'!A1=1,"Закарпатська","Zakarpattya")</f>
        <v>Закарпатська</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5"/>
      <c r="AO10" s="15"/>
      <c r="AP10" s="16"/>
      <c r="AQ10" s="15"/>
      <c r="AR10" s="15"/>
      <c r="AS10" s="16"/>
      <c r="AT10" s="16"/>
      <c r="AU10" s="16"/>
      <c r="AV10" s="16"/>
      <c r="AW10" s="16"/>
      <c r="AX10" s="16"/>
      <c r="AY10" s="120"/>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19" t="s">
        <v>0</v>
      </c>
      <c r="BX10" s="119" t="s">
        <v>0</v>
      </c>
      <c r="BY10" s="119" t="s">
        <v>0</v>
      </c>
      <c r="BZ10" s="119" t="s">
        <v>0</v>
      </c>
      <c r="CA10" s="119" t="s">
        <v>0</v>
      </c>
      <c r="CB10" s="119" t="s">
        <v>0</v>
      </c>
      <c r="CC10" s="119" t="s">
        <v>0</v>
      </c>
      <c r="CD10" s="119" t="s">
        <v>0</v>
      </c>
      <c r="CE10" s="119" t="s">
        <v>0</v>
      </c>
      <c r="CF10" s="119" t="s">
        <v>0</v>
      </c>
      <c r="CG10" s="119" t="s">
        <v>0</v>
      </c>
      <c r="CH10" s="119" t="s">
        <v>0</v>
      </c>
      <c r="CI10" s="119" t="s">
        <v>0</v>
      </c>
      <c r="CJ10" s="119" t="s">
        <v>0</v>
      </c>
      <c r="CK10" s="119" t="s">
        <v>0</v>
      </c>
      <c r="CL10" s="119" t="s">
        <v>0</v>
      </c>
      <c r="CM10" s="119" t="s">
        <v>0</v>
      </c>
      <c r="CN10" s="119" t="s">
        <v>0</v>
      </c>
      <c r="CO10" s="119" t="s">
        <v>0</v>
      </c>
      <c r="CP10" s="119" t="s">
        <v>0</v>
      </c>
      <c r="CQ10" s="119" t="s">
        <v>0</v>
      </c>
      <c r="CR10" s="119" t="s">
        <v>0</v>
      </c>
      <c r="CS10" s="119" t="s">
        <v>0</v>
      </c>
      <c r="CT10" s="119">
        <v>7</v>
      </c>
      <c r="CU10" s="119" t="s">
        <v>0</v>
      </c>
      <c r="CV10" s="119" t="s">
        <v>0</v>
      </c>
      <c r="CW10" s="119" t="s">
        <v>0</v>
      </c>
      <c r="CX10" s="119" t="s">
        <v>0</v>
      </c>
      <c r="CY10" s="119" t="s">
        <v>0</v>
      </c>
      <c r="CZ10" s="119" t="s">
        <v>0</v>
      </c>
      <c r="DA10" s="15" t="s">
        <v>0</v>
      </c>
      <c r="DB10" s="15" t="s">
        <v>0</v>
      </c>
      <c r="DC10" s="15" t="s">
        <v>0</v>
      </c>
      <c r="DD10" s="15" t="s">
        <v>0</v>
      </c>
      <c r="DE10" s="15" t="s">
        <v>0</v>
      </c>
      <c r="DF10" s="15" t="s">
        <v>0</v>
      </c>
      <c r="DG10" s="15" t="s">
        <v>0</v>
      </c>
      <c r="DH10" s="15" t="s">
        <v>0</v>
      </c>
      <c r="DI10" s="15" t="s">
        <v>0</v>
      </c>
      <c r="DJ10" s="15" t="s">
        <v>0</v>
      </c>
      <c r="DK10" s="15" t="s">
        <v>0</v>
      </c>
      <c r="DL10" s="15" t="s">
        <v>0</v>
      </c>
      <c r="DM10" s="15" t="s">
        <v>0</v>
      </c>
      <c r="DN10" s="15" t="s">
        <v>0</v>
      </c>
      <c r="DO10" s="15" t="s">
        <v>0</v>
      </c>
      <c r="DP10" s="15" t="s">
        <v>0</v>
      </c>
      <c r="DQ10" s="140" t="s">
        <v>0</v>
      </c>
      <c r="DR10" s="15" t="s">
        <v>0</v>
      </c>
      <c r="DS10" s="15" t="s">
        <v>0</v>
      </c>
      <c r="DT10" s="15" t="s">
        <v>0</v>
      </c>
      <c r="DU10" s="15" t="s">
        <v>0</v>
      </c>
      <c r="DV10" s="15" t="s">
        <v>0</v>
      </c>
      <c r="DW10" s="15" t="s">
        <v>0</v>
      </c>
      <c r="DX10" s="15" t="s">
        <v>0</v>
      </c>
      <c r="DY10" s="15" t="s">
        <v>0</v>
      </c>
      <c r="DZ10" s="15" t="s">
        <v>0</v>
      </c>
      <c r="EA10" s="15" t="s">
        <v>0</v>
      </c>
      <c r="EB10" s="15" t="s">
        <v>0</v>
      </c>
      <c r="EC10" s="15" t="s">
        <v>0</v>
      </c>
      <c r="ED10" s="15" t="s">
        <v>0</v>
      </c>
      <c r="EE10" s="15" t="s">
        <v>0</v>
      </c>
      <c r="EF10" s="119" t="s">
        <v>0</v>
      </c>
      <c r="EG10" s="119">
        <v>1287</v>
      </c>
      <c r="EH10" s="119">
        <v>418</v>
      </c>
      <c r="EI10" s="119">
        <v>356</v>
      </c>
      <c r="EJ10" s="119">
        <v>456</v>
      </c>
      <c r="EK10" s="119">
        <v>1464</v>
      </c>
      <c r="EL10" s="119">
        <v>195</v>
      </c>
      <c r="EM10" s="119">
        <v>717</v>
      </c>
      <c r="EN10" s="119">
        <v>772</v>
      </c>
      <c r="EO10" s="119" t="s">
        <v>0</v>
      </c>
      <c r="EP10" s="119" t="s">
        <v>0</v>
      </c>
      <c r="EQ10" s="119" t="s">
        <v>0</v>
      </c>
      <c r="ER10" s="119" t="s">
        <v>0</v>
      </c>
      <c r="ES10" s="119">
        <v>85</v>
      </c>
      <c r="ET10" s="119">
        <v>216</v>
      </c>
      <c r="EU10" s="119" t="s">
        <v>0</v>
      </c>
      <c r="EV10" s="322" t="s">
        <v>0</v>
      </c>
      <c r="EW10" s="119" t="s">
        <v>0</v>
      </c>
      <c r="EX10" s="119" t="s">
        <v>0</v>
      </c>
      <c r="EY10" s="119" t="s">
        <v>0</v>
      </c>
      <c r="EZ10" s="119" t="s">
        <v>0</v>
      </c>
      <c r="FA10" s="119">
        <v>3111</v>
      </c>
      <c r="FB10" s="119">
        <v>7449</v>
      </c>
      <c r="FC10" s="119" t="s">
        <v>0</v>
      </c>
      <c r="FD10" s="119" t="s">
        <v>0</v>
      </c>
      <c r="FE10" s="119">
        <v>193</v>
      </c>
      <c r="FF10" s="119">
        <v>289</v>
      </c>
      <c r="FG10" s="119" t="s">
        <v>5</v>
      </c>
      <c r="FH10" s="119" t="s">
        <v>5</v>
      </c>
      <c r="FI10" s="119">
        <v>509</v>
      </c>
      <c r="FJ10" s="119">
        <v>1655</v>
      </c>
      <c r="FK10" s="119">
        <v>2337</v>
      </c>
      <c r="FL10" s="119">
        <v>3547</v>
      </c>
      <c r="FM10" s="119">
        <v>4442</v>
      </c>
      <c r="FN10" s="119">
        <v>2142</v>
      </c>
      <c r="FO10" s="119" t="s">
        <v>5</v>
      </c>
      <c r="FP10" s="119" t="s">
        <v>5</v>
      </c>
      <c r="FQ10" s="119" t="s">
        <v>5</v>
      </c>
      <c r="FR10" s="119" t="s">
        <v>5</v>
      </c>
      <c r="FS10" s="119">
        <v>142</v>
      </c>
      <c r="FT10" s="119" t="s">
        <v>5</v>
      </c>
      <c r="FU10" s="119" t="s">
        <v>5</v>
      </c>
      <c r="FV10" s="119">
        <v>282</v>
      </c>
      <c r="FW10" s="345" t="s">
        <v>5</v>
      </c>
      <c r="FX10" s="345">
        <v>1042</v>
      </c>
      <c r="FY10" s="345">
        <v>127</v>
      </c>
      <c r="FZ10" s="345">
        <v>1038</v>
      </c>
      <c r="GA10" s="345" t="s">
        <v>5</v>
      </c>
      <c r="GB10" s="345" t="s">
        <v>5</v>
      </c>
      <c r="GC10" s="345">
        <v>1020</v>
      </c>
      <c r="GD10" s="345">
        <v>71</v>
      </c>
      <c r="GE10" s="345">
        <v>513</v>
      </c>
      <c r="GF10" s="345">
        <v>398</v>
      </c>
      <c r="GG10" s="345">
        <v>704</v>
      </c>
      <c r="GH10" s="345">
        <v>752</v>
      </c>
      <c r="GI10" s="345">
        <v>615</v>
      </c>
      <c r="GJ10" s="345">
        <v>609</v>
      </c>
      <c r="GK10" s="349">
        <v>4</v>
      </c>
      <c r="GL10" s="351">
        <v>1399</v>
      </c>
      <c r="GM10" s="351">
        <v>2109</v>
      </c>
    </row>
    <row r="11" spans="1:195" ht="19.899999999999999" customHeight="1">
      <c r="A11" s="399"/>
      <c r="B11" s="114" t="str">
        <f>IF('0'!A1=1,"Запорізька","Zaporizhzhya")</f>
        <v>Запорізька</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5"/>
      <c r="AO11" s="15"/>
      <c r="AP11" s="16"/>
      <c r="AQ11" s="15"/>
      <c r="AR11" s="15"/>
      <c r="AS11" s="16"/>
      <c r="AT11" s="16"/>
      <c r="AU11" s="16"/>
      <c r="AV11" s="16"/>
      <c r="AW11" s="16"/>
      <c r="AX11" s="16"/>
      <c r="AY11" s="120"/>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19" t="s">
        <v>0</v>
      </c>
      <c r="BX11" s="119" t="s">
        <v>0</v>
      </c>
      <c r="BY11" s="119" t="s">
        <v>0</v>
      </c>
      <c r="BZ11" s="119" t="s">
        <v>0</v>
      </c>
      <c r="CA11" s="119" t="s">
        <v>0</v>
      </c>
      <c r="CB11" s="119" t="s">
        <v>0</v>
      </c>
      <c r="CC11" s="119" t="s">
        <v>0</v>
      </c>
      <c r="CD11" s="119" t="s">
        <v>0</v>
      </c>
      <c r="CE11" s="119" t="s">
        <v>0</v>
      </c>
      <c r="CF11" s="119" t="s">
        <v>0</v>
      </c>
      <c r="CG11" s="119" t="s">
        <v>0</v>
      </c>
      <c r="CH11" s="119" t="s">
        <v>0</v>
      </c>
      <c r="CI11" s="119" t="s">
        <v>0</v>
      </c>
      <c r="CJ11" s="119" t="s">
        <v>0</v>
      </c>
      <c r="CK11" s="119" t="s">
        <v>0</v>
      </c>
      <c r="CL11" s="119" t="s">
        <v>0</v>
      </c>
      <c r="CM11" s="119" t="s">
        <v>0</v>
      </c>
      <c r="CN11" s="119" t="s">
        <v>0</v>
      </c>
      <c r="CO11" s="119" t="s">
        <v>0</v>
      </c>
      <c r="CP11" s="119" t="s">
        <v>0</v>
      </c>
      <c r="CQ11" s="119" t="s">
        <v>0</v>
      </c>
      <c r="CR11" s="119" t="s">
        <v>0</v>
      </c>
      <c r="CS11" s="119" t="s">
        <v>0</v>
      </c>
      <c r="CT11" s="119" t="s">
        <v>0</v>
      </c>
      <c r="CU11" s="119" t="s">
        <v>0</v>
      </c>
      <c r="CV11" s="119" t="s">
        <v>0</v>
      </c>
      <c r="CW11" s="119">
        <v>1</v>
      </c>
      <c r="CX11" s="119">
        <v>1</v>
      </c>
      <c r="CY11" s="119">
        <v>2</v>
      </c>
      <c r="CZ11" s="131">
        <v>1</v>
      </c>
      <c r="DA11" s="131">
        <v>1</v>
      </c>
      <c r="DB11" s="131">
        <v>1</v>
      </c>
      <c r="DC11" s="15" t="s">
        <v>0</v>
      </c>
      <c r="DD11" s="15" t="s">
        <v>0</v>
      </c>
      <c r="DE11" s="15" t="s">
        <v>0</v>
      </c>
      <c r="DF11" s="15" t="s">
        <v>0</v>
      </c>
      <c r="DG11" s="15" t="s">
        <v>0</v>
      </c>
      <c r="DH11" s="15" t="s">
        <v>0</v>
      </c>
      <c r="DI11" s="15" t="s">
        <v>0</v>
      </c>
      <c r="DJ11" s="133">
        <v>1</v>
      </c>
      <c r="DK11" s="15" t="s">
        <v>0</v>
      </c>
      <c r="DL11" s="15" t="s">
        <v>0</v>
      </c>
      <c r="DM11" s="15" t="s">
        <v>0</v>
      </c>
      <c r="DN11" s="15" t="s">
        <v>0</v>
      </c>
      <c r="DO11" s="15" t="s">
        <v>0</v>
      </c>
      <c r="DP11" s="15" t="s">
        <v>0</v>
      </c>
      <c r="DQ11" s="140" t="s">
        <v>0</v>
      </c>
      <c r="DR11" s="15" t="s">
        <v>0</v>
      </c>
      <c r="DS11" s="15" t="s">
        <v>0</v>
      </c>
      <c r="DT11" s="15" t="s">
        <v>0</v>
      </c>
      <c r="DU11" s="167">
        <v>387</v>
      </c>
      <c r="DV11" s="15" t="s">
        <v>0</v>
      </c>
      <c r="DW11" s="15" t="s">
        <v>0</v>
      </c>
      <c r="DX11" s="15" t="s">
        <v>0</v>
      </c>
      <c r="DY11" s="15" t="s">
        <v>0</v>
      </c>
      <c r="DZ11" s="15" t="s">
        <v>0</v>
      </c>
      <c r="EA11" s="15" t="s">
        <v>0</v>
      </c>
      <c r="EB11" s="15" t="s">
        <v>0</v>
      </c>
      <c r="EC11" s="15" t="s">
        <v>0</v>
      </c>
      <c r="ED11" s="15" t="s">
        <v>0</v>
      </c>
      <c r="EE11" s="15" t="s">
        <v>0</v>
      </c>
      <c r="EF11" s="119">
        <v>8</v>
      </c>
      <c r="EG11" s="119" t="s">
        <v>0</v>
      </c>
      <c r="EH11" s="119">
        <v>2</v>
      </c>
      <c r="EI11" s="119" t="s">
        <v>0</v>
      </c>
      <c r="EJ11" s="119" t="s">
        <v>0</v>
      </c>
      <c r="EK11" s="119" t="s">
        <v>0</v>
      </c>
      <c r="EL11" s="119" t="s">
        <v>0</v>
      </c>
      <c r="EM11" s="119">
        <v>465</v>
      </c>
      <c r="EN11" s="119">
        <v>927</v>
      </c>
      <c r="EO11" s="119">
        <v>12</v>
      </c>
      <c r="EP11" s="119" t="s">
        <v>0</v>
      </c>
      <c r="EQ11" s="119" t="s">
        <v>0</v>
      </c>
      <c r="ER11" s="119" t="s">
        <v>0</v>
      </c>
      <c r="ES11" s="119">
        <v>10</v>
      </c>
      <c r="ET11" s="119">
        <v>18</v>
      </c>
      <c r="EU11" s="119" t="s">
        <v>0</v>
      </c>
      <c r="EV11" s="322" t="s">
        <v>0</v>
      </c>
      <c r="EW11" s="119" t="s">
        <v>0</v>
      </c>
      <c r="EX11" s="119" t="s">
        <v>0</v>
      </c>
      <c r="EY11" s="119" t="s">
        <v>0</v>
      </c>
      <c r="EZ11" s="119">
        <v>2189</v>
      </c>
      <c r="FA11" s="119">
        <v>1966</v>
      </c>
      <c r="FB11" s="119">
        <v>3</v>
      </c>
      <c r="FC11" s="119">
        <v>5</v>
      </c>
      <c r="FD11" s="119">
        <v>15</v>
      </c>
      <c r="FE11" s="119">
        <v>24</v>
      </c>
      <c r="FF11" s="119">
        <v>23</v>
      </c>
      <c r="FG11" s="119">
        <v>23</v>
      </c>
      <c r="FH11" s="119">
        <v>24</v>
      </c>
      <c r="FI11" s="119">
        <v>24</v>
      </c>
      <c r="FJ11" s="119">
        <v>24</v>
      </c>
      <c r="FK11" s="119">
        <v>24</v>
      </c>
      <c r="FL11" s="119">
        <v>24</v>
      </c>
      <c r="FM11" s="119">
        <v>26</v>
      </c>
      <c r="FN11" s="119">
        <v>17</v>
      </c>
      <c r="FO11" s="119">
        <v>13</v>
      </c>
      <c r="FP11" s="119">
        <v>13</v>
      </c>
      <c r="FQ11" s="119" t="s">
        <v>5</v>
      </c>
      <c r="FR11" s="119" t="s">
        <v>5</v>
      </c>
      <c r="FS11" s="119" t="s">
        <v>5</v>
      </c>
      <c r="FT11" s="119" t="s">
        <v>5</v>
      </c>
      <c r="FU11" s="119" t="s">
        <v>5</v>
      </c>
      <c r="FV11" s="119" t="s">
        <v>5</v>
      </c>
      <c r="FW11" s="345" t="s">
        <v>5</v>
      </c>
      <c r="FX11" s="345">
        <v>3</v>
      </c>
      <c r="FY11" s="345">
        <v>3</v>
      </c>
      <c r="FZ11" s="345" t="s">
        <v>5</v>
      </c>
      <c r="GA11" s="345" t="s">
        <v>5</v>
      </c>
      <c r="GB11" s="345" t="s">
        <v>5</v>
      </c>
      <c r="GC11" s="345">
        <v>90</v>
      </c>
      <c r="GD11" s="345">
        <v>108</v>
      </c>
      <c r="GE11" s="345">
        <v>132</v>
      </c>
      <c r="GF11" s="345">
        <v>156</v>
      </c>
      <c r="GG11" s="345">
        <v>180</v>
      </c>
      <c r="GH11" s="345">
        <v>204</v>
      </c>
      <c r="GI11" s="345">
        <v>228</v>
      </c>
      <c r="GJ11" s="345">
        <v>252</v>
      </c>
      <c r="GK11" s="349">
        <v>291</v>
      </c>
      <c r="GL11" s="351">
        <v>284</v>
      </c>
      <c r="GM11" s="351">
        <v>273</v>
      </c>
    </row>
    <row r="12" spans="1:195" ht="19.899999999999999" customHeight="1">
      <c r="A12" s="399"/>
      <c r="B12" s="114" t="str">
        <f>IF('0'!A1=1,"Івано-Франківська","Ivano-Frankivsk")</f>
        <v>Івано-Франківська</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5"/>
      <c r="AO12" s="15"/>
      <c r="AP12" s="17"/>
      <c r="AQ12" s="15"/>
      <c r="AR12" s="15"/>
      <c r="AS12" s="17"/>
      <c r="AT12" s="17"/>
      <c r="AU12" s="17"/>
      <c r="AV12" s="17"/>
      <c r="AW12" s="17"/>
      <c r="AX12" s="17"/>
      <c r="AY12" s="118"/>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19" t="s">
        <v>0</v>
      </c>
      <c r="BX12" s="119">
        <v>12</v>
      </c>
      <c r="BY12" s="119">
        <v>12</v>
      </c>
      <c r="BZ12" s="119" t="s">
        <v>0</v>
      </c>
      <c r="CA12" s="119" t="s">
        <v>0</v>
      </c>
      <c r="CB12" s="119" t="s">
        <v>0</v>
      </c>
      <c r="CC12" s="119" t="s">
        <v>0</v>
      </c>
      <c r="CD12" s="119" t="s">
        <v>0</v>
      </c>
      <c r="CE12" s="119" t="s">
        <v>0</v>
      </c>
      <c r="CF12" s="119" t="s">
        <v>0</v>
      </c>
      <c r="CG12" s="119" t="s">
        <v>0</v>
      </c>
      <c r="CH12" s="119">
        <v>45</v>
      </c>
      <c r="CI12" s="119" t="s">
        <v>0</v>
      </c>
      <c r="CJ12" s="119" t="s">
        <v>0</v>
      </c>
      <c r="CK12" s="119" t="s">
        <v>0</v>
      </c>
      <c r="CL12" s="119" t="s">
        <v>0</v>
      </c>
      <c r="CM12" s="119" t="s">
        <v>0</v>
      </c>
      <c r="CN12" s="119" t="s">
        <v>0</v>
      </c>
      <c r="CO12" s="119" t="s">
        <v>0</v>
      </c>
      <c r="CP12" s="119" t="s">
        <v>0</v>
      </c>
      <c r="CQ12" s="119">
        <v>1406</v>
      </c>
      <c r="CR12" s="119" t="s">
        <v>0</v>
      </c>
      <c r="CS12" s="119" t="s">
        <v>0</v>
      </c>
      <c r="CT12" s="119" t="s">
        <v>0</v>
      </c>
      <c r="CU12" s="119" t="s">
        <v>0</v>
      </c>
      <c r="CV12" s="119" t="s">
        <v>0</v>
      </c>
      <c r="CW12" s="119" t="s">
        <v>0</v>
      </c>
      <c r="CX12" s="119"/>
      <c r="CY12" s="119"/>
      <c r="CZ12" s="131"/>
      <c r="DA12" s="15" t="s">
        <v>0</v>
      </c>
      <c r="DB12" s="15" t="s">
        <v>0</v>
      </c>
      <c r="DC12" s="15" t="s">
        <v>0</v>
      </c>
      <c r="DD12" s="15" t="s">
        <v>0</v>
      </c>
      <c r="DE12" s="15" t="s">
        <v>0</v>
      </c>
      <c r="DF12" s="15" t="s">
        <v>0</v>
      </c>
      <c r="DG12" s="15" t="s">
        <v>0</v>
      </c>
      <c r="DH12" s="15" t="s">
        <v>0</v>
      </c>
      <c r="DI12" s="15" t="s">
        <v>0</v>
      </c>
      <c r="DJ12" s="15" t="s">
        <v>0</v>
      </c>
      <c r="DK12" s="15" t="s">
        <v>0</v>
      </c>
      <c r="DL12" s="15" t="s">
        <v>0</v>
      </c>
      <c r="DM12" s="15" t="s">
        <v>0</v>
      </c>
      <c r="DN12" s="15" t="s">
        <v>0</v>
      </c>
      <c r="DO12" s="15" t="s">
        <v>0</v>
      </c>
      <c r="DP12" s="15" t="s">
        <v>0</v>
      </c>
      <c r="DQ12" s="140" t="s">
        <v>0</v>
      </c>
      <c r="DR12" s="141">
        <v>7</v>
      </c>
      <c r="DS12" s="15" t="s">
        <v>0</v>
      </c>
      <c r="DT12" s="15" t="s">
        <v>0</v>
      </c>
      <c r="DU12" s="15" t="s">
        <v>0</v>
      </c>
      <c r="DV12" s="15" t="s">
        <v>0</v>
      </c>
      <c r="DW12" s="15" t="s">
        <v>0</v>
      </c>
      <c r="DX12" s="15" t="s">
        <v>0</v>
      </c>
      <c r="DY12" s="157">
        <v>8</v>
      </c>
      <c r="DZ12" s="158">
        <v>74</v>
      </c>
      <c r="EA12" s="15" t="s">
        <v>0</v>
      </c>
      <c r="EB12" s="15" t="s">
        <v>0</v>
      </c>
      <c r="EC12" s="15" t="s">
        <v>0</v>
      </c>
      <c r="ED12" s="15" t="s">
        <v>0</v>
      </c>
      <c r="EE12" s="15" t="s">
        <v>0</v>
      </c>
      <c r="EF12" s="119" t="s">
        <v>0</v>
      </c>
      <c r="EG12" s="119" t="s">
        <v>0</v>
      </c>
      <c r="EH12" s="119" t="s">
        <v>0</v>
      </c>
      <c r="EI12" s="119" t="s">
        <v>0</v>
      </c>
      <c r="EJ12" s="119" t="s">
        <v>0</v>
      </c>
      <c r="EK12" s="119" t="s">
        <v>0</v>
      </c>
      <c r="EL12" s="119">
        <v>227</v>
      </c>
      <c r="EM12" s="119">
        <v>1133</v>
      </c>
      <c r="EN12" s="119">
        <v>815</v>
      </c>
      <c r="EO12" s="119" t="s">
        <v>0</v>
      </c>
      <c r="EP12" s="119" t="s">
        <v>0</v>
      </c>
      <c r="EQ12" s="119" t="s">
        <v>0</v>
      </c>
      <c r="ER12" s="119" t="s">
        <v>0</v>
      </c>
      <c r="ES12" s="119" t="s">
        <v>0</v>
      </c>
      <c r="ET12" s="119" t="s">
        <v>7</v>
      </c>
      <c r="EU12" s="119" t="s">
        <v>0</v>
      </c>
      <c r="EV12" s="322" t="s">
        <v>0</v>
      </c>
      <c r="EW12" s="119" t="s">
        <v>0</v>
      </c>
      <c r="EX12" s="119">
        <v>786</v>
      </c>
      <c r="EY12" s="322">
        <v>4598</v>
      </c>
      <c r="EZ12" s="322">
        <v>10418</v>
      </c>
      <c r="FA12" s="322">
        <v>10452</v>
      </c>
      <c r="FB12" s="322">
        <v>18125</v>
      </c>
      <c r="FC12" s="322" t="s">
        <v>0</v>
      </c>
      <c r="FD12" s="322">
        <v>1892</v>
      </c>
      <c r="FE12" s="322">
        <v>226</v>
      </c>
      <c r="FF12" s="322" t="s">
        <v>5</v>
      </c>
      <c r="FG12" s="322">
        <v>1143</v>
      </c>
      <c r="FH12" s="322">
        <v>5158</v>
      </c>
      <c r="FI12" s="322">
        <v>4794</v>
      </c>
      <c r="FJ12" s="322">
        <v>9220</v>
      </c>
      <c r="FK12" s="322">
        <v>14903</v>
      </c>
      <c r="FL12" s="322">
        <v>16165</v>
      </c>
      <c r="FM12" s="322">
        <v>12499</v>
      </c>
      <c r="FN12" s="322">
        <v>9177</v>
      </c>
      <c r="FO12" s="322" t="s">
        <v>5</v>
      </c>
      <c r="FP12" s="322" t="s">
        <v>5</v>
      </c>
      <c r="FQ12" s="322" t="s">
        <v>5</v>
      </c>
      <c r="FR12" s="322" t="s">
        <v>5</v>
      </c>
      <c r="FS12" s="322" t="s">
        <v>5</v>
      </c>
      <c r="FT12" s="322" t="s">
        <v>5</v>
      </c>
      <c r="FU12" s="322" t="s">
        <v>5</v>
      </c>
      <c r="FV12" s="322">
        <v>1018</v>
      </c>
      <c r="FW12" s="345">
        <v>1471</v>
      </c>
      <c r="FX12" s="345">
        <v>5106</v>
      </c>
      <c r="FY12" s="345">
        <v>9338</v>
      </c>
      <c r="FZ12" s="345">
        <v>12979</v>
      </c>
      <c r="GA12" s="345">
        <v>104</v>
      </c>
      <c r="GB12" s="345">
        <v>151</v>
      </c>
      <c r="GC12" s="345" t="s">
        <v>5</v>
      </c>
      <c r="GD12" s="345" t="s">
        <v>5</v>
      </c>
      <c r="GE12" s="345" t="s">
        <v>5</v>
      </c>
      <c r="GF12" s="345">
        <v>52</v>
      </c>
      <c r="GG12" s="345" t="s">
        <v>5</v>
      </c>
      <c r="GH12" s="345" t="s">
        <v>5</v>
      </c>
      <c r="GI12" s="345" t="s">
        <v>5</v>
      </c>
      <c r="GJ12" s="345">
        <v>395</v>
      </c>
      <c r="GK12" s="349">
        <v>340</v>
      </c>
      <c r="GL12" s="351">
        <v>539</v>
      </c>
      <c r="GM12" s="351">
        <v>81</v>
      </c>
    </row>
    <row r="13" spans="1:195" ht="19.899999999999999" customHeight="1">
      <c r="A13" s="399"/>
      <c r="B13" s="114" t="str">
        <f>IF('0'!A1=1,"Київська","Kyiv")</f>
        <v>Київська</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5"/>
      <c r="AO13" s="15"/>
      <c r="AP13" s="17"/>
      <c r="AQ13" s="15"/>
      <c r="AR13" s="15"/>
      <c r="AS13" s="17"/>
      <c r="AT13" s="17"/>
      <c r="AU13" s="17"/>
      <c r="AV13" s="17"/>
      <c r="AW13" s="17"/>
      <c r="AX13" s="17"/>
      <c r="AY13" s="118"/>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19">
        <v>3</v>
      </c>
      <c r="BX13" s="119">
        <v>38</v>
      </c>
      <c r="BY13" s="119">
        <v>219</v>
      </c>
      <c r="BZ13" s="119">
        <v>8</v>
      </c>
      <c r="CA13" s="119">
        <v>1</v>
      </c>
      <c r="CB13" s="119">
        <v>1</v>
      </c>
      <c r="CC13" s="119">
        <v>3</v>
      </c>
      <c r="CD13" s="119" t="s">
        <v>0</v>
      </c>
      <c r="CE13" s="119" t="s">
        <v>0</v>
      </c>
      <c r="CF13" s="119">
        <v>11</v>
      </c>
      <c r="CG13" s="119">
        <v>183</v>
      </c>
      <c r="CH13" s="119" t="s">
        <v>0</v>
      </c>
      <c r="CI13" s="119" t="s">
        <v>0</v>
      </c>
      <c r="CJ13" s="119" t="s">
        <v>0</v>
      </c>
      <c r="CK13" s="119" t="s">
        <v>0</v>
      </c>
      <c r="CL13" s="119" t="s">
        <v>0</v>
      </c>
      <c r="CM13" s="119" t="s">
        <v>0</v>
      </c>
      <c r="CN13" s="119" t="s">
        <v>0</v>
      </c>
      <c r="CO13" s="119">
        <v>2</v>
      </c>
      <c r="CP13" s="119" t="s">
        <v>0</v>
      </c>
      <c r="CQ13" s="119" t="s">
        <v>0</v>
      </c>
      <c r="CR13" s="119">
        <v>10</v>
      </c>
      <c r="CS13" s="119" t="s">
        <v>0</v>
      </c>
      <c r="CT13" s="119" t="s">
        <v>0</v>
      </c>
      <c r="CU13" s="119" t="s">
        <v>0</v>
      </c>
      <c r="CV13" s="119" t="s">
        <v>0</v>
      </c>
      <c r="CW13" s="119" t="s">
        <v>0</v>
      </c>
      <c r="CX13" s="119">
        <v>59</v>
      </c>
      <c r="CY13" s="119"/>
      <c r="CZ13" s="119"/>
      <c r="DA13" s="131">
        <v>2</v>
      </c>
      <c r="DB13" s="15" t="s">
        <v>0</v>
      </c>
      <c r="DC13" s="15" t="s">
        <v>0</v>
      </c>
      <c r="DD13" s="15" t="s">
        <v>0</v>
      </c>
      <c r="DE13" s="15" t="s">
        <v>0</v>
      </c>
      <c r="DF13" s="15" t="s">
        <v>0</v>
      </c>
      <c r="DG13" s="15" t="s">
        <v>0</v>
      </c>
      <c r="DH13" s="15" t="s">
        <v>0</v>
      </c>
      <c r="DI13" s="15" t="s">
        <v>0</v>
      </c>
      <c r="DJ13" s="15" t="s">
        <v>0</v>
      </c>
      <c r="DK13" s="15" t="s">
        <v>0</v>
      </c>
      <c r="DL13" s="314">
        <v>2516</v>
      </c>
      <c r="DM13" s="169">
        <v>540</v>
      </c>
      <c r="DN13" s="154">
        <v>6622</v>
      </c>
      <c r="DO13" s="170">
        <v>16</v>
      </c>
      <c r="DP13" s="171">
        <v>28</v>
      </c>
      <c r="DQ13" s="140">
        <v>1489</v>
      </c>
      <c r="DR13" s="141">
        <v>1785</v>
      </c>
      <c r="DS13" s="161">
        <v>3182</v>
      </c>
      <c r="DT13" s="143">
        <v>13165</v>
      </c>
      <c r="DU13" s="144">
        <v>12627</v>
      </c>
      <c r="DV13" s="145">
        <v>6651</v>
      </c>
      <c r="DW13" s="146">
        <v>5680</v>
      </c>
      <c r="DX13" s="147">
        <v>5680</v>
      </c>
      <c r="DY13" s="148">
        <v>5679</v>
      </c>
      <c r="DZ13" s="149">
        <v>5679</v>
      </c>
      <c r="EA13" s="150">
        <v>5719</v>
      </c>
      <c r="EB13" s="151">
        <v>5690</v>
      </c>
      <c r="EC13" s="311">
        <v>5</v>
      </c>
      <c r="ED13" s="15" t="s">
        <v>0</v>
      </c>
      <c r="EE13" s="15" t="s">
        <v>0</v>
      </c>
      <c r="EF13" s="119" t="s">
        <v>0</v>
      </c>
      <c r="EG13" s="119">
        <v>4</v>
      </c>
      <c r="EH13" s="119" t="s">
        <v>0</v>
      </c>
      <c r="EI13" s="119" t="s">
        <v>0</v>
      </c>
      <c r="EJ13" s="119" t="s">
        <v>0</v>
      </c>
      <c r="EK13" s="119" t="s">
        <v>0</v>
      </c>
      <c r="EL13" s="119" t="s">
        <v>0</v>
      </c>
      <c r="EM13" s="119">
        <v>3</v>
      </c>
      <c r="EN13" s="119">
        <v>1831</v>
      </c>
      <c r="EO13" s="119">
        <v>7490</v>
      </c>
      <c r="EP13" s="119">
        <v>4331</v>
      </c>
      <c r="EQ13" s="119" t="s">
        <v>0</v>
      </c>
      <c r="ER13" s="119" t="s">
        <v>0</v>
      </c>
      <c r="ES13" s="119" t="s">
        <v>0</v>
      </c>
      <c r="ET13" s="119">
        <v>12</v>
      </c>
      <c r="EU13" s="119">
        <v>153</v>
      </c>
      <c r="EV13" s="322" t="s">
        <v>0</v>
      </c>
      <c r="EW13" s="119" t="s">
        <v>0</v>
      </c>
      <c r="EX13" s="119">
        <v>23</v>
      </c>
      <c r="EY13" s="322">
        <v>119</v>
      </c>
      <c r="EZ13" s="322">
        <v>2701</v>
      </c>
      <c r="FA13" s="322">
        <v>7712</v>
      </c>
      <c r="FB13" s="322">
        <v>9098</v>
      </c>
      <c r="FC13" s="322" t="s">
        <v>0</v>
      </c>
      <c r="FD13" s="322" t="s">
        <v>0</v>
      </c>
      <c r="FE13" s="322">
        <v>8</v>
      </c>
      <c r="FF13" s="322">
        <v>32</v>
      </c>
      <c r="FG13" s="322" t="s">
        <v>5</v>
      </c>
      <c r="FH13" s="322">
        <v>6</v>
      </c>
      <c r="FI13" s="322">
        <v>14</v>
      </c>
      <c r="FJ13" s="322" t="s">
        <v>5</v>
      </c>
      <c r="FK13" s="322">
        <v>3409</v>
      </c>
      <c r="FL13" s="322">
        <v>9958</v>
      </c>
      <c r="FM13" s="322">
        <v>17936</v>
      </c>
      <c r="FN13" s="322">
        <v>26256</v>
      </c>
      <c r="FO13" s="322" t="s">
        <v>5</v>
      </c>
      <c r="FP13" s="322" t="s">
        <v>5</v>
      </c>
      <c r="FQ13" s="322" t="s">
        <v>5</v>
      </c>
      <c r="FR13" s="322" t="s">
        <v>5</v>
      </c>
      <c r="FS13" s="322" t="s">
        <v>5</v>
      </c>
      <c r="FT13" s="322">
        <v>3304</v>
      </c>
      <c r="FU13" s="322">
        <v>2922</v>
      </c>
      <c r="FV13" s="322" t="s">
        <v>5</v>
      </c>
      <c r="FW13" s="345" t="s">
        <v>5</v>
      </c>
      <c r="FX13" s="345" t="s">
        <v>5</v>
      </c>
      <c r="FY13" s="345">
        <v>5</v>
      </c>
      <c r="FZ13" s="345" t="s">
        <v>5</v>
      </c>
      <c r="GA13" s="345" t="s">
        <v>5</v>
      </c>
      <c r="GB13" s="345">
        <v>20</v>
      </c>
      <c r="GC13" s="345">
        <v>6228</v>
      </c>
      <c r="GD13" s="345">
        <v>75</v>
      </c>
      <c r="GE13" s="345">
        <v>49</v>
      </c>
      <c r="GF13" s="345">
        <v>1582</v>
      </c>
      <c r="GG13" s="345">
        <v>3168</v>
      </c>
      <c r="GH13" s="345">
        <v>5716</v>
      </c>
      <c r="GI13" s="345">
        <v>7468</v>
      </c>
      <c r="GJ13" s="345">
        <v>6823</v>
      </c>
      <c r="GK13" s="348">
        <v>6544</v>
      </c>
      <c r="GL13" s="348">
        <v>5833</v>
      </c>
      <c r="GM13" s="348">
        <v>8</v>
      </c>
    </row>
    <row r="14" spans="1:195" ht="19.899999999999999" customHeight="1">
      <c r="A14" s="399"/>
      <c r="B14" s="114" t="str">
        <f>IF('0'!A1=1,"Кіровоградська","Kirovohrad")</f>
        <v>Кіровоградська</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5"/>
      <c r="AO14" s="15"/>
      <c r="AP14" s="17"/>
      <c r="AQ14" s="15"/>
      <c r="AR14" s="15"/>
      <c r="AS14" s="17"/>
      <c r="AT14" s="17"/>
      <c r="AU14" s="17"/>
      <c r="AV14" s="17"/>
      <c r="AW14" s="17"/>
      <c r="AX14" s="17"/>
      <c r="AY14" s="120"/>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19" t="s">
        <v>0</v>
      </c>
      <c r="BX14" s="119" t="s">
        <v>0</v>
      </c>
      <c r="BY14" s="119" t="s">
        <v>0</v>
      </c>
      <c r="BZ14" s="119">
        <v>5</v>
      </c>
      <c r="CA14" s="119">
        <v>5</v>
      </c>
      <c r="CB14" s="119">
        <v>5</v>
      </c>
      <c r="CC14" s="119">
        <v>5</v>
      </c>
      <c r="CD14" s="119">
        <v>5</v>
      </c>
      <c r="CE14" s="119">
        <v>5</v>
      </c>
      <c r="CF14" s="119">
        <v>5</v>
      </c>
      <c r="CG14" s="119">
        <v>5</v>
      </c>
      <c r="CH14" s="119">
        <v>4</v>
      </c>
      <c r="CI14" s="119">
        <v>4</v>
      </c>
      <c r="CJ14" s="119">
        <v>4</v>
      </c>
      <c r="CK14" s="119">
        <v>3</v>
      </c>
      <c r="CL14" s="119">
        <v>3</v>
      </c>
      <c r="CM14" s="119">
        <v>3</v>
      </c>
      <c r="CN14" s="119">
        <v>3</v>
      </c>
      <c r="CO14" s="119">
        <v>3</v>
      </c>
      <c r="CP14" s="119">
        <v>3</v>
      </c>
      <c r="CQ14" s="119">
        <v>3</v>
      </c>
      <c r="CR14" s="119">
        <v>3</v>
      </c>
      <c r="CS14" s="119">
        <v>3</v>
      </c>
      <c r="CT14" s="119">
        <v>3</v>
      </c>
      <c r="CU14" s="119">
        <v>3</v>
      </c>
      <c r="CV14" s="119">
        <v>3</v>
      </c>
      <c r="CW14" s="119">
        <v>3</v>
      </c>
      <c r="CX14" s="119">
        <v>2</v>
      </c>
      <c r="CY14" s="119">
        <v>3</v>
      </c>
      <c r="CZ14" s="131">
        <v>3</v>
      </c>
      <c r="DA14" s="131">
        <v>3</v>
      </c>
      <c r="DB14" s="131">
        <v>3</v>
      </c>
      <c r="DC14" s="131">
        <v>3</v>
      </c>
      <c r="DD14" s="152">
        <v>3</v>
      </c>
      <c r="DE14" s="153">
        <v>3</v>
      </c>
      <c r="DF14" s="153">
        <v>3</v>
      </c>
      <c r="DG14" s="308">
        <v>3</v>
      </c>
      <c r="DH14" s="166">
        <v>3</v>
      </c>
      <c r="DI14" s="132">
        <v>3</v>
      </c>
      <c r="DJ14" s="133">
        <v>3</v>
      </c>
      <c r="DK14" s="134">
        <v>3</v>
      </c>
      <c r="DL14" s="135">
        <v>3</v>
      </c>
      <c r="DM14" s="136">
        <v>3</v>
      </c>
      <c r="DN14" s="137">
        <v>3</v>
      </c>
      <c r="DO14" s="138">
        <v>3</v>
      </c>
      <c r="DP14" s="139">
        <v>3</v>
      </c>
      <c r="DQ14" s="140">
        <v>3</v>
      </c>
      <c r="DR14" s="141">
        <v>3</v>
      </c>
      <c r="DS14" s="142">
        <v>3</v>
      </c>
      <c r="DT14" s="143">
        <v>3</v>
      </c>
      <c r="DU14" s="144">
        <v>3</v>
      </c>
      <c r="DV14" s="145">
        <v>130</v>
      </c>
      <c r="DW14" s="146">
        <v>132</v>
      </c>
      <c r="DX14" s="147">
        <v>440</v>
      </c>
      <c r="DY14" s="148">
        <v>813</v>
      </c>
      <c r="DZ14" s="149">
        <v>3</v>
      </c>
      <c r="EA14" s="150">
        <v>289</v>
      </c>
      <c r="EB14" s="151">
        <v>3</v>
      </c>
      <c r="EC14" s="311">
        <v>3</v>
      </c>
      <c r="ED14" s="312">
        <v>3</v>
      </c>
      <c r="EE14" s="313">
        <v>8</v>
      </c>
      <c r="EF14" s="313">
        <v>9</v>
      </c>
      <c r="EG14" s="313">
        <v>3</v>
      </c>
      <c r="EH14" s="313">
        <v>3</v>
      </c>
      <c r="EI14" s="313">
        <v>3</v>
      </c>
      <c r="EJ14" s="313">
        <v>46</v>
      </c>
      <c r="EK14" s="313">
        <v>6</v>
      </c>
      <c r="EL14" s="313">
        <v>4</v>
      </c>
      <c r="EM14" s="313">
        <v>157</v>
      </c>
      <c r="EN14" s="313">
        <v>2339</v>
      </c>
      <c r="EO14" s="313">
        <v>19</v>
      </c>
      <c r="EP14" s="313">
        <v>3</v>
      </c>
      <c r="EQ14" s="313">
        <v>3</v>
      </c>
      <c r="ER14" s="313">
        <v>3</v>
      </c>
      <c r="ES14" s="313">
        <v>3</v>
      </c>
      <c r="ET14" s="313">
        <v>3</v>
      </c>
      <c r="EU14" s="313">
        <v>3</v>
      </c>
      <c r="EV14" s="324">
        <v>3</v>
      </c>
      <c r="EW14" s="313">
        <v>3</v>
      </c>
      <c r="EX14" s="313">
        <v>3</v>
      </c>
      <c r="EY14" s="324">
        <v>3</v>
      </c>
      <c r="EZ14" s="324">
        <v>3</v>
      </c>
      <c r="FA14" s="324">
        <v>3</v>
      </c>
      <c r="FB14" s="324">
        <v>3</v>
      </c>
      <c r="FC14" s="324">
        <v>3</v>
      </c>
      <c r="FD14" s="324">
        <v>3</v>
      </c>
      <c r="FE14" s="324">
        <v>3</v>
      </c>
      <c r="FF14" s="324">
        <v>3</v>
      </c>
      <c r="FG14" s="324">
        <v>3</v>
      </c>
      <c r="FH14" s="324">
        <v>3</v>
      </c>
      <c r="FI14" s="324">
        <v>3</v>
      </c>
      <c r="FJ14" s="324">
        <v>3</v>
      </c>
      <c r="FK14" s="324">
        <v>3</v>
      </c>
      <c r="FL14" s="324">
        <v>3</v>
      </c>
      <c r="FM14" s="324">
        <v>3</v>
      </c>
      <c r="FN14" s="324">
        <v>16</v>
      </c>
      <c r="FO14" s="324">
        <v>3</v>
      </c>
      <c r="FP14" s="324">
        <v>3</v>
      </c>
      <c r="FQ14" s="324">
        <v>3</v>
      </c>
      <c r="FR14" s="324">
        <v>3</v>
      </c>
      <c r="FS14" s="324">
        <v>3</v>
      </c>
      <c r="FT14" s="324">
        <v>3</v>
      </c>
      <c r="FU14" s="324">
        <v>3</v>
      </c>
      <c r="FV14" s="324">
        <v>1117</v>
      </c>
      <c r="FW14" s="346">
        <v>3</v>
      </c>
      <c r="FX14" s="346" t="s">
        <v>5</v>
      </c>
      <c r="FY14" s="346" t="s">
        <v>5</v>
      </c>
      <c r="FZ14" s="346" t="s">
        <v>5</v>
      </c>
      <c r="GA14" s="346" t="s">
        <v>5</v>
      </c>
      <c r="GB14" s="345" t="s">
        <v>5</v>
      </c>
      <c r="GC14" s="345">
        <v>82</v>
      </c>
      <c r="GD14" s="345" t="s">
        <v>5</v>
      </c>
      <c r="GE14" s="345" t="s">
        <v>5</v>
      </c>
      <c r="GF14" s="345" t="s">
        <v>5</v>
      </c>
      <c r="GG14" s="345" t="s">
        <v>5</v>
      </c>
      <c r="GH14" s="345" t="s">
        <v>5</v>
      </c>
      <c r="GI14" s="345" t="s">
        <v>5</v>
      </c>
      <c r="GJ14" s="345">
        <v>4</v>
      </c>
      <c r="GK14" s="348" t="s">
        <v>5</v>
      </c>
      <c r="GL14" s="348" t="s">
        <v>5</v>
      </c>
      <c r="GM14" s="348" t="s">
        <v>5</v>
      </c>
    </row>
    <row r="15" spans="1:195" ht="19.899999999999999" customHeight="1">
      <c r="A15" s="399"/>
      <c r="B15" s="114" t="str">
        <f>IF('0'!A1=1,"Луганська","Luhansk")</f>
        <v>Луганська</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5"/>
      <c r="AO15" s="15"/>
      <c r="AP15" s="16"/>
      <c r="AQ15" s="15"/>
      <c r="AR15" s="15"/>
      <c r="AS15" s="16"/>
      <c r="AT15" s="16"/>
      <c r="AU15" s="16"/>
      <c r="AV15" s="16"/>
      <c r="AW15" s="16"/>
      <c r="AX15" s="16"/>
      <c r="AY15" s="118"/>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19" t="s">
        <v>0</v>
      </c>
      <c r="BX15" s="119" t="s">
        <v>0</v>
      </c>
      <c r="BY15" s="119" t="s">
        <v>0</v>
      </c>
      <c r="BZ15" s="119" t="s">
        <v>0</v>
      </c>
      <c r="CA15" s="119" t="s">
        <v>0</v>
      </c>
      <c r="CB15" s="119">
        <v>3</v>
      </c>
      <c r="CC15" s="119" t="s">
        <v>0</v>
      </c>
      <c r="CD15" s="119" t="s">
        <v>0</v>
      </c>
      <c r="CE15" s="119" t="s">
        <v>0</v>
      </c>
      <c r="CF15" s="119" t="s">
        <v>0</v>
      </c>
      <c r="CG15" s="119" t="s">
        <v>0</v>
      </c>
      <c r="CH15" s="119" t="s">
        <v>0</v>
      </c>
      <c r="CI15" s="119" t="s">
        <v>0</v>
      </c>
      <c r="CJ15" s="119" t="s">
        <v>0</v>
      </c>
      <c r="CK15" s="119" t="s">
        <v>0</v>
      </c>
      <c r="CL15" s="119" t="s">
        <v>0</v>
      </c>
      <c r="CM15" s="119" t="s">
        <v>0</v>
      </c>
      <c r="CN15" s="119" t="s">
        <v>0</v>
      </c>
      <c r="CO15" s="119" t="s">
        <v>0</v>
      </c>
      <c r="CP15" s="119" t="s">
        <v>0</v>
      </c>
      <c r="CQ15" s="119" t="s">
        <v>0</v>
      </c>
      <c r="CR15" s="119" t="s">
        <v>0</v>
      </c>
      <c r="CS15" s="119" t="s">
        <v>0</v>
      </c>
      <c r="CT15" s="119" t="s">
        <v>0</v>
      </c>
      <c r="CU15" s="119" t="s">
        <v>0</v>
      </c>
      <c r="CV15" s="119" t="s">
        <v>0</v>
      </c>
      <c r="CW15" s="119" t="s">
        <v>0</v>
      </c>
      <c r="CX15" s="119">
        <v>14</v>
      </c>
      <c r="CY15" s="119">
        <v>97</v>
      </c>
      <c r="CZ15" s="131">
        <v>125</v>
      </c>
      <c r="DA15" s="131">
        <v>109</v>
      </c>
      <c r="DB15" s="131">
        <v>130</v>
      </c>
      <c r="DC15" s="131">
        <v>150</v>
      </c>
      <c r="DD15" s="152">
        <v>153</v>
      </c>
      <c r="DE15" s="153">
        <v>151</v>
      </c>
      <c r="DF15" s="153">
        <v>177</v>
      </c>
      <c r="DG15" s="308">
        <v>87</v>
      </c>
      <c r="DH15" s="15" t="s">
        <v>0</v>
      </c>
      <c r="DI15" s="15" t="s">
        <v>0</v>
      </c>
      <c r="DJ15" s="15" t="s">
        <v>0</v>
      </c>
      <c r="DK15" s="15" t="s">
        <v>0</v>
      </c>
      <c r="DL15" s="15" t="s">
        <v>0</v>
      </c>
      <c r="DM15" s="15" t="s">
        <v>0</v>
      </c>
      <c r="DN15" s="15" t="s">
        <v>0</v>
      </c>
      <c r="DO15" s="170">
        <v>53695</v>
      </c>
      <c r="DP15" s="171">
        <v>115335</v>
      </c>
      <c r="DQ15" s="140">
        <v>102894</v>
      </c>
      <c r="DR15" s="141">
        <v>105145</v>
      </c>
      <c r="DS15" s="161">
        <v>12672</v>
      </c>
      <c r="DT15" s="143">
        <v>11567</v>
      </c>
      <c r="DU15" s="144">
        <v>7704</v>
      </c>
      <c r="DV15" s="145">
        <v>7338</v>
      </c>
      <c r="DW15" s="146">
        <v>6978</v>
      </c>
      <c r="DX15" s="147">
        <v>8618</v>
      </c>
      <c r="DY15" s="148">
        <v>8594</v>
      </c>
      <c r="DZ15" s="149">
        <v>8639</v>
      </c>
      <c r="EA15" s="150">
        <v>8577</v>
      </c>
      <c r="EB15" s="151">
        <v>7456</v>
      </c>
      <c r="EC15" s="311">
        <v>7582</v>
      </c>
      <c r="ED15" s="312">
        <v>7581</v>
      </c>
      <c r="EE15" s="313">
        <v>7582</v>
      </c>
      <c r="EF15" s="313">
        <v>20737</v>
      </c>
      <c r="EG15" s="313">
        <v>6997</v>
      </c>
      <c r="EH15" s="313">
        <v>205</v>
      </c>
      <c r="EI15" s="313">
        <v>211</v>
      </c>
      <c r="EJ15" s="313">
        <v>430</v>
      </c>
      <c r="EK15" s="313">
        <v>367</v>
      </c>
      <c r="EL15" s="313">
        <v>375</v>
      </c>
      <c r="EM15" s="313">
        <v>307</v>
      </c>
      <c r="EN15" s="313">
        <v>307</v>
      </c>
      <c r="EO15" s="313">
        <v>307</v>
      </c>
      <c r="EP15" s="313">
        <v>307</v>
      </c>
      <c r="EQ15" s="313">
        <v>307</v>
      </c>
      <c r="ER15" s="313">
        <v>304</v>
      </c>
      <c r="ES15" s="313">
        <v>308</v>
      </c>
      <c r="ET15" s="313">
        <v>624</v>
      </c>
      <c r="EU15" s="313">
        <v>313</v>
      </c>
      <c r="EV15" s="324">
        <v>320</v>
      </c>
      <c r="EW15" s="313">
        <v>323</v>
      </c>
      <c r="EX15" s="313">
        <v>331</v>
      </c>
      <c r="EY15" s="324">
        <v>323</v>
      </c>
      <c r="EZ15" s="324">
        <v>323</v>
      </c>
      <c r="FA15" s="324">
        <v>323</v>
      </c>
      <c r="FB15" s="324">
        <v>329</v>
      </c>
      <c r="FC15" s="324">
        <v>323</v>
      </c>
      <c r="FD15" s="324">
        <v>18</v>
      </c>
      <c r="FE15" s="324">
        <v>13</v>
      </c>
      <c r="FF15" s="324">
        <v>8</v>
      </c>
      <c r="FG15" s="324">
        <v>8</v>
      </c>
      <c r="FH15" s="324">
        <v>8</v>
      </c>
      <c r="FI15" s="324">
        <v>13</v>
      </c>
      <c r="FJ15" s="324">
        <v>13</v>
      </c>
      <c r="FK15" s="324">
        <v>13</v>
      </c>
      <c r="FL15" s="324">
        <v>13</v>
      </c>
      <c r="FM15" s="324">
        <v>13</v>
      </c>
      <c r="FN15" s="324">
        <v>11</v>
      </c>
      <c r="FO15" s="324">
        <v>11</v>
      </c>
      <c r="FP15" s="324">
        <v>10</v>
      </c>
      <c r="FQ15" s="324">
        <v>40</v>
      </c>
      <c r="FR15" s="324">
        <v>80</v>
      </c>
      <c r="FS15" s="324" t="s">
        <v>5</v>
      </c>
      <c r="FT15" s="324" t="s">
        <v>5</v>
      </c>
      <c r="FU15" s="324" t="s">
        <v>5</v>
      </c>
      <c r="FV15" s="324" t="s">
        <v>5</v>
      </c>
      <c r="FW15" s="345" t="s">
        <v>5</v>
      </c>
      <c r="FX15" s="345" t="s">
        <v>5</v>
      </c>
      <c r="FY15" s="345" t="s">
        <v>5</v>
      </c>
      <c r="FZ15" s="345" t="s">
        <v>5</v>
      </c>
      <c r="GA15" s="345" t="s">
        <v>5</v>
      </c>
      <c r="GB15" s="345" t="s">
        <v>5</v>
      </c>
      <c r="GC15" s="345" t="s">
        <v>5</v>
      </c>
      <c r="GD15" s="345" t="s">
        <v>5</v>
      </c>
      <c r="GE15" s="345" t="s">
        <v>5</v>
      </c>
      <c r="GF15" s="345" t="s">
        <v>5</v>
      </c>
      <c r="GG15" s="345" t="s">
        <v>5</v>
      </c>
      <c r="GH15" s="345" t="s">
        <v>5</v>
      </c>
      <c r="GI15" s="345">
        <v>12</v>
      </c>
      <c r="GJ15" s="345">
        <v>8</v>
      </c>
      <c r="GK15" s="348">
        <v>8</v>
      </c>
      <c r="GL15" s="348" t="s">
        <v>5</v>
      </c>
      <c r="GM15" s="348" t="s">
        <v>5</v>
      </c>
    </row>
    <row r="16" spans="1:195" ht="19.899999999999999" customHeight="1">
      <c r="A16" s="399"/>
      <c r="B16" s="114" t="str">
        <f>IF('0'!A1=1,"Львівська","Lviv")</f>
        <v>Львівська</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5"/>
      <c r="AO16" s="15"/>
      <c r="AP16" s="16"/>
      <c r="AQ16" s="15"/>
      <c r="AR16" s="15"/>
      <c r="AS16" s="16"/>
      <c r="AT16" s="16"/>
      <c r="AU16" s="16"/>
      <c r="AV16" s="16"/>
      <c r="AW16" s="16"/>
      <c r="AX16" s="16"/>
      <c r="AY16" s="118"/>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19" t="s">
        <v>0</v>
      </c>
      <c r="BX16" s="119">
        <v>24</v>
      </c>
      <c r="BY16" s="119">
        <v>60</v>
      </c>
      <c r="BZ16" s="119">
        <v>6</v>
      </c>
      <c r="CA16" s="119" t="s">
        <v>0</v>
      </c>
      <c r="CB16" s="119" t="s">
        <v>0</v>
      </c>
      <c r="CC16" s="119" t="s">
        <v>0</v>
      </c>
      <c r="CD16" s="119">
        <v>9</v>
      </c>
      <c r="CE16" s="119">
        <v>45</v>
      </c>
      <c r="CF16" s="119" t="s">
        <v>0</v>
      </c>
      <c r="CG16" s="119" t="s">
        <v>0</v>
      </c>
      <c r="CH16" s="119" t="s">
        <v>0</v>
      </c>
      <c r="CI16" s="119" t="s">
        <v>0</v>
      </c>
      <c r="CJ16" s="119" t="s">
        <v>0</v>
      </c>
      <c r="CK16" s="119" t="s">
        <v>0</v>
      </c>
      <c r="CL16" s="119" t="s">
        <v>0</v>
      </c>
      <c r="CM16" s="119" t="s">
        <v>0</v>
      </c>
      <c r="CN16" s="119" t="s">
        <v>0</v>
      </c>
      <c r="CO16" s="119" t="s">
        <v>0</v>
      </c>
      <c r="CP16" s="119" t="s">
        <v>0</v>
      </c>
      <c r="CQ16" s="119" t="s">
        <v>0</v>
      </c>
      <c r="CR16" s="119" t="s">
        <v>0</v>
      </c>
      <c r="CS16" s="119" t="s">
        <v>0</v>
      </c>
      <c r="CT16" s="119" t="s">
        <v>0</v>
      </c>
      <c r="CU16" s="119" t="s">
        <v>0</v>
      </c>
      <c r="CV16" s="119" t="s">
        <v>0</v>
      </c>
      <c r="CW16" s="119" t="s">
        <v>0</v>
      </c>
      <c r="CX16" s="119" t="s">
        <v>0</v>
      </c>
      <c r="CY16" s="119" t="s">
        <v>0</v>
      </c>
      <c r="CZ16" s="119" t="s">
        <v>0</v>
      </c>
      <c r="DA16" s="15" t="s">
        <v>0</v>
      </c>
      <c r="DB16" s="15" t="s">
        <v>0</v>
      </c>
      <c r="DC16" s="15" t="s">
        <v>0</v>
      </c>
      <c r="DD16" s="15" t="s">
        <v>0</v>
      </c>
      <c r="DE16" s="15" t="s">
        <v>0</v>
      </c>
      <c r="DF16" s="15" t="s">
        <v>0</v>
      </c>
      <c r="DG16" s="15" t="s">
        <v>0</v>
      </c>
      <c r="DH16" s="15" t="s">
        <v>0</v>
      </c>
      <c r="DI16" s="15" t="s">
        <v>0</v>
      </c>
      <c r="DJ16" s="15" t="s">
        <v>0</v>
      </c>
      <c r="DK16" s="15" t="s">
        <v>0</v>
      </c>
      <c r="DL16" s="15" t="s">
        <v>0</v>
      </c>
      <c r="DM16" s="15" t="s">
        <v>0</v>
      </c>
      <c r="DN16" s="15" t="s">
        <v>0</v>
      </c>
      <c r="DO16" s="15" t="s">
        <v>0</v>
      </c>
      <c r="DP16" s="15" t="s">
        <v>0</v>
      </c>
      <c r="DQ16" s="140" t="s">
        <v>0</v>
      </c>
      <c r="DR16" s="15" t="s">
        <v>0</v>
      </c>
      <c r="DS16" s="15" t="s">
        <v>0</v>
      </c>
      <c r="DT16" s="162">
        <v>123</v>
      </c>
      <c r="DU16" s="167">
        <v>321</v>
      </c>
      <c r="DV16" s="15" t="s">
        <v>0</v>
      </c>
      <c r="DW16" s="15" t="s">
        <v>0</v>
      </c>
      <c r="DX16" s="15" t="s">
        <v>0</v>
      </c>
      <c r="DY16" s="15" t="s">
        <v>0</v>
      </c>
      <c r="DZ16" s="15" t="s">
        <v>0</v>
      </c>
      <c r="EA16" s="159">
        <v>284</v>
      </c>
      <c r="EB16" s="160">
        <v>563</v>
      </c>
      <c r="EC16" s="164">
        <v>261</v>
      </c>
      <c r="ED16" s="15" t="s">
        <v>0</v>
      </c>
      <c r="EE16" s="15" t="s">
        <v>0</v>
      </c>
      <c r="EF16" s="119" t="s">
        <v>0</v>
      </c>
      <c r="EG16" s="119" t="s">
        <v>0</v>
      </c>
      <c r="EH16" s="119" t="s">
        <v>0</v>
      </c>
      <c r="EI16" s="119" t="s">
        <v>0</v>
      </c>
      <c r="EJ16" s="119">
        <v>534</v>
      </c>
      <c r="EK16" s="119" t="s">
        <v>0</v>
      </c>
      <c r="EL16" s="119">
        <v>13</v>
      </c>
      <c r="EM16" s="119">
        <v>5209</v>
      </c>
      <c r="EN16" s="119">
        <v>4432</v>
      </c>
      <c r="EO16" s="119">
        <v>968</v>
      </c>
      <c r="EP16" s="119" t="s">
        <v>0</v>
      </c>
      <c r="EQ16" s="119" t="s">
        <v>0</v>
      </c>
      <c r="ER16" s="119" t="s">
        <v>0</v>
      </c>
      <c r="ES16" s="119" t="s">
        <v>0</v>
      </c>
      <c r="ET16" s="119" t="s">
        <v>7</v>
      </c>
      <c r="EU16" s="119" t="s">
        <v>0</v>
      </c>
      <c r="EV16" s="322" t="s">
        <v>0</v>
      </c>
      <c r="EW16" s="119" t="s">
        <v>0</v>
      </c>
      <c r="EX16" s="119" t="s">
        <v>0</v>
      </c>
      <c r="EY16" s="322">
        <v>1156</v>
      </c>
      <c r="EZ16" s="322">
        <v>2162</v>
      </c>
      <c r="FA16" s="322">
        <v>3108</v>
      </c>
      <c r="FB16" s="322">
        <v>3879</v>
      </c>
      <c r="FC16" s="322">
        <v>3705</v>
      </c>
      <c r="FD16" s="322">
        <v>4491</v>
      </c>
      <c r="FE16" s="322">
        <v>4608</v>
      </c>
      <c r="FF16" s="322">
        <v>4671</v>
      </c>
      <c r="FG16" s="322">
        <v>2247</v>
      </c>
      <c r="FH16" s="322">
        <v>2269</v>
      </c>
      <c r="FI16" s="322">
        <v>4065</v>
      </c>
      <c r="FJ16" s="322">
        <v>4184</v>
      </c>
      <c r="FK16" s="322">
        <v>4363</v>
      </c>
      <c r="FL16" s="322">
        <v>4343</v>
      </c>
      <c r="FM16" s="322">
        <v>6924</v>
      </c>
      <c r="FN16" s="322">
        <v>3606</v>
      </c>
      <c r="FO16" s="322" t="s">
        <v>5</v>
      </c>
      <c r="FP16" s="322" t="s">
        <v>5</v>
      </c>
      <c r="FQ16" s="322" t="s">
        <v>5</v>
      </c>
      <c r="FR16" s="322" t="s">
        <v>5</v>
      </c>
      <c r="FS16" s="322" t="s">
        <v>5</v>
      </c>
      <c r="FT16" s="322" t="s">
        <v>5</v>
      </c>
      <c r="FU16" s="322" t="s">
        <v>5</v>
      </c>
      <c r="FV16" s="322" t="s">
        <v>5</v>
      </c>
      <c r="FW16" s="345" t="s">
        <v>5</v>
      </c>
      <c r="FX16" s="345" t="s">
        <v>5</v>
      </c>
      <c r="FY16" s="345" t="s">
        <v>5</v>
      </c>
      <c r="FZ16" s="345">
        <v>1646</v>
      </c>
      <c r="GA16" s="345" t="s">
        <v>5</v>
      </c>
      <c r="GB16" s="345" t="s">
        <v>5</v>
      </c>
      <c r="GC16" s="345" t="s">
        <v>5</v>
      </c>
      <c r="GD16" s="345">
        <v>119</v>
      </c>
      <c r="GE16" s="345">
        <v>946</v>
      </c>
      <c r="GF16" s="345">
        <v>1991</v>
      </c>
      <c r="GG16" s="345">
        <v>3081</v>
      </c>
      <c r="GH16" s="345" t="s">
        <v>5</v>
      </c>
      <c r="GI16" s="345">
        <v>355</v>
      </c>
      <c r="GJ16" s="345">
        <v>522</v>
      </c>
      <c r="GK16" s="348">
        <v>718</v>
      </c>
      <c r="GL16" s="348" t="s">
        <v>5</v>
      </c>
      <c r="GM16" s="348" t="s">
        <v>5</v>
      </c>
    </row>
    <row r="17" spans="1:195" ht="19.899999999999999" customHeight="1">
      <c r="A17" s="399"/>
      <c r="B17" s="114" t="str">
        <f>IF('0'!A1=1,"Миколаївська","Mykolayiv")</f>
        <v>Миколаївська</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5"/>
      <c r="AO17" s="15"/>
      <c r="AP17" s="17"/>
      <c r="AQ17" s="15"/>
      <c r="AR17" s="15"/>
      <c r="AS17" s="17"/>
      <c r="AT17" s="17"/>
      <c r="AU17" s="17"/>
      <c r="AV17" s="17"/>
      <c r="AW17" s="17"/>
      <c r="AX17" s="17"/>
      <c r="AY17" s="120"/>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19" t="s">
        <v>0</v>
      </c>
      <c r="BX17" s="119" t="s">
        <v>0</v>
      </c>
      <c r="BY17" s="119" t="s">
        <v>0</v>
      </c>
      <c r="BZ17" s="119" t="s">
        <v>0</v>
      </c>
      <c r="CA17" s="119" t="s">
        <v>0</v>
      </c>
      <c r="CB17" s="119" t="s">
        <v>0</v>
      </c>
      <c r="CC17" s="119" t="s">
        <v>0</v>
      </c>
      <c r="CD17" s="119" t="s">
        <v>0</v>
      </c>
      <c r="CE17" s="119" t="s">
        <v>0</v>
      </c>
      <c r="CF17" s="119" t="s">
        <v>0</v>
      </c>
      <c r="CG17" s="119" t="s">
        <v>0</v>
      </c>
      <c r="CH17" s="119" t="s">
        <v>0</v>
      </c>
      <c r="CI17" s="119" t="s">
        <v>0</v>
      </c>
      <c r="CJ17" s="119" t="s">
        <v>0</v>
      </c>
      <c r="CK17" s="119" t="s">
        <v>0</v>
      </c>
      <c r="CL17" s="119" t="s">
        <v>0</v>
      </c>
      <c r="CM17" s="119" t="s">
        <v>0</v>
      </c>
      <c r="CN17" s="119" t="s">
        <v>0</v>
      </c>
      <c r="CO17" s="119" t="s">
        <v>0</v>
      </c>
      <c r="CP17" s="119" t="s">
        <v>0</v>
      </c>
      <c r="CQ17" s="119" t="s">
        <v>0</v>
      </c>
      <c r="CR17" s="119" t="s">
        <v>0</v>
      </c>
      <c r="CS17" s="119" t="s">
        <v>0</v>
      </c>
      <c r="CT17" s="119" t="s">
        <v>0</v>
      </c>
      <c r="CU17" s="119" t="s">
        <v>0</v>
      </c>
      <c r="CV17" s="119" t="s">
        <v>0</v>
      </c>
      <c r="CW17" s="119" t="s">
        <v>0</v>
      </c>
      <c r="CX17" s="119" t="s">
        <v>0</v>
      </c>
      <c r="CY17" s="119" t="s">
        <v>0</v>
      </c>
      <c r="CZ17" s="119" t="s">
        <v>0</v>
      </c>
      <c r="DA17" s="15" t="s">
        <v>0</v>
      </c>
      <c r="DB17" s="15" t="s">
        <v>0</v>
      </c>
      <c r="DC17" s="15" t="s">
        <v>0</v>
      </c>
      <c r="DD17" s="15" t="s">
        <v>0</v>
      </c>
      <c r="DE17" s="15" t="s">
        <v>0</v>
      </c>
      <c r="DF17" s="15" t="s">
        <v>0</v>
      </c>
      <c r="DG17" s="15" t="s">
        <v>0</v>
      </c>
      <c r="DH17" s="15" t="s">
        <v>0</v>
      </c>
      <c r="DI17" s="15" t="s">
        <v>0</v>
      </c>
      <c r="DJ17" s="15" t="s">
        <v>0</v>
      </c>
      <c r="DK17" s="15" t="s">
        <v>0</v>
      </c>
      <c r="DL17" s="15" t="s">
        <v>0</v>
      </c>
      <c r="DM17" s="169">
        <v>21</v>
      </c>
      <c r="DN17" s="154">
        <v>5</v>
      </c>
      <c r="DO17" s="170">
        <v>45</v>
      </c>
      <c r="DP17" s="15" t="s">
        <v>0</v>
      </c>
      <c r="DQ17" s="140" t="s">
        <v>0</v>
      </c>
      <c r="DR17" s="15" t="s">
        <v>0</v>
      </c>
      <c r="DS17" s="15" t="s">
        <v>0</v>
      </c>
      <c r="DT17" s="15" t="s">
        <v>0</v>
      </c>
      <c r="DU17" s="15" t="s">
        <v>0</v>
      </c>
      <c r="DV17" s="15" t="s">
        <v>0</v>
      </c>
      <c r="DW17" s="15" t="s">
        <v>0</v>
      </c>
      <c r="DX17" s="15" t="s">
        <v>0</v>
      </c>
      <c r="DY17" s="15" t="s">
        <v>0</v>
      </c>
      <c r="DZ17" s="15" t="s">
        <v>0</v>
      </c>
      <c r="EA17" s="159">
        <v>196</v>
      </c>
      <c r="EB17" s="15" t="s">
        <v>0</v>
      </c>
      <c r="EC17" s="15" t="s">
        <v>0</v>
      </c>
      <c r="ED17" s="15" t="s">
        <v>0</v>
      </c>
      <c r="EE17" s="15" t="s">
        <v>0</v>
      </c>
      <c r="EF17" s="119" t="s">
        <v>0</v>
      </c>
      <c r="EG17" s="119" t="s">
        <v>0</v>
      </c>
      <c r="EH17" s="119" t="s">
        <v>0</v>
      </c>
      <c r="EI17" s="119" t="s">
        <v>0</v>
      </c>
      <c r="EJ17" s="119" t="s">
        <v>0</v>
      </c>
      <c r="EK17" s="119" t="s">
        <v>0</v>
      </c>
      <c r="EL17" s="119" t="s">
        <v>0</v>
      </c>
      <c r="EM17" s="119">
        <v>15</v>
      </c>
      <c r="EN17" s="119">
        <v>71</v>
      </c>
      <c r="EO17" s="119" t="s">
        <v>0</v>
      </c>
      <c r="EP17" s="119" t="s">
        <v>0</v>
      </c>
      <c r="EQ17" s="119" t="s">
        <v>0</v>
      </c>
      <c r="ER17" s="119" t="s">
        <v>0</v>
      </c>
      <c r="ES17" s="119" t="s">
        <v>0</v>
      </c>
      <c r="ET17" s="119" t="s">
        <v>7</v>
      </c>
      <c r="EU17" s="119" t="s">
        <v>0</v>
      </c>
      <c r="EV17" s="322" t="s">
        <v>0</v>
      </c>
      <c r="EW17" s="119" t="s">
        <v>0</v>
      </c>
      <c r="EX17" s="119">
        <v>39</v>
      </c>
      <c r="EY17" s="119" t="s">
        <v>0</v>
      </c>
      <c r="EZ17" s="119" t="s">
        <v>0</v>
      </c>
      <c r="FA17" s="119" t="s">
        <v>0</v>
      </c>
      <c r="FB17" s="119" t="s">
        <v>0</v>
      </c>
      <c r="FC17" s="119" t="s">
        <v>0</v>
      </c>
      <c r="FD17" s="119" t="s">
        <v>0</v>
      </c>
      <c r="FE17" s="119" t="s">
        <v>0</v>
      </c>
      <c r="FF17" s="119" t="s">
        <v>5</v>
      </c>
      <c r="FG17" s="119" t="s">
        <v>5</v>
      </c>
      <c r="FH17" s="119" t="s">
        <v>5</v>
      </c>
      <c r="FI17" s="119" t="s">
        <v>5</v>
      </c>
      <c r="FJ17" s="119" t="s">
        <v>5</v>
      </c>
      <c r="FK17" s="119" t="s">
        <v>5</v>
      </c>
      <c r="FL17" s="119" t="s">
        <v>5</v>
      </c>
      <c r="FM17" s="119">
        <v>2103</v>
      </c>
      <c r="FN17" s="119" t="s">
        <v>5</v>
      </c>
      <c r="FO17" s="119" t="s">
        <v>5</v>
      </c>
      <c r="FP17" s="119" t="s">
        <v>5</v>
      </c>
      <c r="FQ17" s="119" t="s">
        <v>5</v>
      </c>
      <c r="FR17" s="119" t="s">
        <v>5</v>
      </c>
      <c r="FS17" s="119" t="s">
        <v>5</v>
      </c>
      <c r="FT17" s="119" t="s">
        <v>5</v>
      </c>
      <c r="FU17" s="119" t="s">
        <v>5</v>
      </c>
      <c r="FV17" s="119" t="s">
        <v>5</v>
      </c>
      <c r="FW17" s="345" t="s">
        <v>5</v>
      </c>
      <c r="FX17" s="345" t="s">
        <v>5</v>
      </c>
      <c r="FY17" s="345" t="s">
        <v>5</v>
      </c>
      <c r="FZ17" s="345" t="s">
        <v>5</v>
      </c>
      <c r="GA17" s="345" t="s">
        <v>5</v>
      </c>
      <c r="GB17" s="345" t="s">
        <v>5</v>
      </c>
      <c r="GC17" s="345" t="s">
        <v>5</v>
      </c>
      <c r="GD17" s="345" t="s">
        <v>5</v>
      </c>
      <c r="GE17" s="345" t="s">
        <v>5</v>
      </c>
      <c r="GF17" s="345" t="s">
        <v>5</v>
      </c>
      <c r="GG17" s="345" t="s">
        <v>5</v>
      </c>
      <c r="GH17" s="345" t="s">
        <v>5</v>
      </c>
      <c r="GI17" s="345" t="s">
        <v>5</v>
      </c>
      <c r="GJ17" s="345" t="s">
        <v>5</v>
      </c>
      <c r="GK17" s="348" t="s">
        <v>5</v>
      </c>
      <c r="GL17" s="348" t="s">
        <v>5</v>
      </c>
      <c r="GM17" s="348" t="s">
        <v>5</v>
      </c>
    </row>
    <row r="18" spans="1:195" ht="19.899999999999999" customHeight="1">
      <c r="A18" s="399"/>
      <c r="B18" s="114" t="str">
        <f>IF('0'!A1=1,"Одеська","Odesa")</f>
        <v>Одеська</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5"/>
      <c r="AO18" s="15"/>
      <c r="AP18" s="17"/>
      <c r="AQ18" s="15"/>
      <c r="AR18" s="15"/>
      <c r="AS18" s="17"/>
      <c r="AT18" s="17"/>
      <c r="AU18" s="17"/>
      <c r="AV18" s="17"/>
      <c r="AW18" s="17"/>
      <c r="AX18" s="17"/>
      <c r="AY18" s="118"/>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19" t="s">
        <v>0</v>
      </c>
      <c r="BX18" s="119" t="s">
        <v>0</v>
      </c>
      <c r="BY18" s="119" t="s">
        <v>0</v>
      </c>
      <c r="BZ18" s="119" t="s">
        <v>0</v>
      </c>
      <c r="CA18" s="119">
        <v>230</v>
      </c>
      <c r="CB18" s="119">
        <v>286</v>
      </c>
      <c r="CC18" s="119" t="s">
        <v>0</v>
      </c>
      <c r="CD18" s="119" t="s">
        <v>0</v>
      </c>
      <c r="CE18" s="119" t="s">
        <v>0</v>
      </c>
      <c r="CF18" s="119" t="s">
        <v>0</v>
      </c>
      <c r="CG18" s="119" t="s">
        <v>0</v>
      </c>
      <c r="CH18" s="119" t="s">
        <v>0</v>
      </c>
      <c r="CI18" s="119" t="s">
        <v>0</v>
      </c>
      <c r="CJ18" s="119" t="s">
        <v>0</v>
      </c>
      <c r="CK18" s="119"/>
      <c r="CL18" s="119">
        <v>1</v>
      </c>
      <c r="CM18" s="119"/>
      <c r="CN18" s="119" t="s">
        <v>0</v>
      </c>
      <c r="CO18" s="119" t="s">
        <v>0</v>
      </c>
      <c r="CP18" s="119" t="s">
        <v>0</v>
      </c>
      <c r="CQ18" s="119" t="s">
        <v>0</v>
      </c>
      <c r="CR18" s="119" t="s">
        <v>0</v>
      </c>
      <c r="CS18" s="119" t="s">
        <v>0</v>
      </c>
      <c r="CT18" s="119" t="s">
        <v>0</v>
      </c>
      <c r="CU18" s="119" t="s">
        <v>0</v>
      </c>
      <c r="CV18" s="119" t="s">
        <v>0</v>
      </c>
      <c r="CW18" s="119" t="s">
        <v>0</v>
      </c>
      <c r="CX18" s="119" t="s">
        <v>0</v>
      </c>
      <c r="CY18" s="119" t="s">
        <v>0</v>
      </c>
      <c r="CZ18" s="119" t="s">
        <v>0</v>
      </c>
      <c r="DA18" s="15" t="s">
        <v>0</v>
      </c>
      <c r="DB18" s="15" t="s">
        <v>0</v>
      </c>
      <c r="DC18" s="15" t="s">
        <v>0</v>
      </c>
      <c r="DD18" s="15" t="s">
        <v>0</v>
      </c>
      <c r="DE18" s="15" t="s">
        <v>0</v>
      </c>
      <c r="DF18" s="15" t="s">
        <v>0</v>
      </c>
      <c r="DG18" s="15" t="s">
        <v>0</v>
      </c>
      <c r="DH18" s="15" t="s">
        <v>0</v>
      </c>
      <c r="DI18" s="15" t="s">
        <v>0</v>
      </c>
      <c r="DJ18" s="15" t="s">
        <v>0</v>
      </c>
      <c r="DK18" s="15" t="s">
        <v>0</v>
      </c>
      <c r="DL18" s="15" t="s">
        <v>0</v>
      </c>
      <c r="DM18" s="15" t="s">
        <v>0</v>
      </c>
      <c r="DN18" s="15" t="s">
        <v>0</v>
      </c>
      <c r="DO18" s="15" t="s">
        <v>0</v>
      </c>
      <c r="DP18" s="15" t="s">
        <v>0</v>
      </c>
      <c r="DQ18" s="140" t="s">
        <v>0</v>
      </c>
      <c r="DR18" s="141">
        <v>2</v>
      </c>
      <c r="DS18" s="161">
        <v>2</v>
      </c>
      <c r="DT18" s="143">
        <v>460</v>
      </c>
      <c r="DU18" s="15" t="s">
        <v>0</v>
      </c>
      <c r="DV18" s="15" t="s">
        <v>0</v>
      </c>
      <c r="DW18" s="15" t="s">
        <v>0</v>
      </c>
      <c r="DX18" s="15" t="s">
        <v>0</v>
      </c>
      <c r="DY18" s="15" t="s">
        <v>0</v>
      </c>
      <c r="DZ18" s="158">
        <v>3</v>
      </c>
      <c r="EA18" s="159">
        <v>3</v>
      </c>
      <c r="EB18" s="160">
        <v>3</v>
      </c>
      <c r="EC18" s="164">
        <v>3</v>
      </c>
      <c r="ED18" s="165">
        <v>3</v>
      </c>
      <c r="EE18" s="160">
        <v>3</v>
      </c>
      <c r="EF18" s="168">
        <v>3</v>
      </c>
      <c r="EG18" s="168">
        <v>449</v>
      </c>
      <c r="EH18" s="168">
        <v>378</v>
      </c>
      <c r="EI18" s="168">
        <v>221</v>
      </c>
      <c r="EJ18" s="168">
        <v>949</v>
      </c>
      <c r="EK18" s="168">
        <v>902</v>
      </c>
      <c r="EL18" s="168">
        <v>765</v>
      </c>
      <c r="EM18" s="168">
        <v>1979</v>
      </c>
      <c r="EN18" s="168">
        <v>1780</v>
      </c>
      <c r="EO18" s="168">
        <v>2155</v>
      </c>
      <c r="EP18" s="168">
        <v>1702</v>
      </c>
      <c r="EQ18" s="119" t="s">
        <v>0</v>
      </c>
      <c r="ER18" s="119" t="s">
        <v>0</v>
      </c>
      <c r="ES18" s="119">
        <v>39</v>
      </c>
      <c r="ET18" s="119">
        <v>37</v>
      </c>
      <c r="EU18" s="119" t="s">
        <v>0</v>
      </c>
      <c r="EV18" s="322" t="s">
        <v>0</v>
      </c>
      <c r="EW18" s="119" t="s">
        <v>0</v>
      </c>
      <c r="EX18" s="119" t="s">
        <v>0</v>
      </c>
      <c r="EY18" s="119" t="s">
        <v>0</v>
      </c>
      <c r="EZ18" s="119">
        <v>2734</v>
      </c>
      <c r="FA18" s="119" t="s">
        <v>0</v>
      </c>
      <c r="FB18" s="119" t="s">
        <v>0</v>
      </c>
      <c r="FC18" s="119" t="s">
        <v>0</v>
      </c>
      <c r="FD18" s="119" t="s">
        <v>0</v>
      </c>
      <c r="FE18" s="119" t="s">
        <v>0</v>
      </c>
      <c r="FF18" s="119" t="s">
        <v>5</v>
      </c>
      <c r="FG18" s="119" t="s">
        <v>5</v>
      </c>
      <c r="FH18" s="119" t="s">
        <v>5</v>
      </c>
      <c r="FI18" s="119" t="s">
        <v>5</v>
      </c>
      <c r="FJ18" s="119" t="s">
        <v>5</v>
      </c>
      <c r="FK18" s="119" t="s">
        <v>5</v>
      </c>
      <c r="FL18" s="119" t="s">
        <v>5</v>
      </c>
      <c r="FM18" s="119" t="s">
        <v>5</v>
      </c>
      <c r="FN18" s="119" t="s">
        <v>5</v>
      </c>
      <c r="FO18" s="119" t="s">
        <v>5</v>
      </c>
      <c r="FP18" s="119" t="s">
        <v>5</v>
      </c>
      <c r="FQ18" s="119" t="s">
        <v>5</v>
      </c>
      <c r="FR18" s="119" t="s">
        <v>5</v>
      </c>
      <c r="FS18" s="119" t="s">
        <v>5</v>
      </c>
      <c r="FT18" s="119" t="s">
        <v>5</v>
      </c>
      <c r="FU18" s="119" t="s">
        <v>5</v>
      </c>
      <c r="FV18" s="119">
        <v>5230</v>
      </c>
      <c r="FW18" s="345">
        <v>10226</v>
      </c>
      <c r="FX18" s="345">
        <v>19084</v>
      </c>
      <c r="FY18" s="345">
        <v>19084</v>
      </c>
      <c r="FZ18" s="345">
        <v>29982</v>
      </c>
      <c r="GA18" s="345" t="s">
        <v>5</v>
      </c>
      <c r="GB18" s="345" t="s">
        <v>5</v>
      </c>
      <c r="GC18" s="345" t="s">
        <v>5</v>
      </c>
      <c r="GD18" s="345" t="s">
        <v>5</v>
      </c>
      <c r="GE18" s="345" t="s">
        <v>5</v>
      </c>
      <c r="GF18" s="345">
        <v>30</v>
      </c>
      <c r="GG18" s="345">
        <v>780</v>
      </c>
      <c r="GH18" s="345">
        <v>4387</v>
      </c>
      <c r="GI18" s="345">
        <v>4693</v>
      </c>
      <c r="GJ18" s="345">
        <v>1942</v>
      </c>
      <c r="GK18" s="348">
        <v>777</v>
      </c>
      <c r="GL18" s="348">
        <v>1877</v>
      </c>
      <c r="GM18" s="348">
        <v>1160</v>
      </c>
    </row>
    <row r="19" spans="1:195" ht="19.899999999999999" customHeight="1">
      <c r="A19" s="399"/>
      <c r="B19" s="114" t="str">
        <f>IF('0'!A1=1,"Полтавська","Poltava")</f>
        <v>Полтавська</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5"/>
      <c r="AO19" s="15"/>
      <c r="AP19" s="17"/>
      <c r="AQ19" s="15"/>
      <c r="AR19" s="15"/>
      <c r="AS19" s="17"/>
      <c r="AT19" s="17"/>
      <c r="AU19" s="17"/>
      <c r="AV19" s="17"/>
      <c r="AW19" s="17"/>
      <c r="AX19" s="17"/>
      <c r="AY19" s="118"/>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19" t="s">
        <v>0</v>
      </c>
      <c r="BX19" s="119">
        <v>8</v>
      </c>
      <c r="BY19" s="119">
        <v>13</v>
      </c>
      <c r="BZ19" s="119" t="s">
        <v>0</v>
      </c>
      <c r="CA19" s="119" t="s">
        <v>0</v>
      </c>
      <c r="CB19" s="119" t="s">
        <v>0</v>
      </c>
      <c r="CC19" s="119" t="s">
        <v>0</v>
      </c>
      <c r="CD19" s="119" t="s">
        <v>0</v>
      </c>
      <c r="CE19" s="119" t="s">
        <v>0</v>
      </c>
      <c r="CF19" s="119" t="s">
        <v>0</v>
      </c>
      <c r="CG19" s="119" t="s">
        <v>0</v>
      </c>
      <c r="CH19" s="119" t="s">
        <v>0</v>
      </c>
      <c r="CI19" s="119" t="s">
        <v>0</v>
      </c>
      <c r="CJ19" s="119" t="s">
        <v>0</v>
      </c>
      <c r="CK19" s="119">
        <v>3</v>
      </c>
      <c r="CL19" s="119">
        <v>3</v>
      </c>
      <c r="CM19" s="119">
        <v>4</v>
      </c>
      <c r="CN19" s="119">
        <v>6</v>
      </c>
      <c r="CO19" s="119">
        <v>7</v>
      </c>
      <c r="CP19" s="119">
        <v>7</v>
      </c>
      <c r="CQ19" s="119">
        <v>7</v>
      </c>
      <c r="CR19" s="119">
        <v>7</v>
      </c>
      <c r="CS19" s="119">
        <v>7</v>
      </c>
      <c r="CT19" s="119">
        <v>7</v>
      </c>
      <c r="CU19" s="119">
        <v>10</v>
      </c>
      <c r="CV19" s="119" t="s">
        <v>0</v>
      </c>
      <c r="CW19" s="119">
        <v>2</v>
      </c>
      <c r="CX19" s="119" t="s">
        <v>0</v>
      </c>
      <c r="CY19" s="119" t="s">
        <v>0</v>
      </c>
      <c r="CZ19" s="119" t="s">
        <v>0</v>
      </c>
      <c r="DA19" s="131">
        <v>254</v>
      </c>
      <c r="DB19" s="15" t="s">
        <v>0</v>
      </c>
      <c r="DC19" s="15" t="s">
        <v>0</v>
      </c>
      <c r="DD19" s="15" t="s">
        <v>0</v>
      </c>
      <c r="DE19" s="15" t="s">
        <v>0</v>
      </c>
      <c r="DF19" s="15" t="s">
        <v>0</v>
      </c>
      <c r="DG19" s="15" t="s">
        <v>0</v>
      </c>
      <c r="DH19" s="15" t="s">
        <v>0</v>
      </c>
      <c r="DI19" s="15" t="s">
        <v>0</v>
      </c>
      <c r="DJ19" s="15" t="s">
        <v>0</v>
      </c>
      <c r="DK19" s="15" t="s">
        <v>0</v>
      </c>
      <c r="DL19" s="15" t="s">
        <v>0</v>
      </c>
      <c r="DM19" s="15" t="s">
        <v>0</v>
      </c>
      <c r="DN19" s="15" t="s">
        <v>0</v>
      </c>
      <c r="DO19" s="15" t="s">
        <v>0</v>
      </c>
      <c r="DP19" s="171">
        <v>2</v>
      </c>
      <c r="DQ19" s="140" t="s">
        <v>0</v>
      </c>
      <c r="DR19" s="15" t="s">
        <v>0</v>
      </c>
      <c r="DS19" s="15" t="s">
        <v>0</v>
      </c>
      <c r="DT19" s="15" t="s">
        <v>0</v>
      </c>
      <c r="DU19" s="15" t="s">
        <v>0</v>
      </c>
      <c r="DV19" s="15" t="s">
        <v>0</v>
      </c>
      <c r="DW19" s="155">
        <v>35.700000000000003</v>
      </c>
      <c r="DX19" s="15" t="s">
        <v>0</v>
      </c>
      <c r="DY19" s="15" t="s">
        <v>0</v>
      </c>
      <c r="DZ19" s="15" t="s">
        <v>0</v>
      </c>
      <c r="EA19" s="15" t="s">
        <v>0</v>
      </c>
      <c r="EB19" s="15" t="s">
        <v>0</v>
      </c>
      <c r="EC19" s="15" t="s">
        <v>0</v>
      </c>
      <c r="ED19" s="15" t="s">
        <v>0</v>
      </c>
      <c r="EE19" s="15" t="s">
        <v>0</v>
      </c>
      <c r="EF19" s="119" t="s">
        <v>0</v>
      </c>
      <c r="EG19" s="119" t="s">
        <v>0</v>
      </c>
      <c r="EH19" s="119" t="s">
        <v>0</v>
      </c>
      <c r="EI19" s="119" t="s">
        <v>0</v>
      </c>
      <c r="EJ19" s="119" t="s">
        <v>0</v>
      </c>
      <c r="EK19" s="119" t="s">
        <v>0</v>
      </c>
      <c r="EL19" s="119">
        <v>13.4</v>
      </c>
      <c r="EM19" s="119">
        <v>20.3</v>
      </c>
      <c r="EN19" s="119">
        <v>15.8</v>
      </c>
      <c r="EO19" s="119" t="s">
        <v>0</v>
      </c>
      <c r="EP19" s="119" t="s">
        <v>0</v>
      </c>
      <c r="EQ19" s="119" t="s">
        <v>0</v>
      </c>
      <c r="ER19" s="119">
        <v>90.8</v>
      </c>
      <c r="ES19" s="119">
        <v>91</v>
      </c>
      <c r="ET19" s="119">
        <v>91</v>
      </c>
      <c r="EU19" s="119">
        <v>91</v>
      </c>
      <c r="EV19" s="322">
        <v>89</v>
      </c>
      <c r="EW19" s="119">
        <v>89</v>
      </c>
      <c r="EX19" s="119">
        <v>89</v>
      </c>
      <c r="EY19" s="322">
        <v>89</v>
      </c>
      <c r="EZ19" s="322">
        <v>89</v>
      </c>
      <c r="FA19" s="322">
        <v>91</v>
      </c>
      <c r="FB19" s="322">
        <v>90</v>
      </c>
      <c r="FC19" s="322" t="s">
        <v>0</v>
      </c>
      <c r="FD19" s="322" t="s">
        <v>0</v>
      </c>
      <c r="FE19" s="322" t="s">
        <v>0</v>
      </c>
      <c r="FF19" s="322" t="s">
        <v>5</v>
      </c>
      <c r="FG19" s="322" t="s">
        <v>5</v>
      </c>
      <c r="FH19" s="322" t="s">
        <v>5</v>
      </c>
      <c r="FI19" s="322" t="s">
        <v>5</v>
      </c>
      <c r="FJ19" s="322">
        <v>2</v>
      </c>
      <c r="FK19" s="322">
        <v>4</v>
      </c>
      <c r="FL19" s="322">
        <v>4</v>
      </c>
      <c r="FM19" s="322">
        <v>4</v>
      </c>
      <c r="FN19" s="322">
        <v>6</v>
      </c>
      <c r="FO19" s="322" t="s">
        <v>5</v>
      </c>
      <c r="FP19" s="322" t="s">
        <v>5</v>
      </c>
      <c r="FQ19" s="322" t="s">
        <v>5</v>
      </c>
      <c r="FR19" s="322" t="s">
        <v>5</v>
      </c>
      <c r="FS19" s="322" t="s">
        <v>5</v>
      </c>
      <c r="FT19" s="322" t="s">
        <v>5</v>
      </c>
      <c r="FU19" s="322" t="s">
        <v>5</v>
      </c>
      <c r="FV19" s="322" t="s">
        <v>5</v>
      </c>
      <c r="FW19" s="345" t="s">
        <v>5</v>
      </c>
      <c r="FX19" s="345" t="s">
        <v>5</v>
      </c>
      <c r="FY19" s="345" t="s">
        <v>5</v>
      </c>
      <c r="FZ19" s="345" t="s">
        <v>5</v>
      </c>
      <c r="GA19" s="345" t="s">
        <v>5</v>
      </c>
      <c r="GB19" s="345" t="s">
        <v>5</v>
      </c>
      <c r="GC19" s="345" t="s">
        <v>5</v>
      </c>
      <c r="GD19" s="345" t="s">
        <v>5</v>
      </c>
      <c r="GE19" s="345" t="s">
        <v>5</v>
      </c>
      <c r="GF19" s="345" t="s">
        <v>5</v>
      </c>
      <c r="GG19" s="345" t="s">
        <v>5</v>
      </c>
      <c r="GH19" s="345" t="s">
        <v>5</v>
      </c>
      <c r="GI19" s="345">
        <v>44</v>
      </c>
      <c r="GJ19" s="345">
        <v>94</v>
      </c>
      <c r="GK19" s="348">
        <v>3</v>
      </c>
      <c r="GL19" s="348">
        <v>3</v>
      </c>
      <c r="GM19" s="348">
        <v>2</v>
      </c>
    </row>
    <row r="20" spans="1:195" ht="19.899999999999999" customHeight="1">
      <c r="A20" s="399"/>
      <c r="B20" s="114" t="str">
        <f>IF('0'!A1=1,"Рівненська","Rivne")</f>
        <v>Рівненська</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5"/>
      <c r="AO20" s="15"/>
      <c r="AP20" s="16"/>
      <c r="AQ20" s="15"/>
      <c r="AR20" s="15"/>
      <c r="AS20" s="16"/>
      <c r="AT20" s="16"/>
      <c r="AU20" s="16"/>
      <c r="AV20" s="16"/>
      <c r="AW20" s="16"/>
      <c r="AX20" s="16"/>
      <c r="AY20" s="120"/>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19" t="s">
        <v>0</v>
      </c>
      <c r="BX20" s="119" t="s">
        <v>0</v>
      </c>
      <c r="BY20" s="119" t="s">
        <v>0</v>
      </c>
      <c r="BZ20" s="119" t="s">
        <v>0</v>
      </c>
      <c r="CA20" s="119" t="s">
        <v>0</v>
      </c>
      <c r="CB20" s="119" t="s">
        <v>0</v>
      </c>
      <c r="CC20" s="119" t="s">
        <v>0</v>
      </c>
      <c r="CD20" s="119" t="s">
        <v>0</v>
      </c>
      <c r="CE20" s="119" t="s">
        <v>0</v>
      </c>
      <c r="CF20" s="119" t="s">
        <v>0</v>
      </c>
      <c r="CG20" s="119" t="s">
        <v>0</v>
      </c>
      <c r="CH20" s="119" t="s">
        <v>0</v>
      </c>
      <c r="CI20" s="119" t="s">
        <v>0</v>
      </c>
      <c r="CJ20" s="119" t="s">
        <v>0</v>
      </c>
      <c r="CK20" s="119" t="s">
        <v>0</v>
      </c>
      <c r="CL20" s="119" t="s">
        <v>0</v>
      </c>
      <c r="CM20" s="119" t="s">
        <v>0</v>
      </c>
      <c r="CN20" s="119" t="s">
        <v>0</v>
      </c>
      <c r="CO20" s="119" t="s">
        <v>0</v>
      </c>
      <c r="CP20" s="119" t="s">
        <v>0</v>
      </c>
      <c r="CQ20" s="119" t="s">
        <v>0</v>
      </c>
      <c r="CR20" s="119" t="s">
        <v>0</v>
      </c>
      <c r="CS20" s="119" t="s">
        <v>0</v>
      </c>
      <c r="CT20" s="119" t="s">
        <v>0</v>
      </c>
      <c r="CU20" s="119" t="s">
        <v>0</v>
      </c>
      <c r="CV20" s="119" t="s">
        <v>0</v>
      </c>
      <c r="CW20" s="119" t="s">
        <v>0</v>
      </c>
      <c r="CX20" s="119" t="s">
        <v>0</v>
      </c>
      <c r="CY20" s="119" t="s">
        <v>0</v>
      </c>
      <c r="CZ20" s="119" t="s">
        <v>0</v>
      </c>
      <c r="DA20" s="15" t="s">
        <v>0</v>
      </c>
      <c r="DB20" s="15" t="s">
        <v>0</v>
      </c>
      <c r="DC20" s="15" t="s">
        <v>0</v>
      </c>
      <c r="DD20" s="15" t="s">
        <v>0</v>
      </c>
      <c r="DE20" s="15" t="s">
        <v>0</v>
      </c>
      <c r="DF20" s="15" t="s">
        <v>0</v>
      </c>
      <c r="DG20" s="15" t="s">
        <v>0</v>
      </c>
      <c r="DH20" s="15" t="s">
        <v>0</v>
      </c>
      <c r="DI20" s="15" t="s">
        <v>0</v>
      </c>
      <c r="DJ20" s="133">
        <v>2</v>
      </c>
      <c r="DK20" s="15" t="s">
        <v>0</v>
      </c>
      <c r="DL20" s="15" t="s">
        <v>0</v>
      </c>
      <c r="DM20" s="15" t="s">
        <v>0</v>
      </c>
      <c r="DN20" s="15" t="s">
        <v>0</v>
      </c>
      <c r="DO20" s="15" t="s">
        <v>0</v>
      </c>
      <c r="DP20" s="15" t="s">
        <v>0</v>
      </c>
      <c r="DQ20" s="140" t="s">
        <v>0</v>
      </c>
      <c r="DR20" s="15" t="s">
        <v>0</v>
      </c>
      <c r="DS20" s="15" t="s">
        <v>0</v>
      </c>
      <c r="DT20" s="15" t="s">
        <v>0</v>
      </c>
      <c r="DU20" s="15" t="s">
        <v>0</v>
      </c>
      <c r="DV20" s="15" t="s">
        <v>0</v>
      </c>
      <c r="DW20" s="15" t="s">
        <v>0</v>
      </c>
      <c r="DX20" s="15" t="s">
        <v>0</v>
      </c>
      <c r="DY20" s="15" t="s">
        <v>0</v>
      </c>
      <c r="DZ20" s="158">
        <v>41</v>
      </c>
      <c r="EA20" s="15" t="s">
        <v>0</v>
      </c>
      <c r="EB20" s="15" t="s">
        <v>0</v>
      </c>
      <c r="EC20" s="15" t="s">
        <v>0</v>
      </c>
      <c r="ED20" s="15" t="s">
        <v>0</v>
      </c>
      <c r="EE20" s="15" t="s">
        <v>0</v>
      </c>
      <c r="EF20" s="119" t="s">
        <v>0</v>
      </c>
      <c r="EG20" s="119" t="s">
        <v>0</v>
      </c>
      <c r="EH20" s="119">
        <v>66</v>
      </c>
      <c r="EI20" s="119" t="s">
        <v>0</v>
      </c>
      <c r="EJ20" s="119" t="s">
        <v>0</v>
      </c>
      <c r="EK20" s="119" t="s">
        <v>0</v>
      </c>
      <c r="EL20" s="119" t="s">
        <v>0</v>
      </c>
      <c r="EM20" s="119">
        <v>8</v>
      </c>
      <c r="EN20" s="119" t="s">
        <v>0</v>
      </c>
      <c r="EO20" s="119" t="s">
        <v>0</v>
      </c>
      <c r="EP20" s="119" t="s">
        <v>0</v>
      </c>
      <c r="EQ20" s="119" t="s">
        <v>0</v>
      </c>
      <c r="ER20" s="119" t="s">
        <v>0</v>
      </c>
      <c r="ES20" s="119" t="s">
        <v>0</v>
      </c>
      <c r="ET20" s="119" t="s">
        <v>7</v>
      </c>
      <c r="EU20" s="119" t="s">
        <v>0</v>
      </c>
      <c r="EV20" s="322" t="s">
        <v>0</v>
      </c>
      <c r="EW20" s="119" t="s">
        <v>0</v>
      </c>
      <c r="EX20" s="119" t="s">
        <v>0</v>
      </c>
      <c r="EY20" s="119" t="s">
        <v>0</v>
      </c>
      <c r="EZ20" s="119" t="s">
        <v>0</v>
      </c>
      <c r="FA20" s="119" t="s">
        <v>0</v>
      </c>
      <c r="FB20" s="119" t="s">
        <v>0</v>
      </c>
      <c r="FC20" s="119" t="s">
        <v>0</v>
      </c>
      <c r="FD20" s="119" t="s">
        <v>0</v>
      </c>
      <c r="FE20" s="119" t="s">
        <v>0</v>
      </c>
      <c r="FF20" s="119" t="s">
        <v>5</v>
      </c>
      <c r="FG20" s="119" t="s">
        <v>5</v>
      </c>
      <c r="FH20" s="119" t="s">
        <v>5</v>
      </c>
      <c r="FI20" s="119" t="s">
        <v>5</v>
      </c>
      <c r="FJ20" s="119" t="s">
        <v>5</v>
      </c>
      <c r="FK20" s="119">
        <v>2031</v>
      </c>
      <c r="FL20" s="119" t="s">
        <v>5</v>
      </c>
      <c r="FM20" s="119" t="s">
        <v>5</v>
      </c>
      <c r="FN20" s="119" t="s">
        <v>5</v>
      </c>
      <c r="FO20" s="119" t="s">
        <v>5</v>
      </c>
      <c r="FP20" s="119" t="s">
        <v>5</v>
      </c>
      <c r="FQ20" s="119" t="s">
        <v>5</v>
      </c>
      <c r="FR20" s="119" t="s">
        <v>5</v>
      </c>
      <c r="FS20" s="119" t="s">
        <v>5</v>
      </c>
      <c r="FT20" s="119" t="s">
        <v>5</v>
      </c>
      <c r="FU20" s="119" t="s">
        <v>5</v>
      </c>
      <c r="FV20" s="119" t="s">
        <v>5</v>
      </c>
      <c r="FW20" s="345" t="s">
        <v>5</v>
      </c>
      <c r="FX20" s="345" t="s">
        <v>5</v>
      </c>
      <c r="FY20" s="345" t="s">
        <v>5</v>
      </c>
      <c r="FZ20" s="345" t="s">
        <v>5</v>
      </c>
      <c r="GA20" s="345" t="s">
        <v>5</v>
      </c>
      <c r="GB20" s="345" t="s">
        <v>5</v>
      </c>
      <c r="GC20" s="345">
        <v>140</v>
      </c>
      <c r="GD20" s="345">
        <v>145</v>
      </c>
      <c r="GE20" s="345" t="s">
        <v>5</v>
      </c>
      <c r="GF20" s="345">
        <v>711</v>
      </c>
      <c r="GG20" s="345">
        <v>306</v>
      </c>
      <c r="GH20" s="345" t="s">
        <v>5</v>
      </c>
      <c r="GI20" s="345">
        <v>1317</v>
      </c>
      <c r="GJ20" s="345">
        <v>3893</v>
      </c>
      <c r="GK20" s="348" t="s">
        <v>5</v>
      </c>
      <c r="GL20" s="348">
        <v>11</v>
      </c>
      <c r="GM20" s="348">
        <v>47</v>
      </c>
    </row>
    <row r="21" spans="1:195" ht="19.899999999999999" customHeight="1">
      <c r="A21" s="399"/>
      <c r="B21" s="114" t="str">
        <f>IF('0'!A1=1,"Сумська","Sumy")</f>
        <v>Сумська</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5"/>
      <c r="AO21" s="15"/>
      <c r="AP21" s="16"/>
      <c r="AQ21" s="15"/>
      <c r="AR21" s="15"/>
      <c r="AS21" s="16"/>
      <c r="AT21" s="16"/>
      <c r="AU21" s="16"/>
      <c r="AV21" s="16"/>
      <c r="AW21" s="16"/>
      <c r="AX21" s="16"/>
      <c r="AY21" s="120"/>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19" t="s">
        <v>0</v>
      </c>
      <c r="BX21" s="119" t="s">
        <v>0</v>
      </c>
      <c r="BY21" s="119" t="s">
        <v>0</v>
      </c>
      <c r="BZ21" s="119" t="s">
        <v>0</v>
      </c>
      <c r="CA21" s="119" t="s">
        <v>0</v>
      </c>
      <c r="CB21" s="119" t="s">
        <v>0</v>
      </c>
      <c r="CC21" s="119" t="s">
        <v>0</v>
      </c>
      <c r="CD21" s="119" t="s">
        <v>0</v>
      </c>
      <c r="CE21" s="119" t="s">
        <v>0</v>
      </c>
      <c r="CF21" s="119">
        <v>59</v>
      </c>
      <c r="CG21" s="119" t="s">
        <v>0</v>
      </c>
      <c r="CH21" s="119" t="s">
        <v>0</v>
      </c>
      <c r="CI21" s="119" t="s">
        <v>0</v>
      </c>
      <c r="CJ21" s="119" t="s">
        <v>0</v>
      </c>
      <c r="CK21" s="119" t="s">
        <v>0</v>
      </c>
      <c r="CL21" s="119" t="s">
        <v>0</v>
      </c>
      <c r="CM21" s="119" t="s">
        <v>0</v>
      </c>
      <c r="CN21" s="119" t="s">
        <v>0</v>
      </c>
      <c r="CO21" s="119" t="s">
        <v>0</v>
      </c>
      <c r="CP21" s="119" t="s">
        <v>0</v>
      </c>
      <c r="CQ21" s="119" t="s">
        <v>0</v>
      </c>
      <c r="CR21" s="119" t="s">
        <v>0</v>
      </c>
      <c r="CS21" s="119" t="s">
        <v>0</v>
      </c>
      <c r="CT21" s="119" t="s">
        <v>0</v>
      </c>
      <c r="CU21" s="119" t="s">
        <v>0</v>
      </c>
      <c r="CV21" s="119" t="s">
        <v>0</v>
      </c>
      <c r="CW21" s="119" t="s">
        <v>0</v>
      </c>
      <c r="CX21" s="119" t="s">
        <v>0</v>
      </c>
      <c r="CY21" s="119" t="s">
        <v>0</v>
      </c>
      <c r="CZ21" s="131">
        <v>87</v>
      </c>
      <c r="DA21" s="131">
        <v>131</v>
      </c>
      <c r="DB21" s="15" t="s">
        <v>0</v>
      </c>
      <c r="DC21" s="15" t="s">
        <v>0</v>
      </c>
      <c r="DD21" s="15" t="s">
        <v>0</v>
      </c>
      <c r="DE21" s="15" t="s">
        <v>0</v>
      </c>
      <c r="DF21" s="15" t="s">
        <v>0</v>
      </c>
      <c r="DG21" s="15" t="s">
        <v>0</v>
      </c>
      <c r="DH21" s="15" t="s">
        <v>0</v>
      </c>
      <c r="DI21" s="132">
        <v>6</v>
      </c>
      <c r="DJ21" s="133">
        <v>21</v>
      </c>
      <c r="DK21" s="134">
        <v>34</v>
      </c>
      <c r="DL21" s="135">
        <v>60</v>
      </c>
      <c r="DM21" s="136">
        <v>73</v>
      </c>
      <c r="DN21" s="137">
        <v>117</v>
      </c>
      <c r="DO21" s="138">
        <v>124</v>
      </c>
      <c r="DP21" s="139">
        <v>186</v>
      </c>
      <c r="DQ21" s="140">
        <v>134</v>
      </c>
      <c r="DR21" s="141">
        <v>136</v>
      </c>
      <c r="DS21" s="142">
        <v>75</v>
      </c>
      <c r="DT21" s="143">
        <v>87</v>
      </c>
      <c r="DU21" s="144">
        <v>82</v>
      </c>
      <c r="DV21" s="145">
        <v>72</v>
      </c>
      <c r="DW21" s="146">
        <v>77</v>
      </c>
      <c r="DX21" s="147">
        <v>91</v>
      </c>
      <c r="DY21" s="148">
        <v>20</v>
      </c>
      <c r="DZ21" s="149">
        <v>9</v>
      </c>
      <c r="EA21" s="150">
        <v>2824</v>
      </c>
      <c r="EB21" s="151">
        <v>2056</v>
      </c>
      <c r="EC21" s="15" t="s">
        <v>0</v>
      </c>
      <c r="ED21" s="15" t="s">
        <v>0</v>
      </c>
      <c r="EE21" s="15" t="s">
        <v>0</v>
      </c>
      <c r="EF21" s="119" t="s">
        <v>0</v>
      </c>
      <c r="EG21" s="119">
        <v>60</v>
      </c>
      <c r="EH21" s="119">
        <v>119</v>
      </c>
      <c r="EI21" s="119">
        <v>175</v>
      </c>
      <c r="EJ21" s="119">
        <v>227</v>
      </c>
      <c r="EK21" s="119">
        <v>248</v>
      </c>
      <c r="EL21" s="119" t="s">
        <v>0</v>
      </c>
      <c r="EM21" s="119">
        <v>1263</v>
      </c>
      <c r="EN21" s="119">
        <v>3798</v>
      </c>
      <c r="EO21" s="119">
        <v>841</v>
      </c>
      <c r="EP21" s="119" t="s">
        <v>0</v>
      </c>
      <c r="EQ21" s="119" t="s">
        <v>0</v>
      </c>
      <c r="ER21" s="119" t="s">
        <v>0</v>
      </c>
      <c r="ES21" s="119" t="s">
        <v>0</v>
      </c>
      <c r="ET21" s="119" t="s">
        <v>7</v>
      </c>
      <c r="EU21" s="119" t="s">
        <v>0</v>
      </c>
      <c r="EV21" s="322" t="s">
        <v>0</v>
      </c>
      <c r="EW21" s="119" t="s">
        <v>0</v>
      </c>
      <c r="EX21" s="119" t="s">
        <v>0</v>
      </c>
      <c r="EY21" s="322">
        <v>1974</v>
      </c>
      <c r="EZ21" s="322">
        <v>2</v>
      </c>
      <c r="FA21" s="322">
        <v>2</v>
      </c>
      <c r="FB21" s="322">
        <v>2</v>
      </c>
      <c r="FC21" s="322" t="s">
        <v>0</v>
      </c>
      <c r="FD21" s="322" t="s">
        <v>0</v>
      </c>
      <c r="FE21" s="322" t="s">
        <v>0</v>
      </c>
      <c r="FF21" s="322" t="s">
        <v>5</v>
      </c>
      <c r="FG21" s="322" t="s">
        <v>5</v>
      </c>
      <c r="FH21" s="322" t="s">
        <v>5</v>
      </c>
      <c r="FI21" s="322" t="s">
        <v>5</v>
      </c>
      <c r="FJ21" s="322" t="s">
        <v>5</v>
      </c>
      <c r="FK21" s="322" t="s">
        <v>5</v>
      </c>
      <c r="FL21" s="322">
        <v>3</v>
      </c>
      <c r="FM21" s="322">
        <v>3</v>
      </c>
      <c r="FN21" s="322" t="s">
        <v>5</v>
      </c>
      <c r="FO21" s="322" t="s">
        <v>5</v>
      </c>
      <c r="FP21" s="322" t="s">
        <v>5</v>
      </c>
      <c r="FQ21" s="322" t="s">
        <v>5</v>
      </c>
      <c r="FR21" s="322" t="s">
        <v>5</v>
      </c>
      <c r="FS21" s="322" t="s">
        <v>5</v>
      </c>
      <c r="FT21" s="322" t="s">
        <v>5</v>
      </c>
      <c r="FU21" s="322" t="s">
        <v>5</v>
      </c>
      <c r="FV21" s="322">
        <v>952</v>
      </c>
      <c r="FW21" s="345">
        <v>1254</v>
      </c>
      <c r="FX21" s="345">
        <v>3990</v>
      </c>
      <c r="FY21" s="345">
        <v>4743</v>
      </c>
      <c r="FZ21" s="345">
        <v>3666</v>
      </c>
      <c r="GA21" s="345">
        <v>3</v>
      </c>
      <c r="GB21" s="345">
        <v>4</v>
      </c>
      <c r="GC21" s="345">
        <v>216</v>
      </c>
      <c r="GD21" s="345">
        <v>315</v>
      </c>
      <c r="GE21" s="345">
        <v>394</v>
      </c>
      <c r="GF21" s="345">
        <v>472</v>
      </c>
      <c r="GG21" s="345">
        <v>334</v>
      </c>
      <c r="GH21" s="345">
        <v>346</v>
      </c>
      <c r="GI21" s="345">
        <v>454</v>
      </c>
      <c r="GJ21" s="345">
        <v>343</v>
      </c>
      <c r="GK21" s="348">
        <v>319</v>
      </c>
      <c r="GL21" s="348">
        <v>185</v>
      </c>
      <c r="GM21" s="348">
        <v>180</v>
      </c>
    </row>
    <row r="22" spans="1:195" ht="19.899999999999999" customHeight="1">
      <c r="A22" s="399"/>
      <c r="B22" s="114" t="str">
        <f>IF('0'!A1=1,"Тернопільська","Ternopyl")</f>
        <v>Тернопільська</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5"/>
      <c r="AO22" s="15"/>
      <c r="AP22" s="17"/>
      <c r="AQ22" s="15"/>
      <c r="AR22" s="15"/>
      <c r="AS22" s="17"/>
      <c r="AT22" s="17"/>
      <c r="AU22" s="17"/>
      <c r="AV22" s="17"/>
      <c r="AW22" s="17"/>
      <c r="AX22" s="17"/>
      <c r="AY22" s="120"/>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19">
        <v>123</v>
      </c>
      <c r="BX22" s="119">
        <v>241</v>
      </c>
      <c r="BY22" s="119">
        <v>289</v>
      </c>
      <c r="BZ22" s="119">
        <v>237</v>
      </c>
      <c r="CA22" s="119">
        <v>160</v>
      </c>
      <c r="CB22" s="119">
        <v>187</v>
      </c>
      <c r="CC22" s="119">
        <v>189</v>
      </c>
      <c r="CD22" s="119">
        <v>146</v>
      </c>
      <c r="CE22" s="119">
        <v>109</v>
      </c>
      <c r="CF22" s="119">
        <v>220</v>
      </c>
      <c r="CG22" s="119">
        <v>649</v>
      </c>
      <c r="CH22" s="119">
        <v>596</v>
      </c>
      <c r="CI22" s="119">
        <v>144</v>
      </c>
      <c r="CJ22" s="119">
        <v>497</v>
      </c>
      <c r="CK22" s="119">
        <v>251</v>
      </c>
      <c r="CL22" s="119">
        <v>223</v>
      </c>
      <c r="CM22" s="119">
        <v>129</v>
      </c>
      <c r="CN22" s="119">
        <v>116</v>
      </c>
      <c r="CO22" s="119">
        <v>204</v>
      </c>
      <c r="CP22" s="119">
        <v>61</v>
      </c>
      <c r="CQ22" s="119">
        <v>222</v>
      </c>
      <c r="CR22" s="119">
        <v>716</v>
      </c>
      <c r="CS22" s="119">
        <v>350</v>
      </c>
      <c r="CT22" s="119">
        <v>449</v>
      </c>
      <c r="CU22" s="119">
        <v>81</v>
      </c>
      <c r="CV22" s="119">
        <v>151</v>
      </c>
      <c r="CW22" s="119">
        <v>159</v>
      </c>
      <c r="CX22" s="119">
        <v>61</v>
      </c>
      <c r="CY22" s="119">
        <v>61</v>
      </c>
      <c r="CZ22" s="119">
        <v>61</v>
      </c>
      <c r="DA22" s="119">
        <v>75</v>
      </c>
      <c r="DB22" s="119">
        <v>61</v>
      </c>
      <c r="DC22" s="131">
        <v>73</v>
      </c>
      <c r="DD22" s="152">
        <v>86</v>
      </c>
      <c r="DE22" s="153">
        <v>61</v>
      </c>
      <c r="DF22" s="153">
        <v>5</v>
      </c>
      <c r="DG22" s="15" t="s">
        <v>0</v>
      </c>
      <c r="DH22" s="15" t="s">
        <v>0</v>
      </c>
      <c r="DI22" s="132">
        <v>42</v>
      </c>
      <c r="DJ22" s="15" t="s">
        <v>0</v>
      </c>
      <c r="DK22" s="15" t="s">
        <v>0</v>
      </c>
      <c r="DL22" s="15" t="s">
        <v>0</v>
      </c>
      <c r="DM22" s="15" t="s">
        <v>0</v>
      </c>
      <c r="DN22" s="154">
        <v>6</v>
      </c>
      <c r="DO22" s="15" t="s">
        <v>0</v>
      </c>
      <c r="DP22" s="15" t="s">
        <v>0</v>
      </c>
      <c r="DQ22" s="140">
        <v>3</v>
      </c>
      <c r="DR22" s="141">
        <v>122</v>
      </c>
      <c r="DS22" s="15" t="s">
        <v>0</v>
      </c>
      <c r="DT22" s="143">
        <v>61</v>
      </c>
      <c r="DU22" s="144">
        <v>26</v>
      </c>
      <c r="DV22" s="15" t="s">
        <v>0</v>
      </c>
      <c r="DW22" s="155">
        <v>193</v>
      </c>
      <c r="DX22" s="156">
        <v>325</v>
      </c>
      <c r="DY22" s="157">
        <v>502</v>
      </c>
      <c r="DZ22" s="158">
        <v>18</v>
      </c>
      <c r="EA22" s="159">
        <v>37</v>
      </c>
      <c r="EB22" s="160">
        <v>47</v>
      </c>
      <c r="EC22" s="15" t="s">
        <v>0</v>
      </c>
      <c r="ED22" s="15" t="s">
        <v>0</v>
      </c>
      <c r="EE22" s="15" t="s">
        <v>0</v>
      </c>
      <c r="EF22" s="119" t="s">
        <v>0</v>
      </c>
      <c r="EG22" s="119" t="s">
        <v>0</v>
      </c>
      <c r="EH22" s="119" t="s">
        <v>0</v>
      </c>
      <c r="EI22" s="119" t="s">
        <v>0</v>
      </c>
      <c r="EJ22" s="119" t="s">
        <v>0</v>
      </c>
      <c r="EK22" s="119" t="s">
        <v>0</v>
      </c>
      <c r="EL22" s="119">
        <v>191</v>
      </c>
      <c r="EM22" s="119">
        <v>1129</v>
      </c>
      <c r="EN22" s="119">
        <v>1162</v>
      </c>
      <c r="EO22" s="119">
        <v>395</v>
      </c>
      <c r="EP22" s="119">
        <v>498</v>
      </c>
      <c r="EQ22" s="119" t="s">
        <v>0</v>
      </c>
      <c r="ER22" s="119" t="s">
        <v>0</v>
      </c>
      <c r="ES22" s="119">
        <v>15</v>
      </c>
      <c r="ET22" s="119">
        <v>32</v>
      </c>
      <c r="EU22" s="119">
        <v>10</v>
      </c>
      <c r="EV22" s="322">
        <v>62</v>
      </c>
      <c r="EW22" s="119">
        <v>635</v>
      </c>
      <c r="EX22" s="119">
        <v>1125</v>
      </c>
      <c r="EY22" s="322">
        <v>1964</v>
      </c>
      <c r="EZ22" s="322">
        <v>3541</v>
      </c>
      <c r="FA22" s="322">
        <v>4269</v>
      </c>
      <c r="FB22" s="322">
        <v>3466</v>
      </c>
      <c r="FC22" s="322" t="s">
        <v>0</v>
      </c>
      <c r="FD22" s="322" t="s">
        <v>0</v>
      </c>
      <c r="FE22" s="322">
        <v>6</v>
      </c>
      <c r="FF22" s="322" t="s">
        <v>5</v>
      </c>
      <c r="FG22" s="322" t="s">
        <v>5</v>
      </c>
      <c r="FH22" s="322" t="s">
        <v>5</v>
      </c>
      <c r="FI22" s="322" t="s">
        <v>5</v>
      </c>
      <c r="FJ22" s="322">
        <v>85</v>
      </c>
      <c r="FK22" s="322">
        <v>1048</v>
      </c>
      <c r="FL22" s="322">
        <v>1342</v>
      </c>
      <c r="FM22" s="322">
        <v>1482</v>
      </c>
      <c r="FN22" s="322">
        <v>1322</v>
      </c>
      <c r="FO22" s="322" t="s">
        <v>5</v>
      </c>
      <c r="FP22" s="322" t="s">
        <v>5</v>
      </c>
      <c r="FQ22" s="322" t="s">
        <v>5</v>
      </c>
      <c r="FR22" s="322">
        <v>16</v>
      </c>
      <c r="FS22" s="322">
        <v>963</v>
      </c>
      <c r="FT22" s="322">
        <v>1597</v>
      </c>
      <c r="FU22" s="322">
        <v>1157</v>
      </c>
      <c r="FV22" s="322">
        <v>2756</v>
      </c>
      <c r="FW22" s="345">
        <v>1636</v>
      </c>
      <c r="FX22" s="345">
        <v>3793</v>
      </c>
      <c r="FY22" s="345">
        <v>5075</v>
      </c>
      <c r="FZ22" s="345">
        <v>5984</v>
      </c>
      <c r="GA22" s="345">
        <v>763</v>
      </c>
      <c r="GB22" s="345">
        <v>763</v>
      </c>
      <c r="GC22" s="345">
        <v>857</v>
      </c>
      <c r="GD22" s="345">
        <v>751</v>
      </c>
      <c r="GE22" s="345">
        <v>3331</v>
      </c>
      <c r="GF22" s="345">
        <v>2347</v>
      </c>
      <c r="GG22" s="345">
        <v>1814</v>
      </c>
      <c r="GH22" s="345">
        <v>1695</v>
      </c>
      <c r="GI22" s="345">
        <v>1679</v>
      </c>
      <c r="GJ22" s="345">
        <v>1679</v>
      </c>
      <c r="GK22" s="348">
        <v>1233</v>
      </c>
      <c r="GL22" s="348">
        <v>1251</v>
      </c>
      <c r="GM22" s="348">
        <v>564</v>
      </c>
    </row>
    <row r="23" spans="1:195" ht="19.899999999999999" customHeight="1">
      <c r="A23" s="399"/>
      <c r="B23" s="114" t="str">
        <f>IF('0'!A1=1,"Харківська","Kharkiv")</f>
        <v>Харківська</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5"/>
      <c r="AO23" s="15"/>
      <c r="AP23" s="17"/>
      <c r="AQ23" s="15"/>
      <c r="AR23" s="15"/>
      <c r="AS23" s="17"/>
      <c r="AT23" s="17"/>
      <c r="AU23" s="17"/>
      <c r="AV23" s="17"/>
      <c r="AW23" s="17"/>
      <c r="AX23" s="17"/>
      <c r="AY23" s="118"/>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19">
        <v>111</v>
      </c>
      <c r="BX23" s="119">
        <v>111</v>
      </c>
      <c r="BY23" s="119">
        <v>152</v>
      </c>
      <c r="BZ23" s="119">
        <v>187</v>
      </c>
      <c r="CA23" s="119">
        <v>218</v>
      </c>
      <c r="CB23" s="119">
        <v>251</v>
      </c>
      <c r="CC23" s="119">
        <v>303</v>
      </c>
      <c r="CD23" s="119">
        <v>223</v>
      </c>
      <c r="CE23" s="119">
        <v>257</v>
      </c>
      <c r="CF23" s="119">
        <v>265</v>
      </c>
      <c r="CG23" s="119">
        <v>299</v>
      </c>
      <c r="CH23" s="119" t="s">
        <v>0</v>
      </c>
      <c r="CI23" s="119" t="s">
        <v>0</v>
      </c>
      <c r="CJ23" s="119" t="s">
        <v>0</v>
      </c>
      <c r="CK23" s="119" t="s">
        <v>0</v>
      </c>
      <c r="CL23" s="119" t="s">
        <v>0</v>
      </c>
      <c r="CM23" s="119" t="s">
        <v>0</v>
      </c>
      <c r="CN23" s="119" t="s">
        <v>0</v>
      </c>
      <c r="CO23" s="119" t="s">
        <v>0</v>
      </c>
      <c r="CP23" s="119" t="s">
        <v>0</v>
      </c>
      <c r="CQ23" s="119" t="s">
        <v>0</v>
      </c>
      <c r="CR23" s="119"/>
      <c r="CS23" s="119">
        <v>680</v>
      </c>
      <c r="CT23" s="119"/>
      <c r="CU23" s="119"/>
      <c r="CV23" s="119"/>
      <c r="CW23" s="119"/>
      <c r="CX23" s="119"/>
      <c r="CY23" s="119"/>
      <c r="CZ23" s="131"/>
      <c r="DA23" s="15" t="s">
        <v>0</v>
      </c>
      <c r="DB23" s="15" t="s">
        <v>0</v>
      </c>
      <c r="DC23" s="15" t="s">
        <v>0</v>
      </c>
      <c r="DD23" s="15" t="s">
        <v>0</v>
      </c>
      <c r="DE23" s="15" t="s">
        <v>0</v>
      </c>
      <c r="DF23" s="153">
        <v>10</v>
      </c>
      <c r="DG23" s="15" t="s">
        <v>0</v>
      </c>
      <c r="DH23" s="15" t="s">
        <v>0</v>
      </c>
      <c r="DI23" s="132">
        <v>8</v>
      </c>
      <c r="DJ23" s="133">
        <v>1</v>
      </c>
      <c r="DK23" s="134">
        <v>3</v>
      </c>
      <c r="DL23" s="15" t="s">
        <v>0</v>
      </c>
      <c r="DM23" s="15" t="s">
        <v>0</v>
      </c>
      <c r="DN23" s="15" t="s">
        <v>0</v>
      </c>
      <c r="DO23" s="15" t="s">
        <v>0</v>
      </c>
      <c r="DP23" s="15" t="s">
        <v>0</v>
      </c>
      <c r="DQ23" s="140" t="s">
        <v>0</v>
      </c>
      <c r="DR23" s="15" t="s">
        <v>0</v>
      </c>
      <c r="DS23" s="161">
        <v>19</v>
      </c>
      <c r="DT23" s="162">
        <v>359</v>
      </c>
      <c r="DU23" s="15" t="s">
        <v>0</v>
      </c>
      <c r="DV23" s="163">
        <v>3</v>
      </c>
      <c r="DW23" s="155">
        <v>1</v>
      </c>
      <c r="DX23" s="156">
        <v>272</v>
      </c>
      <c r="DY23" s="157">
        <v>279</v>
      </c>
      <c r="DZ23" s="158">
        <v>542</v>
      </c>
      <c r="EA23" s="159">
        <v>759</v>
      </c>
      <c r="EB23" s="160">
        <v>1040</v>
      </c>
      <c r="EC23" s="164">
        <v>1238</v>
      </c>
      <c r="ED23" s="165">
        <v>143</v>
      </c>
      <c r="EE23" s="15" t="s">
        <v>0</v>
      </c>
      <c r="EF23" s="119" t="s">
        <v>0</v>
      </c>
      <c r="EG23" s="119">
        <v>1418</v>
      </c>
      <c r="EH23" s="119">
        <v>2483</v>
      </c>
      <c r="EI23" s="119">
        <v>149</v>
      </c>
      <c r="EJ23" s="119">
        <v>188</v>
      </c>
      <c r="EK23" s="119">
        <v>188</v>
      </c>
      <c r="EL23" s="119">
        <v>219</v>
      </c>
      <c r="EM23" s="119">
        <v>231</v>
      </c>
      <c r="EN23" s="119">
        <v>316</v>
      </c>
      <c r="EO23" s="119">
        <v>453</v>
      </c>
      <c r="EP23" s="119">
        <v>621</v>
      </c>
      <c r="EQ23" s="119">
        <v>167</v>
      </c>
      <c r="ER23" s="119">
        <v>169</v>
      </c>
      <c r="ES23" s="119">
        <v>147</v>
      </c>
      <c r="ET23" s="119">
        <v>147</v>
      </c>
      <c r="EU23" s="119">
        <v>147</v>
      </c>
      <c r="EV23" s="322">
        <v>147</v>
      </c>
      <c r="EW23" s="119">
        <v>147</v>
      </c>
      <c r="EX23" s="119">
        <v>147</v>
      </c>
      <c r="EY23" s="322">
        <v>147</v>
      </c>
      <c r="EZ23" s="322">
        <v>147</v>
      </c>
      <c r="FA23" s="322">
        <v>89</v>
      </c>
      <c r="FB23" s="322">
        <v>89</v>
      </c>
      <c r="FC23" s="322">
        <v>59</v>
      </c>
      <c r="FD23" s="322">
        <v>164</v>
      </c>
      <c r="FE23" s="322">
        <v>176</v>
      </c>
      <c r="FF23" s="322">
        <v>176</v>
      </c>
      <c r="FG23" s="322">
        <v>294</v>
      </c>
      <c r="FH23" s="322">
        <v>325</v>
      </c>
      <c r="FI23" s="322">
        <v>240</v>
      </c>
      <c r="FJ23" s="322">
        <v>217</v>
      </c>
      <c r="FK23" s="322">
        <v>1877</v>
      </c>
      <c r="FL23" s="322">
        <v>104</v>
      </c>
      <c r="FM23" s="322">
        <v>104</v>
      </c>
      <c r="FN23" s="322">
        <v>106</v>
      </c>
      <c r="FO23" s="322">
        <v>104</v>
      </c>
      <c r="FP23" s="322" t="s">
        <v>5</v>
      </c>
      <c r="FQ23" s="322">
        <v>345</v>
      </c>
      <c r="FR23" s="322">
        <v>667</v>
      </c>
      <c r="FS23" s="322">
        <v>1013</v>
      </c>
      <c r="FT23" s="322" t="s">
        <v>5</v>
      </c>
      <c r="FU23" s="322" t="s">
        <v>5</v>
      </c>
      <c r="FV23" s="322">
        <v>67</v>
      </c>
      <c r="FW23" s="345" t="s">
        <v>5</v>
      </c>
      <c r="FX23" s="345">
        <v>7</v>
      </c>
      <c r="FY23" s="345" t="s">
        <v>5</v>
      </c>
      <c r="FZ23" s="345" t="s">
        <v>5</v>
      </c>
      <c r="GA23" s="345" t="s">
        <v>5</v>
      </c>
      <c r="GB23" s="345" t="s">
        <v>5</v>
      </c>
      <c r="GC23" s="345">
        <v>2768</v>
      </c>
      <c r="GD23" s="345">
        <v>882</v>
      </c>
      <c r="GE23" s="345">
        <v>882</v>
      </c>
      <c r="GF23" s="345" t="s">
        <v>5</v>
      </c>
      <c r="GG23" s="345" t="s">
        <v>5</v>
      </c>
      <c r="GH23" s="345" t="s">
        <v>5</v>
      </c>
      <c r="GI23" s="345" t="s">
        <v>5</v>
      </c>
      <c r="GJ23" s="345">
        <v>444</v>
      </c>
      <c r="GK23" s="348" t="s">
        <v>5</v>
      </c>
      <c r="GL23" s="348" t="s">
        <v>5</v>
      </c>
      <c r="GM23" s="348" t="s">
        <v>5</v>
      </c>
    </row>
    <row r="24" spans="1:195" ht="19.899999999999999" customHeight="1">
      <c r="A24" s="399"/>
      <c r="B24" s="114" t="str">
        <f>IF('0'!A1=1,"Херсонська","Kherson")</f>
        <v>Херсонська</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5"/>
      <c r="AO24" s="15"/>
      <c r="AP24" s="17"/>
      <c r="AQ24" s="15"/>
      <c r="AR24" s="15"/>
      <c r="AS24" s="17"/>
      <c r="AT24" s="17"/>
      <c r="AU24" s="17"/>
      <c r="AV24" s="17"/>
      <c r="AW24" s="17"/>
      <c r="AX24" s="17"/>
      <c r="AY24" s="120"/>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19"/>
      <c r="BX24" s="119"/>
      <c r="BY24" s="119"/>
      <c r="BZ24" s="119">
        <v>28</v>
      </c>
      <c r="CA24" s="119"/>
      <c r="CB24" s="119">
        <v>1</v>
      </c>
      <c r="CC24" s="119"/>
      <c r="CD24" s="119"/>
      <c r="CE24" s="119"/>
      <c r="CF24" s="119"/>
      <c r="CG24" s="119"/>
      <c r="CH24" s="119" t="s">
        <v>0</v>
      </c>
      <c r="CI24" s="119" t="s">
        <v>0</v>
      </c>
      <c r="CJ24" s="119" t="s">
        <v>0</v>
      </c>
      <c r="CK24" s="119" t="s">
        <v>0</v>
      </c>
      <c r="CL24" s="119" t="s">
        <v>0</v>
      </c>
      <c r="CM24" s="119">
        <v>4</v>
      </c>
      <c r="CN24" s="119" t="s">
        <v>0</v>
      </c>
      <c r="CO24" s="119" t="s">
        <v>0</v>
      </c>
      <c r="CP24" s="119" t="s">
        <v>0</v>
      </c>
      <c r="CQ24" s="119" t="s">
        <v>0</v>
      </c>
      <c r="CR24" s="119">
        <v>94</v>
      </c>
      <c r="CS24" s="119">
        <v>116</v>
      </c>
      <c r="CT24" s="119">
        <v>116</v>
      </c>
      <c r="CU24" s="119">
        <v>27</v>
      </c>
      <c r="CV24" s="119">
        <v>34</v>
      </c>
      <c r="CW24" s="119">
        <v>99</v>
      </c>
      <c r="CX24" s="119"/>
      <c r="CY24" s="119">
        <v>126</v>
      </c>
      <c r="CZ24" s="131"/>
      <c r="DA24" s="15" t="s">
        <v>0</v>
      </c>
      <c r="DB24" s="15" t="s">
        <v>0</v>
      </c>
      <c r="DC24" s="131">
        <v>1</v>
      </c>
      <c r="DD24" s="15" t="s">
        <v>0</v>
      </c>
      <c r="DE24" s="15" t="s">
        <v>0</v>
      </c>
      <c r="DF24" s="15" t="s">
        <v>0</v>
      </c>
      <c r="DG24" s="15" t="s">
        <v>0</v>
      </c>
      <c r="DH24" s="166">
        <v>98</v>
      </c>
      <c r="DI24" s="15" t="s">
        <v>0</v>
      </c>
      <c r="DJ24" s="15" t="s">
        <v>0</v>
      </c>
      <c r="DK24" s="15" t="s">
        <v>0</v>
      </c>
      <c r="DL24" s="15" t="s">
        <v>0</v>
      </c>
      <c r="DM24" s="15" t="s">
        <v>0</v>
      </c>
      <c r="DN24" s="15" t="s">
        <v>0</v>
      </c>
      <c r="DO24" s="15" t="s">
        <v>0</v>
      </c>
      <c r="DP24" s="15" t="s">
        <v>0</v>
      </c>
      <c r="DQ24" s="140" t="s">
        <v>0</v>
      </c>
      <c r="DR24" s="15" t="s">
        <v>0</v>
      </c>
      <c r="DS24" s="15" t="s">
        <v>0</v>
      </c>
      <c r="DT24" s="162">
        <v>11</v>
      </c>
      <c r="DU24" s="167">
        <v>304</v>
      </c>
      <c r="DV24" s="163">
        <v>208</v>
      </c>
      <c r="DW24" s="155">
        <v>4</v>
      </c>
      <c r="DX24" s="156">
        <v>125</v>
      </c>
      <c r="DY24" s="157">
        <v>225</v>
      </c>
      <c r="DZ24" s="158">
        <v>330</v>
      </c>
      <c r="EA24" s="159">
        <v>430</v>
      </c>
      <c r="EB24" s="160">
        <v>532</v>
      </c>
      <c r="EC24" s="164">
        <v>680</v>
      </c>
      <c r="ED24" s="165">
        <v>145</v>
      </c>
      <c r="EE24" s="15" t="s">
        <v>0</v>
      </c>
      <c r="EF24" s="119" t="s">
        <v>0</v>
      </c>
      <c r="EG24" s="119">
        <v>513</v>
      </c>
      <c r="EH24" s="119">
        <v>1003</v>
      </c>
      <c r="EI24" s="119">
        <v>317</v>
      </c>
      <c r="EJ24" s="119">
        <v>821</v>
      </c>
      <c r="EK24" s="119">
        <v>909</v>
      </c>
      <c r="EL24" s="119">
        <v>534</v>
      </c>
      <c r="EM24" s="119">
        <v>1171</v>
      </c>
      <c r="EN24" s="119">
        <v>129</v>
      </c>
      <c r="EO24" s="119">
        <v>654</v>
      </c>
      <c r="EP24" s="119" t="s">
        <v>0</v>
      </c>
      <c r="EQ24" s="119" t="s">
        <v>0</v>
      </c>
      <c r="ER24" s="119">
        <v>357</v>
      </c>
      <c r="ES24" s="119">
        <v>24</v>
      </c>
      <c r="ET24" s="119">
        <v>262</v>
      </c>
      <c r="EU24" s="119" t="s">
        <v>0</v>
      </c>
      <c r="EV24" s="322" t="s">
        <v>0</v>
      </c>
      <c r="EW24" s="119" t="s">
        <v>0</v>
      </c>
      <c r="EX24" s="119" t="s">
        <v>0</v>
      </c>
      <c r="EY24" s="322">
        <v>304</v>
      </c>
      <c r="EZ24" s="322">
        <v>597</v>
      </c>
      <c r="FA24" s="322" t="s">
        <v>0</v>
      </c>
      <c r="FB24" s="322">
        <v>33</v>
      </c>
      <c r="FC24" s="322" t="s">
        <v>0</v>
      </c>
      <c r="FD24" s="322" t="s">
        <v>0</v>
      </c>
      <c r="FE24" s="322" t="s">
        <v>0</v>
      </c>
      <c r="FF24" s="322" t="s">
        <v>5</v>
      </c>
      <c r="FG24" s="322" t="s">
        <v>5</v>
      </c>
      <c r="FH24" s="322">
        <v>434</v>
      </c>
      <c r="FI24" s="322">
        <v>431</v>
      </c>
      <c r="FJ24" s="322">
        <v>423</v>
      </c>
      <c r="FK24" s="322">
        <v>519</v>
      </c>
      <c r="FL24" s="322">
        <v>1146</v>
      </c>
      <c r="FM24" s="322">
        <v>872</v>
      </c>
      <c r="FN24" s="322">
        <v>950</v>
      </c>
      <c r="FO24" s="322">
        <v>105</v>
      </c>
      <c r="FP24" s="322" t="s">
        <v>5</v>
      </c>
      <c r="FQ24" s="322" t="s">
        <v>5</v>
      </c>
      <c r="FR24" s="322" t="s">
        <v>5</v>
      </c>
      <c r="FS24" s="322" t="s">
        <v>5</v>
      </c>
      <c r="FT24" s="322">
        <v>43</v>
      </c>
      <c r="FU24" s="322" t="s">
        <v>5</v>
      </c>
      <c r="FV24" s="322" t="s">
        <v>5</v>
      </c>
      <c r="FW24" s="345" t="s">
        <v>5</v>
      </c>
      <c r="FX24" s="345" t="s">
        <v>5</v>
      </c>
      <c r="FY24" s="345" t="s">
        <v>5</v>
      </c>
      <c r="FZ24" s="345" t="s">
        <v>5</v>
      </c>
      <c r="GA24" s="345" t="s">
        <v>5</v>
      </c>
      <c r="GB24" s="345" t="s">
        <v>5</v>
      </c>
      <c r="GC24" s="345">
        <v>4</v>
      </c>
      <c r="GD24" s="345" t="s">
        <v>5</v>
      </c>
      <c r="GE24" s="345">
        <v>41</v>
      </c>
      <c r="GF24" s="345">
        <v>179</v>
      </c>
      <c r="GG24" s="345">
        <v>281</v>
      </c>
      <c r="GH24" s="345">
        <v>390</v>
      </c>
      <c r="GI24" s="345">
        <v>1708</v>
      </c>
      <c r="GJ24" s="345" t="s">
        <v>5</v>
      </c>
      <c r="GK24" s="348">
        <v>637</v>
      </c>
      <c r="GL24" s="348" t="s">
        <v>5</v>
      </c>
      <c r="GM24" s="348" t="s">
        <v>5</v>
      </c>
    </row>
    <row r="25" spans="1:195" ht="19.899999999999999" customHeight="1">
      <c r="A25" s="399"/>
      <c r="B25" s="114" t="str">
        <f>IF('0'!A1=1,"Хмельницька","Khmelnytskiy")</f>
        <v>Хмельницька</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5"/>
      <c r="AO25" s="15"/>
      <c r="AP25" s="16"/>
      <c r="AQ25" s="15"/>
      <c r="AR25" s="15"/>
      <c r="AS25" s="16"/>
      <c r="AT25" s="16"/>
      <c r="AU25" s="16"/>
      <c r="AV25" s="16"/>
      <c r="AW25" s="16"/>
      <c r="AX25" s="16"/>
      <c r="AY25" s="120"/>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19">
        <v>14</v>
      </c>
      <c r="BX25" s="119">
        <v>14</v>
      </c>
      <c r="BY25" s="119">
        <v>14</v>
      </c>
      <c r="BZ25" s="119">
        <v>15</v>
      </c>
      <c r="CA25" s="119">
        <v>14</v>
      </c>
      <c r="CB25" s="119">
        <v>14</v>
      </c>
      <c r="CC25" s="119">
        <v>14</v>
      </c>
      <c r="CD25" s="119">
        <v>14</v>
      </c>
      <c r="CE25" s="119">
        <v>14</v>
      </c>
      <c r="CF25" s="119">
        <v>14</v>
      </c>
      <c r="CG25" s="119">
        <v>14</v>
      </c>
      <c r="CH25" s="119" t="s">
        <v>0</v>
      </c>
      <c r="CI25" s="119" t="s">
        <v>0</v>
      </c>
      <c r="CJ25" s="119" t="s">
        <v>0</v>
      </c>
      <c r="CK25" s="119" t="s">
        <v>0</v>
      </c>
      <c r="CL25" s="119" t="s">
        <v>0</v>
      </c>
      <c r="CM25" s="119" t="s">
        <v>0</v>
      </c>
      <c r="CN25" s="119" t="s">
        <v>0</v>
      </c>
      <c r="CO25" s="119" t="s">
        <v>0</v>
      </c>
      <c r="CP25" s="119" t="s">
        <v>0</v>
      </c>
      <c r="CQ25" s="119" t="s">
        <v>0</v>
      </c>
      <c r="CR25" s="119" t="s">
        <v>0</v>
      </c>
      <c r="CS25" s="119" t="s">
        <v>0</v>
      </c>
      <c r="CT25" s="119" t="s">
        <v>0</v>
      </c>
      <c r="CU25" s="119" t="s">
        <v>0</v>
      </c>
      <c r="CV25" s="119" t="s">
        <v>0</v>
      </c>
      <c r="CW25" s="119" t="s">
        <v>0</v>
      </c>
      <c r="CX25" s="119" t="s">
        <v>0</v>
      </c>
      <c r="CY25" s="119" t="s">
        <v>0</v>
      </c>
      <c r="CZ25" s="119"/>
      <c r="DA25" s="15" t="s">
        <v>0</v>
      </c>
      <c r="DB25" s="15" t="s">
        <v>0</v>
      </c>
      <c r="DC25" s="131">
        <v>46</v>
      </c>
      <c r="DD25" s="15" t="s">
        <v>0</v>
      </c>
      <c r="DE25" s="15" t="s">
        <v>0</v>
      </c>
      <c r="DF25" s="15" t="s">
        <v>0</v>
      </c>
      <c r="DG25" s="15" t="s">
        <v>0</v>
      </c>
      <c r="DH25" s="15" t="s">
        <v>0</v>
      </c>
      <c r="DI25" s="15" t="s">
        <v>0</v>
      </c>
      <c r="DJ25" s="15" t="s">
        <v>0</v>
      </c>
      <c r="DK25" s="15" t="s">
        <v>0</v>
      </c>
      <c r="DL25" s="15" t="s">
        <v>0</v>
      </c>
      <c r="DM25" s="15" t="s">
        <v>0</v>
      </c>
      <c r="DN25" s="15" t="s">
        <v>0</v>
      </c>
      <c r="DO25" s="15" t="s">
        <v>0</v>
      </c>
      <c r="DP25" s="15" t="s">
        <v>0</v>
      </c>
      <c r="DQ25" s="140" t="s">
        <v>0</v>
      </c>
      <c r="DR25" s="15" t="s">
        <v>0</v>
      </c>
      <c r="DS25" s="15" t="s">
        <v>0</v>
      </c>
      <c r="DT25" s="15" t="s">
        <v>0</v>
      </c>
      <c r="DU25" s="167">
        <v>245</v>
      </c>
      <c r="DV25" s="163">
        <v>190</v>
      </c>
      <c r="DW25" s="155">
        <v>594</v>
      </c>
      <c r="DX25" s="15" t="s">
        <v>0</v>
      </c>
      <c r="DY25" s="157">
        <v>288</v>
      </c>
      <c r="DZ25" s="158">
        <v>1904</v>
      </c>
      <c r="EA25" s="159">
        <v>3642</v>
      </c>
      <c r="EB25" s="15" t="s">
        <v>0</v>
      </c>
      <c r="EC25" s="164">
        <v>1</v>
      </c>
      <c r="ED25" s="15" t="s">
        <v>0</v>
      </c>
      <c r="EE25" s="15" t="s">
        <v>0</v>
      </c>
      <c r="EF25" s="119" t="s">
        <v>0</v>
      </c>
      <c r="EG25" s="119">
        <v>651</v>
      </c>
      <c r="EH25" s="119">
        <v>512</v>
      </c>
      <c r="EI25" s="119">
        <v>512</v>
      </c>
      <c r="EJ25" s="119">
        <v>512</v>
      </c>
      <c r="EK25" s="119">
        <v>512</v>
      </c>
      <c r="EL25" s="119">
        <v>512</v>
      </c>
      <c r="EM25" s="119">
        <v>583</v>
      </c>
      <c r="EN25" s="119">
        <v>758</v>
      </c>
      <c r="EO25" s="119">
        <v>512</v>
      </c>
      <c r="EP25" s="119" t="s">
        <v>0</v>
      </c>
      <c r="EQ25" s="119" t="s">
        <v>0</v>
      </c>
      <c r="ER25" s="119" t="s">
        <v>0</v>
      </c>
      <c r="ES25" s="119" t="s">
        <v>0</v>
      </c>
      <c r="ET25" s="119" t="s">
        <v>7</v>
      </c>
      <c r="EU25" s="119" t="s">
        <v>0</v>
      </c>
      <c r="EV25" s="322" t="s">
        <v>0</v>
      </c>
      <c r="EW25" s="119">
        <v>6</v>
      </c>
      <c r="EX25" s="119">
        <v>38</v>
      </c>
      <c r="EY25" s="322">
        <v>60</v>
      </c>
      <c r="EZ25" s="322">
        <v>85</v>
      </c>
      <c r="FA25" s="322">
        <v>111</v>
      </c>
      <c r="FB25" s="322">
        <v>128</v>
      </c>
      <c r="FC25" s="322" t="s">
        <v>0</v>
      </c>
      <c r="FD25" s="322" t="s">
        <v>0</v>
      </c>
      <c r="FE25" s="322" t="s">
        <v>0</v>
      </c>
      <c r="FF25" s="322" t="s">
        <v>5</v>
      </c>
      <c r="FG25" s="322" t="s">
        <v>5</v>
      </c>
      <c r="FH25" s="322" t="s">
        <v>5</v>
      </c>
      <c r="FI25" s="322" t="s">
        <v>5</v>
      </c>
      <c r="FJ25" s="322" t="s">
        <v>5</v>
      </c>
      <c r="FK25" s="322" t="s">
        <v>5</v>
      </c>
      <c r="FL25" s="322">
        <v>4294</v>
      </c>
      <c r="FM25" s="322">
        <v>5275</v>
      </c>
      <c r="FN25" s="322" t="s">
        <v>5</v>
      </c>
      <c r="FO25" s="322" t="s">
        <v>5</v>
      </c>
      <c r="FP25" s="322" t="s">
        <v>5</v>
      </c>
      <c r="FQ25" s="322" t="s">
        <v>5</v>
      </c>
      <c r="FR25" s="322" t="s">
        <v>5</v>
      </c>
      <c r="FS25" s="322" t="s">
        <v>5</v>
      </c>
      <c r="FT25" s="322" t="s">
        <v>5</v>
      </c>
      <c r="FU25" s="322" t="s">
        <v>5</v>
      </c>
      <c r="FV25" s="322" t="s">
        <v>5</v>
      </c>
      <c r="FW25" s="345" t="s">
        <v>5</v>
      </c>
      <c r="FX25" s="345">
        <v>3275</v>
      </c>
      <c r="FY25" s="345">
        <v>4864</v>
      </c>
      <c r="FZ25" s="345" t="s">
        <v>5</v>
      </c>
      <c r="GA25" s="345" t="s">
        <v>5</v>
      </c>
      <c r="GB25" s="345" t="s">
        <v>5</v>
      </c>
      <c r="GC25" s="345">
        <v>65</v>
      </c>
      <c r="GD25" s="345" t="s">
        <v>5</v>
      </c>
      <c r="GE25" s="345">
        <v>117</v>
      </c>
      <c r="GF25" s="345">
        <v>41</v>
      </c>
      <c r="GG25" s="345">
        <v>130</v>
      </c>
      <c r="GH25" s="345" t="s">
        <v>5</v>
      </c>
      <c r="GI25" s="345">
        <v>2</v>
      </c>
      <c r="GJ25" s="345">
        <v>236</v>
      </c>
      <c r="GK25" s="348">
        <v>260</v>
      </c>
      <c r="GL25" s="348">
        <v>89</v>
      </c>
      <c r="GM25" s="348" t="s">
        <v>5</v>
      </c>
    </row>
    <row r="26" spans="1:195" ht="19.899999999999999" customHeight="1">
      <c r="A26" s="399"/>
      <c r="B26" s="114" t="str">
        <f>IF('0'!A1=1,"Черкаська","Cherkasy")</f>
        <v>Черкаська</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5"/>
      <c r="AO26" s="15"/>
      <c r="AP26" s="16"/>
      <c r="AQ26" s="15"/>
      <c r="AR26" s="15"/>
      <c r="AS26" s="16"/>
      <c r="AT26" s="16"/>
      <c r="AU26" s="16"/>
      <c r="AV26" s="16"/>
      <c r="AW26" s="16"/>
      <c r="AX26" s="16"/>
      <c r="AY26" s="118"/>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19">
        <v>4</v>
      </c>
      <c r="BX26" s="119">
        <v>4</v>
      </c>
      <c r="BY26" s="119">
        <v>4</v>
      </c>
      <c r="BZ26" s="119">
        <v>8</v>
      </c>
      <c r="CA26" s="119" t="s">
        <v>0</v>
      </c>
      <c r="CB26" s="119" t="s">
        <v>0</v>
      </c>
      <c r="CC26" s="119" t="s">
        <v>0</v>
      </c>
      <c r="CD26" s="119" t="s">
        <v>0</v>
      </c>
      <c r="CE26" s="119">
        <v>2</v>
      </c>
      <c r="CF26" s="119">
        <v>4</v>
      </c>
      <c r="CG26" s="119" t="s">
        <v>0</v>
      </c>
      <c r="CH26" s="119" t="s">
        <v>0</v>
      </c>
      <c r="CI26" s="119" t="s">
        <v>0</v>
      </c>
      <c r="CJ26" s="119">
        <v>4</v>
      </c>
      <c r="CK26" s="119" t="s">
        <v>0</v>
      </c>
      <c r="CL26" s="119">
        <v>4</v>
      </c>
      <c r="CM26" s="119" t="s">
        <v>0</v>
      </c>
      <c r="CN26" s="119" t="s">
        <v>0</v>
      </c>
      <c r="CO26" s="119" t="s">
        <v>0</v>
      </c>
      <c r="CP26" s="119" t="s">
        <v>0</v>
      </c>
      <c r="CQ26" s="119" t="s">
        <v>0</v>
      </c>
      <c r="CR26" s="119" t="s">
        <v>0</v>
      </c>
      <c r="CS26" s="119">
        <v>2</v>
      </c>
      <c r="CT26" s="119" t="s">
        <v>0</v>
      </c>
      <c r="CU26" s="119" t="s">
        <v>0</v>
      </c>
      <c r="CV26" s="119" t="s">
        <v>0</v>
      </c>
      <c r="CW26" s="119" t="s">
        <v>0</v>
      </c>
      <c r="CX26" s="119" t="s">
        <v>0</v>
      </c>
      <c r="CY26" s="119" t="s">
        <v>0</v>
      </c>
      <c r="CZ26" s="131">
        <v>119</v>
      </c>
      <c r="DA26" s="131">
        <v>181</v>
      </c>
      <c r="DB26" s="15" t="s">
        <v>0</v>
      </c>
      <c r="DC26" s="15" t="s">
        <v>0</v>
      </c>
      <c r="DD26" s="15" t="s">
        <v>0</v>
      </c>
      <c r="DE26" s="15" t="s">
        <v>0</v>
      </c>
      <c r="DF26" s="15" t="s">
        <v>0</v>
      </c>
      <c r="DG26" s="15" t="s">
        <v>0</v>
      </c>
      <c r="DH26" s="15" t="s">
        <v>0</v>
      </c>
      <c r="DI26" s="132">
        <v>4</v>
      </c>
      <c r="DJ26" s="133">
        <v>8</v>
      </c>
      <c r="DK26" s="134">
        <v>112</v>
      </c>
      <c r="DL26" s="135">
        <v>134</v>
      </c>
      <c r="DM26" s="15" t="s">
        <v>0</v>
      </c>
      <c r="DN26" s="15" t="s">
        <v>0</v>
      </c>
      <c r="DO26" s="15" t="s">
        <v>0</v>
      </c>
      <c r="DP26" s="15" t="s">
        <v>0</v>
      </c>
      <c r="DQ26" s="140" t="s">
        <v>0</v>
      </c>
      <c r="DR26" s="15" t="s">
        <v>0</v>
      </c>
      <c r="DS26" s="161">
        <v>1</v>
      </c>
      <c r="DT26" s="162">
        <v>15</v>
      </c>
      <c r="DU26" s="167">
        <v>20</v>
      </c>
      <c r="DV26" s="163">
        <v>20</v>
      </c>
      <c r="DW26" s="155">
        <v>15</v>
      </c>
      <c r="DX26" s="156">
        <v>208</v>
      </c>
      <c r="DY26" s="157">
        <v>379</v>
      </c>
      <c r="DZ26" s="158">
        <v>353</v>
      </c>
      <c r="EA26" s="159">
        <v>562</v>
      </c>
      <c r="EB26" s="160">
        <v>15</v>
      </c>
      <c r="EC26" s="164">
        <v>62</v>
      </c>
      <c r="ED26" s="165">
        <v>108</v>
      </c>
      <c r="EE26" s="160">
        <v>157</v>
      </c>
      <c r="EF26" s="168">
        <v>1089</v>
      </c>
      <c r="EG26" s="168">
        <v>304</v>
      </c>
      <c r="EH26" s="168">
        <v>255</v>
      </c>
      <c r="EI26" s="168">
        <v>254</v>
      </c>
      <c r="EJ26" s="168">
        <v>228</v>
      </c>
      <c r="EK26" s="168">
        <v>228</v>
      </c>
      <c r="EL26" s="168">
        <v>228</v>
      </c>
      <c r="EM26" s="168">
        <v>244</v>
      </c>
      <c r="EN26" s="168">
        <v>311</v>
      </c>
      <c r="EO26" s="168">
        <v>228</v>
      </c>
      <c r="EP26" s="168">
        <v>228</v>
      </c>
      <c r="EQ26" s="168">
        <v>228</v>
      </c>
      <c r="ER26" s="168">
        <v>228</v>
      </c>
      <c r="ES26" s="168">
        <v>4</v>
      </c>
      <c r="ET26" s="168" t="s">
        <v>7</v>
      </c>
      <c r="EU26" s="168" t="s">
        <v>0</v>
      </c>
      <c r="EV26" s="321" t="s">
        <v>0</v>
      </c>
      <c r="EW26" s="168" t="s">
        <v>0</v>
      </c>
      <c r="EX26" s="168" t="s">
        <v>0</v>
      </c>
      <c r="EY26" s="119" t="s">
        <v>0</v>
      </c>
      <c r="EZ26" s="119" t="s">
        <v>0</v>
      </c>
      <c r="FA26" s="119" t="s">
        <v>0</v>
      </c>
      <c r="FB26" s="119" t="s">
        <v>0</v>
      </c>
      <c r="FC26" s="119" t="s">
        <v>0</v>
      </c>
      <c r="FD26" s="119" t="s">
        <v>0</v>
      </c>
      <c r="FE26" s="119">
        <v>8</v>
      </c>
      <c r="FF26" s="119" t="s">
        <v>5</v>
      </c>
      <c r="FG26" s="119" t="s">
        <v>5</v>
      </c>
      <c r="FH26" s="119" t="s">
        <v>5</v>
      </c>
      <c r="FI26" s="119">
        <v>4</v>
      </c>
      <c r="FJ26" s="119">
        <v>548</v>
      </c>
      <c r="FK26" s="119">
        <v>808</v>
      </c>
      <c r="FL26" s="119">
        <v>378</v>
      </c>
      <c r="FM26" s="119">
        <v>2152</v>
      </c>
      <c r="FN26" s="119" t="s">
        <v>5</v>
      </c>
      <c r="FO26" s="119" t="s">
        <v>5</v>
      </c>
      <c r="FP26" s="119" t="s">
        <v>5</v>
      </c>
      <c r="FQ26" s="119">
        <v>27</v>
      </c>
      <c r="FR26" s="119" t="s">
        <v>5</v>
      </c>
      <c r="FS26" s="119" t="s">
        <v>5</v>
      </c>
      <c r="FT26" s="119" t="s">
        <v>5</v>
      </c>
      <c r="FU26" s="119" t="s">
        <v>5</v>
      </c>
      <c r="FV26" s="119">
        <v>781</v>
      </c>
      <c r="FW26" s="345">
        <v>4736</v>
      </c>
      <c r="FX26" s="345">
        <v>6942</v>
      </c>
      <c r="FY26" s="345" t="s">
        <v>5</v>
      </c>
      <c r="FZ26" s="345" t="s">
        <v>5</v>
      </c>
      <c r="GA26" s="345" t="s">
        <v>5</v>
      </c>
      <c r="GB26" s="345" t="s">
        <v>5</v>
      </c>
      <c r="GC26" s="345">
        <v>28</v>
      </c>
      <c r="GD26" s="345" t="s">
        <v>5</v>
      </c>
      <c r="GE26" s="345" t="s">
        <v>5</v>
      </c>
      <c r="GF26" s="345" t="s">
        <v>5</v>
      </c>
      <c r="GG26" s="345" t="s">
        <v>5</v>
      </c>
      <c r="GH26" s="345">
        <v>2749</v>
      </c>
      <c r="GI26" s="345">
        <v>4165</v>
      </c>
      <c r="GJ26" s="345">
        <v>7</v>
      </c>
      <c r="GK26" s="350">
        <v>6</v>
      </c>
      <c r="GL26" s="351">
        <v>9</v>
      </c>
      <c r="GM26" s="351" t="s">
        <v>5</v>
      </c>
    </row>
    <row r="27" spans="1:195" ht="19.899999999999999" customHeight="1">
      <c r="A27" s="399"/>
      <c r="B27" s="114" t="str">
        <f>IF('0'!A1=1,"Чернівецька","Chernivtsi")</f>
        <v>Чернівецька</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5"/>
      <c r="AO27" s="15"/>
      <c r="AP27" s="17"/>
      <c r="AQ27" s="15"/>
      <c r="AR27" s="15"/>
      <c r="AS27" s="17"/>
      <c r="AT27" s="17"/>
      <c r="AU27" s="17"/>
      <c r="AV27" s="17"/>
      <c r="AW27" s="17"/>
      <c r="AX27" s="17"/>
      <c r="AY27" s="120"/>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19" t="s">
        <v>0</v>
      </c>
      <c r="BX27" s="119" t="s">
        <v>0</v>
      </c>
      <c r="BY27" s="119" t="s">
        <v>0</v>
      </c>
      <c r="BZ27" s="119" t="s">
        <v>0</v>
      </c>
      <c r="CA27" s="119" t="s">
        <v>0</v>
      </c>
      <c r="CB27" s="119" t="s">
        <v>0</v>
      </c>
      <c r="CC27" s="119" t="s">
        <v>0</v>
      </c>
      <c r="CD27" s="119" t="s">
        <v>0</v>
      </c>
      <c r="CE27" s="119" t="s">
        <v>0</v>
      </c>
      <c r="CF27" s="119" t="s">
        <v>0</v>
      </c>
      <c r="CG27" s="119" t="s">
        <v>0</v>
      </c>
      <c r="CH27" s="119" t="s">
        <v>0</v>
      </c>
      <c r="CI27" s="119" t="s">
        <v>0</v>
      </c>
      <c r="CJ27" s="119" t="s">
        <v>0</v>
      </c>
      <c r="CK27" s="119" t="s">
        <v>0</v>
      </c>
      <c r="CL27" s="119"/>
      <c r="CM27" s="119" t="s">
        <v>0</v>
      </c>
      <c r="CN27" s="119" t="s">
        <v>0</v>
      </c>
      <c r="CO27" s="119" t="s">
        <v>0</v>
      </c>
      <c r="CP27" s="119" t="s">
        <v>0</v>
      </c>
      <c r="CQ27" s="119" t="s">
        <v>0</v>
      </c>
      <c r="CR27" s="119" t="s">
        <v>0</v>
      </c>
      <c r="CS27" s="119" t="s">
        <v>0</v>
      </c>
      <c r="CT27" s="119" t="s">
        <v>0</v>
      </c>
      <c r="CU27" s="119" t="s">
        <v>0</v>
      </c>
      <c r="CV27" s="119" t="s">
        <v>0</v>
      </c>
      <c r="CW27" s="119" t="s">
        <v>0</v>
      </c>
      <c r="CX27" s="119">
        <v>0</v>
      </c>
      <c r="CY27" s="119"/>
      <c r="CZ27" s="131"/>
      <c r="DA27" s="15" t="s">
        <v>0</v>
      </c>
      <c r="DB27" s="15" t="s">
        <v>0</v>
      </c>
      <c r="DC27" s="15" t="s">
        <v>0</v>
      </c>
      <c r="DD27" s="15" t="s">
        <v>0</v>
      </c>
      <c r="DE27" s="15" t="s">
        <v>0</v>
      </c>
      <c r="DF27" s="15" t="s">
        <v>0</v>
      </c>
      <c r="DG27" s="15" t="s">
        <v>0</v>
      </c>
      <c r="DH27" s="15" t="s">
        <v>0</v>
      </c>
      <c r="DI27" s="15" t="s">
        <v>0</v>
      </c>
      <c r="DJ27" s="15" t="s">
        <v>0</v>
      </c>
      <c r="DK27" s="15" t="s">
        <v>0</v>
      </c>
      <c r="DL27" s="15" t="s">
        <v>0</v>
      </c>
      <c r="DM27" s="15" t="s">
        <v>0</v>
      </c>
      <c r="DN27" s="15" t="s">
        <v>0</v>
      </c>
      <c r="DO27" s="15" t="s">
        <v>0</v>
      </c>
      <c r="DP27" s="139">
        <v>3</v>
      </c>
      <c r="DQ27" s="140" t="s">
        <v>0</v>
      </c>
      <c r="DR27" s="15" t="s">
        <v>0</v>
      </c>
      <c r="DS27" s="15" t="s">
        <v>0</v>
      </c>
      <c r="DT27" s="15" t="s">
        <v>0</v>
      </c>
      <c r="DU27" s="15" t="s">
        <v>0</v>
      </c>
      <c r="DV27" s="15" t="s">
        <v>0</v>
      </c>
      <c r="DW27" s="15" t="s">
        <v>0</v>
      </c>
      <c r="DX27" s="15" t="s">
        <v>0</v>
      </c>
      <c r="DY27" s="15" t="s">
        <v>0</v>
      </c>
      <c r="DZ27" s="158">
        <v>531</v>
      </c>
      <c r="EA27" s="159">
        <v>766</v>
      </c>
      <c r="EB27" s="160">
        <v>762</v>
      </c>
      <c r="EC27" s="15" t="s">
        <v>0</v>
      </c>
      <c r="ED27" s="15" t="s">
        <v>0</v>
      </c>
      <c r="EE27" s="15" t="s">
        <v>0</v>
      </c>
      <c r="EF27" s="119">
        <v>655</v>
      </c>
      <c r="EG27" s="119">
        <v>133</v>
      </c>
      <c r="EH27" s="119" t="s">
        <v>0</v>
      </c>
      <c r="EI27" s="119">
        <v>8</v>
      </c>
      <c r="EJ27" s="119" t="s">
        <v>0</v>
      </c>
      <c r="EK27" s="119" t="s">
        <v>0</v>
      </c>
      <c r="EL27" s="119" t="s">
        <v>0</v>
      </c>
      <c r="EM27" s="119" t="s">
        <v>0</v>
      </c>
      <c r="EN27" s="119" t="s">
        <v>0</v>
      </c>
      <c r="EO27" s="119" t="s">
        <v>0</v>
      </c>
      <c r="EP27" s="119" t="s">
        <v>0</v>
      </c>
      <c r="EQ27" s="119" t="s">
        <v>0</v>
      </c>
      <c r="ER27" s="119" t="s">
        <v>0</v>
      </c>
      <c r="ES27" s="119" t="s">
        <v>0</v>
      </c>
      <c r="ET27" s="119" t="s">
        <v>7</v>
      </c>
      <c r="EU27" s="119" t="s">
        <v>0</v>
      </c>
      <c r="EV27" s="322" t="s">
        <v>0</v>
      </c>
      <c r="EW27" s="119" t="s">
        <v>0</v>
      </c>
      <c r="EX27" s="119" t="s">
        <v>0</v>
      </c>
      <c r="EY27" s="119" t="s">
        <v>0</v>
      </c>
      <c r="EZ27" s="119" t="s">
        <v>0</v>
      </c>
      <c r="FA27" s="119" t="s">
        <v>0</v>
      </c>
      <c r="FB27" s="119">
        <v>382</v>
      </c>
      <c r="FC27" s="119" t="s">
        <v>0</v>
      </c>
      <c r="FD27" s="119" t="s">
        <v>0</v>
      </c>
      <c r="FE27" s="119" t="s">
        <v>0</v>
      </c>
      <c r="FF27" s="119" t="s">
        <v>5</v>
      </c>
      <c r="FG27" s="119" t="s">
        <v>5</v>
      </c>
      <c r="FH27" s="119" t="s">
        <v>5</v>
      </c>
      <c r="FI27" s="119" t="s">
        <v>5</v>
      </c>
      <c r="FJ27" s="119" t="s">
        <v>5</v>
      </c>
      <c r="FK27" s="119" t="s">
        <v>5</v>
      </c>
      <c r="FL27" s="119" t="s">
        <v>5</v>
      </c>
      <c r="FM27" s="119">
        <v>300</v>
      </c>
      <c r="FN27" s="119" t="s">
        <v>5</v>
      </c>
      <c r="FO27" s="119" t="s">
        <v>5</v>
      </c>
      <c r="FP27" s="119" t="s">
        <v>5</v>
      </c>
      <c r="FQ27" s="119" t="s">
        <v>5</v>
      </c>
      <c r="FR27" s="119" t="s">
        <v>5</v>
      </c>
      <c r="FS27" s="119" t="s">
        <v>5</v>
      </c>
      <c r="FT27" s="119" t="s">
        <v>5</v>
      </c>
      <c r="FU27" s="119" t="s">
        <v>5</v>
      </c>
      <c r="FV27" s="119" t="s">
        <v>5</v>
      </c>
      <c r="FW27" s="345" t="s">
        <v>5</v>
      </c>
      <c r="FX27" s="345" t="s">
        <v>5</v>
      </c>
      <c r="FY27" s="345" t="s">
        <v>5</v>
      </c>
      <c r="FZ27" s="345" t="s">
        <v>5</v>
      </c>
      <c r="GA27" s="345" t="s">
        <v>5</v>
      </c>
      <c r="GB27" s="345" t="s">
        <v>5</v>
      </c>
      <c r="GC27" s="345">
        <v>8</v>
      </c>
      <c r="GD27" s="345" t="s">
        <v>5</v>
      </c>
      <c r="GE27" s="345" t="s">
        <v>5</v>
      </c>
      <c r="GF27" s="345">
        <v>582</v>
      </c>
      <c r="GG27" s="345">
        <v>728</v>
      </c>
      <c r="GH27" s="345">
        <v>861</v>
      </c>
      <c r="GI27" s="345">
        <v>309</v>
      </c>
      <c r="GJ27" s="345">
        <v>7</v>
      </c>
      <c r="GK27" s="348">
        <v>62</v>
      </c>
      <c r="GL27" s="348" t="s">
        <v>5</v>
      </c>
      <c r="GM27" s="348" t="s">
        <v>5</v>
      </c>
    </row>
    <row r="28" spans="1:195" ht="19.899999999999999" customHeight="1">
      <c r="A28" s="399"/>
      <c r="B28" s="114" t="str">
        <f>IF('0'!A1=1,"Чернігівська","Chernihiv")</f>
        <v>Чернігівська</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5"/>
      <c r="AO28" s="15"/>
      <c r="AP28" s="17"/>
      <c r="AQ28" s="15"/>
      <c r="AR28" s="15"/>
      <c r="AS28" s="17"/>
      <c r="AT28" s="17"/>
      <c r="AU28" s="17"/>
      <c r="AV28" s="17"/>
      <c r="AW28" s="17"/>
      <c r="AX28" s="17"/>
      <c r="AY28" s="120"/>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19" t="s">
        <v>0</v>
      </c>
      <c r="BX28" s="119" t="s">
        <v>0</v>
      </c>
      <c r="BY28" s="119">
        <v>37</v>
      </c>
      <c r="BZ28" s="119" t="s">
        <v>0</v>
      </c>
      <c r="CA28" s="119" t="s">
        <v>0</v>
      </c>
      <c r="CB28" s="119">
        <v>4</v>
      </c>
      <c r="CC28" s="119" t="s">
        <v>0</v>
      </c>
      <c r="CD28" s="119" t="s">
        <v>0</v>
      </c>
      <c r="CE28" s="119" t="s">
        <v>0</v>
      </c>
      <c r="CF28" s="119" t="s">
        <v>0</v>
      </c>
      <c r="CG28" s="119">
        <v>1479</v>
      </c>
      <c r="CH28" s="119" t="s">
        <v>0</v>
      </c>
      <c r="CI28" s="119" t="s">
        <v>0</v>
      </c>
      <c r="CJ28" s="119" t="s">
        <v>0</v>
      </c>
      <c r="CK28" s="119" t="s">
        <v>0</v>
      </c>
      <c r="CL28" s="119">
        <v>645</v>
      </c>
      <c r="CM28" s="119" t="s">
        <v>0</v>
      </c>
      <c r="CN28" s="119">
        <v>462</v>
      </c>
      <c r="CO28" s="119" t="s">
        <v>0</v>
      </c>
      <c r="CP28" s="119" t="s">
        <v>0</v>
      </c>
      <c r="CQ28" s="119" t="s">
        <v>0</v>
      </c>
      <c r="CR28" s="119" t="s">
        <v>0</v>
      </c>
      <c r="CS28" s="119" t="s">
        <v>0</v>
      </c>
      <c r="CT28" s="119">
        <v>8370</v>
      </c>
      <c r="CU28" s="119" t="s">
        <v>0</v>
      </c>
      <c r="CV28" s="119" t="s">
        <v>0</v>
      </c>
      <c r="CW28" s="119" t="s">
        <v>0</v>
      </c>
      <c r="CX28" s="119">
        <v>6</v>
      </c>
      <c r="CY28" s="119">
        <v>3</v>
      </c>
      <c r="CZ28" s="119"/>
      <c r="DA28" s="15" t="s">
        <v>0</v>
      </c>
      <c r="DB28" s="15" t="s">
        <v>0</v>
      </c>
      <c r="DC28" s="15" t="s">
        <v>0</v>
      </c>
      <c r="DD28" s="15" t="s">
        <v>0</v>
      </c>
      <c r="DE28" s="15" t="s">
        <v>0</v>
      </c>
      <c r="DF28" s="153">
        <v>7549</v>
      </c>
      <c r="DG28" s="15" t="s">
        <v>0</v>
      </c>
      <c r="DH28" s="15" t="s">
        <v>0</v>
      </c>
      <c r="DI28" s="15" t="s">
        <v>0</v>
      </c>
      <c r="DJ28" s="15" t="s">
        <v>0</v>
      </c>
      <c r="DK28" s="15" t="s">
        <v>0</v>
      </c>
      <c r="DL28" s="15" t="s">
        <v>0</v>
      </c>
      <c r="DM28" s="169">
        <v>2111</v>
      </c>
      <c r="DN28" s="154">
        <v>6419</v>
      </c>
      <c r="DO28" s="170">
        <v>6314</v>
      </c>
      <c r="DP28" s="171">
        <v>3709</v>
      </c>
      <c r="DQ28" s="140">
        <v>2827</v>
      </c>
      <c r="DR28" s="141">
        <v>8975</v>
      </c>
      <c r="DS28" s="15" t="s">
        <v>0</v>
      </c>
      <c r="DT28" s="15" t="s">
        <v>0</v>
      </c>
      <c r="DU28" s="167">
        <v>102</v>
      </c>
      <c r="DV28" s="163">
        <v>330</v>
      </c>
      <c r="DW28" s="155">
        <v>407</v>
      </c>
      <c r="DX28" s="156">
        <v>501</v>
      </c>
      <c r="DY28" s="157">
        <v>358</v>
      </c>
      <c r="DZ28" s="158">
        <v>1077</v>
      </c>
      <c r="EA28" s="159">
        <v>2335</v>
      </c>
      <c r="EB28" s="160">
        <v>1299</v>
      </c>
      <c r="EC28" s="164">
        <v>179</v>
      </c>
      <c r="ED28" s="15" t="s">
        <v>0</v>
      </c>
      <c r="EE28" s="15" t="s">
        <v>0</v>
      </c>
      <c r="EF28" s="119">
        <v>100</v>
      </c>
      <c r="EG28" s="119">
        <v>190</v>
      </c>
      <c r="EH28" s="119" t="s">
        <v>0</v>
      </c>
      <c r="EI28" s="119" t="s">
        <v>0</v>
      </c>
      <c r="EJ28" s="119" t="s">
        <v>0</v>
      </c>
      <c r="EK28" s="119">
        <v>80</v>
      </c>
      <c r="EL28" s="119">
        <v>115</v>
      </c>
      <c r="EM28" s="119">
        <v>481</v>
      </c>
      <c r="EN28" s="119">
        <v>435</v>
      </c>
      <c r="EO28" s="119">
        <v>221</v>
      </c>
      <c r="EP28" s="119" t="s">
        <v>0</v>
      </c>
      <c r="EQ28" s="119" t="s">
        <v>0</v>
      </c>
      <c r="ER28" s="119" t="s">
        <v>0</v>
      </c>
      <c r="ES28" s="119" t="s">
        <v>0</v>
      </c>
      <c r="ET28" s="119" t="s">
        <v>7</v>
      </c>
      <c r="EU28" s="119" t="s">
        <v>0</v>
      </c>
      <c r="EV28" s="322" t="s">
        <v>0</v>
      </c>
      <c r="EW28" s="119">
        <v>598</v>
      </c>
      <c r="EX28" s="119">
        <v>763</v>
      </c>
      <c r="EY28" s="322">
        <v>757</v>
      </c>
      <c r="EZ28" s="322">
        <v>1807</v>
      </c>
      <c r="FA28" s="322">
        <v>290</v>
      </c>
      <c r="FB28" s="322">
        <v>437</v>
      </c>
      <c r="FC28" s="322" t="s">
        <v>0</v>
      </c>
      <c r="FD28" s="322" t="s">
        <v>0</v>
      </c>
      <c r="FE28" s="322">
        <v>37</v>
      </c>
      <c r="FF28" s="322">
        <v>88</v>
      </c>
      <c r="FG28" s="322">
        <v>157</v>
      </c>
      <c r="FH28" s="322">
        <v>444</v>
      </c>
      <c r="FI28" s="322">
        <v>390</v>
      </c>
      <c r="FJ28" s="322">
        <v>680</v>
      </c>
      <c r="FK28" s="322">
        <v>54</v>
      </c>
      <c r="FL28" s="322">
        <v>1011</v>
      </c>
      <c r="FM28" s="322">
        <v>910</v>
      </c>
      <c r="FN28" s="322">
        <v>5</v>
      </c>
      <c r="FO28" s="322" t="s">
        <v>5</v>
      </c>
      <c r="FP28" s="322">
        <v>23</v>
      </c>
      <c r="FQ28" s="322">
        <v>3</v>
      </c>
      <c r="FR28" s="322" t="s">
        <v>5</v>
      </c>
      <c r="FS28" s="322">
        <v>105</v>
      </c>
      <c r="FT28" s="322">
        <v>223</v>
      </c>
      <c r="FU28" s="322">
        <v>397</v>
      </c>
      <c r="FV28" s="322">
        <v>391</v>
      </c>
      <c r="FW28" s="345">
        <v>33</v>
      </c>
      <c r="FX28" s="345">
        <v>1244</v>
      </c>
      <c r="FY28" s="345">
        <v>1623</v>
      </c>
      <c r="FZ28" s="345">
        <v>2156</v>
      </c>
      <c r="GA28" s="345" t="s">
        <v>5</v>
      </c>
      <c r="GB28" s="345" t="s">
        <v>5</v>
      </c>
      <c r="GC28" s="345">
        <v>94</v>
      </c>
      <c r="GD28" s="345">
        <v>195</v>
      </c>
      <c r="GE28" s="345">
        <v>263</v>
      </c>
      <c r="GF28" s="345">
        <v>344</v>
      </c>
      <c r="GG28" s="345">
        <v>754</v>
      </c>
      <c r="GH28" s="345">
        <v>690</v>
      </c>
      <c r="GI28" s="345">
        <v>1446</v>
      </c>
      <c r="GJ28" s="345">
        <v>1576</v>
      </c>
      <c r="GK28" s="350">
        <v>811</v>
      </c>
      <c r="GL28" s="351">
        <v>1739</v>
      </c>
      <c r="GM28" s="351">
        <v>925</v>
      </c>
    </row>
    <row r="29" spans="1:195" ht="19.899999999999999" customHeight="1">
      <c r="A29" s="399"/>
      <c r="B29" s="114" t="str">
        <f>IF('0'!A1=1,"м. Київ","Kyiv city")</f>
        <v>м. Київ</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5"/>
      <c r="AO29" s="15"/>
      <c r="AP29" s="17"/>
      <c r="AQ29" s="15"/>
      <c r="AR29" s="15"/>
      <c r="AS29" s="17"/>
      <c r="AT29" s="17"/>
      <c r="AU29" s="17"/>
      <c r="AV29" s="17"/>
      <c r="AW29" s="17"/>
      <c r="AX29" s="17"/>
      <c r="AY29" s="118"/>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19">
        <v>15</v>
      </c>
      <c r="BX29" s="119">
        <v>40</v>
      </c>
      <c r="BY29" s="119">
        <v>32</v>
      </c>
      <c r="BZ29" s="119">
        <v>1</v>
      </c>
      <c r="CA29" s="119">
        <v>2</v>
      </c>
      <c r="CB29" s="119">
        <v>4</v>
      </c>
      <c r="CC29" s="119" t="s">
        <v>0</v>
      </c>
      <c r="CD29" s="119">
        <v>3</v>
      </c>
      <c r="CE29" s="119">
        <v>8</v>
      </c>
      <c r="CF29" s="119" t="s">
        <v>0</v>
      </c>
      <c r="CG29" s="119" t="s">
        <v>0</v>
      </c>
      <c r="CH29" s="119">
        <v>45</v>
      </c>
      <c r="CI29" s="119">
        <v>45</v>
      </c>
      <c r="CJ29" s="119">
        <v>8</v>
      </c>
      <c r="CK29" s="119">
        <v>38</v>
      </c>
      <c r="CL29" s="119">
        <v>66</v>
      </c>
      <c r="CM29" s="119" t="s">
        <v>0</v>
      </c>
      <c r="CN29" s="119" t="s">
        <v>0</v>
      </c>
      <c r="CO29" s="119" t="s">
        <v>0</v>
      </c>
      <c r="CP29" s="119">
        <v>89</v>
      </c>
      <c r="CQ29" s="119">
        <v>100</v>
      </c>
      <c r="CR29" s="119">
        <v>121</v>
      </c>
      <c r="CS29" s="119">
        <v>137</v>
      </c>
      <c r="CT29" s="119">
        <v>165</v>
      </c>
      <c r="CU29" s="119" t="s">
        <v>0</v>
      </c>
      <c r="CV29" s="119" t="s">
        <v>0</v>
      </c>
      <c r="CW29" s="119" t="s">
        <v>0</v>
      </c>
      <c r="CX29" s="119" t="s">
        <v>0</v>
      </c>
      <c r="CY29" s="119">
        <v>1</v>
      </c>
      <c r="CZ29" s="131">
        <v>7</v>
      </c>
      <c r="DA29" s="15" t="s">
        <v>0</v>
      </c>
      <c r="DB29" s="15" t="s">
        <v>0</v>
      </c>
      <c r="DC29" s="131">
        <v>2</v>
      </c>
      <c r="DD29" s="152">
        <v>2</v>
      </c>
      <c r="DE29" s="153">
        <v>4</v>
      </c>
      <c r="DF29" s="153">
        <v>5</v>
      </c>
      <c r="DG29" s="172">
        <v>0.3</v>
      </c>
      <c r="DH29" s="173">
        <v>6</v>
      </c>
      <c r="DI29" s="15" t="s">
        <v>0</v>
      </c>
      <c r="DJ29" s="174">
        <v>41</v>
      </c>
      <c r="DK29" s="175">
        <v>41</v>
      </c>
      <c r="DL29" s="176">
        <v>55</v>
      </c>
      <c r="DM29" s="177">
        <v>77</v>
      </c>
      <c r="DN29" s="178">
        <v>36</v>
      </c>
      <c r="DO29" s="179">
        <v>7</v>
      </c>
      <c r="DP29" s="180">
        <v>22</v>
      </c>
      <c r="DQ29" s="140">
        <v>5</v>
      </c>
      <c r="DR29" s="181">
        <v>3</v>
      </c>
      <c r="DS29" s="182">
        <v>82</v>
      </c>
      <c r="DT29" s="183">
        <v>1</v>
      </c>
      <c r="DU29" s="184">
        <v>341</v>
      </c>
      <c r="DV29" s="15" t="s">
        <v>0</v>
      </c>
      <c r="DW29" s="15" t="s">
        <v>0</v>
      </c>
      <c r="DX29" s="156">
        <v>59</v>
      </c>
      <c r="DY29" s="157">
        <v>246</v>
      </c>
      <c r="DZ29" s="158">
        <v>62</v>
      </c>
      <c r="EA29" s="159">
        <v>34</v>
      </c>
      <c r="EB29" s="160">
        <v>4</v>
      </c>
      <c r="EC29" s="164">
        <v>2</v>
      </c>
      <c r="ED29" s="165">
        <v>2</v>
      </c>
      <c r="EE29" s="160">
        <v>5</v>
      </c>
      <c r="EF29" s="168">
        <v>21</v>
      </c>
      <c r="EG29" s="168">
        <v>200</v>
      </c>
      <c r="EH29" s="168">
        <v>413</v>
      </c>
      <c r="EI29" s="168">
        <v>635</v>
      </c>
      <c r="EJ29" s="168">
        <v>853</v>
      </c>
      <c r="EK29" s="168">
        <v>3</v>
      </c>
      <c r="EL29" s="168">
        <v>3</v>
      </c>
      <c r="EM29" s="168">
        <v>3</v>
      </c>
      <c r="EN29" s="168">
        <v>8</v>
      </c>
      <c r="EO29" s="168">
        <v>3</v>
      </c>
      <c r="EP29" s="168">
        <v>9</v>
      </c>
      <c r="EQ29" s="168">
        <v>11</v>
      </c>
      <c r="ER29" s="168" t="s">
        <v>0</v>
      </c>
      <c r="ES29" s="168" t="s">
        <v>0</v>
      </c>
      <c r="ET29" s="168">
        <v>278</v>
      </c>
      <c r="EU29" s="168" t="s">
        <v>0</v>
      </c>
      <c r="EV29" s="321" t="s">
        <v>0</v>
      </c>
      <c r="EW29" s="168" t="s">
        <v>0</v>
      </c>
      <c r="EX29" s="168" t="s">
        <v>0</v>
      </c>
      <c r="EY29" s="119" t="s">
        <v>0</v>
      </c>
      <c r="EZ29" s="119">
        <v>9</v>
      </c>
      <c r="FA29" s="119">
        <v>27</v>
      </c>
      <c r="FB29" s="119">
        <v>110</v>
      </c>
      <c r="FC29" s="119">
        <v>15</v>
      </c>
      <c r="FD29" s="119" t="s">
        <v>0</v>
      </c>
      <c r="FE29" s="119">
        <v>27</v>
      </c>
      <c r="FF29" s="119" t="s">
        <v>5</v>
      </c>
      <c r="FG29" s="119" t="s">
        <v>5</v>
      </c>
      <c r="FH29" s="119" t="s">
        <v>5</v>
      </c>
      <c r="FI29" s="119" t="s">
        <v>5</v>
      </c>
      <c r="FJ29" s="119">
        <v>27</v>
      </c>
      <c r="FK29" s="119">
        <v>2782</v>
      </c>
      <c r="FL29" s="119">
        <v>5275</v>
      </c>
      <c r="FM29" s="119">
        <v>7578</v>
      </c>
      <c r="FN29" s="119">
        <v>304</v>
      </c>
      <c r="FO29" s="119" t="s">
        <v>5</v>
      </c>
      <c r="FP29" s="119" t="s">
        <v>5</v>
      </c>
      <c r="FQ29" s="119" t="s">
        <v>5</v>
      </c>
      <c r="FR29" s="119">
        <v>604</v>
      </c>
      <c r="FS29" s="119">
        <v>4</v>
      </c>
      <c r="FT29" s="119" t="s">
        <v>5</v>
      </c>
      <c r="FU29" s="119">
        <v>20</v>
      </c>
      <c r="FV29" s="119">
        <v>6</v>
      </c>
      <c r="FW29" s="345">
        <v>2</v>
      </c>
      <c r="FX29" s="345">
        <v>15</v>
      </c>
      <c r="FY29" s="345">
        <v>26</v>
      </c>
      <c r="FZ29" s="345">
        <v>647</v>
      </c>
      <c r="GA29" s="345" t="s">
        <v>5</v>
      </c>
      <c r="GB29" s="345">
        <v>56</v>
      </c>
      <c r="GC29" s="345">
        <v>532</v>
      </c>
      <c r="GD29" s="345">
        <v>1128</v>
      </c>
      <c r="GE29" s="345">
        <v>12</v>
      </c>
      <c r="GF29" s="345">
        <v>39</v>
      </c>
      <c r="GG29" s="345">
        <v>917</v>
      </c>
      <c r="GH29" s="345">
        <v>1882</v>
      </c>
      <c r="GI29" s="345">
        <v>5219</v>
      </c>
      <c r="GJ29" s="345">
        <v>2395</v>
      </c>
      <c r="GK29" s="348">
        <v>2131</v>
      </c>
      <c r="GL29" s="348">
        <v>2224</v>
      </c>
      <c r="GM29" s="348">
        <v>3204</v>
      </c>
    </row>
    <row r="30" spans="1:195" ht="19.899999999999999" customHeight="1" thickBot="1">
      <c r="A30" s="400"/>
      <c r="B30" s="129" t="str">
        <f>IF('0'!A1=1,"м. Севастополь","Sevastopol city")</f>
        <v>м. Севастополь</v>
      </c>
      <c r="C30" s="185"/>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t="s">
        <v>0</v>
      </c>
      <c r="BX30" s="130" t="s">
        <v>0</v>
      </c>
      <c r="BY30" s="130" t="s">
        <v>0</v>
      </c>
      <c r="BZ30" s="130" t="s">
        <v>0</v>
      </c>
      <c r="CA30" s="130" t="s">
        <v>0</v>
      </c>
      <c r="CB30" s="130" t="s">
        <v>0</v>
      </c>
      <c r="CC30" s="130" t="s">
        <v>0</v>
      </c>
      <c r="CD30" s="130" t="s">
        <v>0</v>
      </c>
      <c r="CE30" s="130" t="s">
        <v>0</v>
      </c>
      <c r="CF30" s="130" t="s">
        <v>0</v>
      </c>
      <c r="CG30" s="130" t="s">
        <v>0</v>
      </c>
      <c r="CH30" s="130" t="s">
        <v>0</v>
      </c>
      <c r="CI30" s="130" t="s">
        <v>0</v>
      </c>
      <c r="CJ30" s="130" t="s">
        <v>0</v>
      </c>
      <c r="CK30" s="130" t="s">
        <v>0</v>
      </c>
      <c r="CL30" s="130" t="s">
        <v>0</v>
      </c>
      <c r="CM30" s="130" t="s">
        <v>0</v>
      </c>
      <c r="CN30" s="130" t="s">
        <v>0</v>
      </c>
      <c r="CO30" s="130" t="s">
        <v>0</v>
      </c>
      <c r="CP30" s="130" t="s">
        <v>0</v>
      </c>
      <c r="CQ30" s="130" t="s">
        <v>0</v>
      </c>
      <c r="CR30" s="130" t="s">
        <v>0</v>
      </c>
      <c r="CS30" s="130" t="s">
        <v>0</v>
      </c>
      <c r="CT30" s="130" t="s">
        <v>0</v>
      </c>
      <c r="CU30" s="130" t="s">
        <v>0</v>
      </c>
      <c r="CV30" s="130" t="s">
        <v>0</v>
      </c>
      <c r="CW30" s="130" t="s">
        <v>0</v>
      </c>
      <c r="CX30" s="130" t="s">
        <v>0</v>
      </c>
      <c r="CY30" s="130" t="s">
        <v>0</v>
      </c>
      <c r="CZ30" s="130" t="s">
        <v>0</v>
      </c>
      <c r="DA30" s="130" t="s">
        <v>0</v>
      </c>
      <c r="DB30" s="130" t="s">
        <v>0</v>
      </c>
      <c r="DC30" s="130" t="s">
        <v>0</v>
      </c>
      <c r="DD30" s="130" t="s">
        <v>0</v>
      </c>
      <c r="DE30" s="130" t="s">
        <v>0</v>
      </c>
      <c r="DF30" s="130" t="s">
        <v>0</v>
      </c>
      <c r="DG30" s="130" t="s">
        <v>0</v>
      </c>
      <c r="DH30" s="130" t="s">
        <v>0</v>
      </c>
      <c r="DI30" s="130" t="s">
        <v>0</v>
      </c>
      <c r="DJ30" s="130" t="s">
        <v>0</v>
      </c>
      <c r="DK30" s="130" t="s">
        <v>0</v>
      </c>
      <c r="DL30" s="130" t="s">
        <v>0</v>
      </c>
      <c r="DM30" s="130" t="s">
        <v>0</v>
      </c>
      <c r="DN30" s="130" t="s">
        <v>0</v>
      </c>
      <c r="DO30" s="130" t="s">
        <v>0</v>
      </c>
      <c r="DP30" s="130" t="s">
        <v>0</v>
      </c>
      <c r="DQ30" s="130" t="s">
        <v>0</v>
      </c>
      <c r="DR30" s="130" t="s">
        <v>0</v>
      </c>
      <c r="DS30" s="130" t="s">
        <v>0</v>
      </c>
      <c r="DT30" s="130" t="s">
        <v>0</v>
      </c>
      <c r="DU30" s="130" t="s">
        <v>0</v>
      </c>
      <c r="DV30" s="130" t="s">
        <v>0</v>
      </c>
      <c r="DW30" s="130" t="s">
        <v>0</v>
      </c>
      <c r="DX30" s="130" t="s">
        <v>0</v>
      </c>
      <c r="DY30" s="130" t="s">
        <v>0</v>
      </c>
      <c r="DZ30" s="130" t="s">
        <v>0</v>
      </c>
      <c r="EA30" s="130" t="s">
        <v>0</v>
      </c>
      <c r="EB30" s="130" t="s">
        <v>0</v>
      </c>
      <c r="EC30" s="130" t="s">
        <v>0</v>
      </c>
      <c r="ED30" s="130" t="s">
        <v>0</v>
      </c>
      <c r="EE30" s="130" t="s">
        <v>0</v>
      </c>
      <c r="EF30" s="186" t="s">
        <v>0</v>
      </c>
      <c r="EG30" s="186" t="s">
        <v>0</v>
      </c>
      <c r="EH30" s="186" t="s">
        <v>0</v>
      </c>
      <c r="EI30" s="186" t="s">
        <v>0</v>
      </c>
      <c r="EJ30" s="186" t="s">
        <v>0</v>
      </c>
      <c r="EK30" s="186" t="s">
        <v>0</v>
      </c>
      <c r="EL30" s="186" t="s">
        <v>0</v>
      </c>
      <c r="EM30" s="186" t="s">
        <v>0</v>
      </c>
      <c r="EN30" s="186" t="s">
        <v>0</v>
      </c>
      <c r="EO30" s="186" t="s">
        <v>0</v>
      </c>
      <c r="EP30" s="186" t="s">
        <v>0</v>
      </c>
      <c r="EQ30" s="186" t="s">
        <v>0</v>
      </c>
      <c r="ER30" s="186" t="s">
        <v>0</v>
      </c>
      <c r="ES30" s="186" t="s">
        <v>0</v>
      </c>
      <c r="ET30" s="186" t="s">
        <v>0</v>
      </c>
      <c r="EU30" s="186" t="s">
        <v>0</v>
      </c>
      <c r="EV30" s="325" t="s">
        <v>0</v>
      </c>
      <c r="EW30" s="186" t="s">
        <v>0</v>
      </c>
      <c r="EX30" s="186" t="s">
        <v>0</v>
      </c>
      <c r="EY30" s="186" t="s">
        <v>0</v>
      </c>
      <c r="EZ30" s="186" t="s">
        <v>0</v>
      </c>
      <c r="FA30" s="186" t="s">
        <v>0</v>
      </c>
      <c r="FB30" s="186" t="s">
        <v>0</v>
      </c>
      <c r="FC30" s="186" t="s">
        <v>0</v>
      </c>
      <c r="FD30" s="186" t="s">
        <v>0</v>
      </c>
      <c r="FE30" s="186" t="s">
        <v>0</v>
      </c>
      <c r="FF30" s="186" t="s">
        <v>0</v>
      </c>
      <c r="FG30" s="186" t="s">
        <v>0</v>
      </c>
      <c r="FH30" s="186" t="s">
        <v>0</v>
      </c>
      <c r="FI30" s="186" t="s">
        <v>0</v>
      </c>
      <c r="FJ30" s="186" t="s">
        <v>0</v>
      </c>
      <c r="FK30" s="186" t="s">
        <v>0</v>
      </c>
      <c r="FL30" s="186" t="s">
        <v>0</v>
      </c>
      <c r="FM30" s="186" t="s">
        <v>0</v>
      </c>
      <c r="FN30" s="186" t="s">
        <v>0</v>
      </c>
      <c r="FO30" s="186" t="s">
        <v>0</v>
      </c>
      <c r="FP30" s="186" t="s">
        <v>0</v>
      </c>
      <c r="FQ30" s="186" t="s">
        <v>0</v>
      </c>
      <c r="FR30" s="186" t="s">
        <v>0</v>
      </c>
      <c r="FS30" s="186" t="s">
        <v>0</v>
      </c>
      <c r="FT30" s="186" t="s">
        <v>0</v>
      </c>
      <c r="FU30" s="186" t="s">
        <v>0</v>
      </c>
      <c r="FV30" s="186" t="s">
        <v>0</v>
      </c>
      <c r="FW30" s="186" t="s">
        <v>0</v>
      </c>
      <c r="FX30" s="186" t="s">
        <v>0</v>
      </c>
      <c r="FY30" s="186" t="s">
        <v>0</v>
      </c>
      <c r="FZ30" s="186" t="s">
        <v>0</v>
      </c>
      <c r="GA30" s="186" t="s">
        <v>0</v>
      </c>
      <c r="GB30" s="186" t="s">
        <v>0</v>
      </c>
      <c r="GC30" s="186" t="s">
        <v>0</v>
      </c>
      <c r="GD30" s="186" t="s">
        <v>0</v>
      </c>
      <c r="GE30" s="186" t="s">
        <v>0</v>
      </c>
      <c r="GF30" s="186" t="s">
        <v>0</v>
      </c>
      <c r="GG30" s="186" t="s">
        <v>0</v>
      </c>
      <c r="GH30" s="186" t="s">
        <v>0</v>
      </c>
      <c r="GI30" s="186" t="s">
        <v>0</v>
      </c>
      <c r="GJ30" s="186" t="s">
        <v>0</v>
      </c>
      <c r="GK30" s="186" t="s">
        <v>0</v>
      </c>
      <c r="GL30" s="186" t="s">
        <v>0</v>
      </c>
      <c r="GM30" s="186" t="s">
        <v>0</v>
      </c>
    </row>
    <row r="31" spans="1:195" ht="13.5" thickTop="1">
      <c r="A31" s="59"/>
      <c r="B31" s="59"/>
    </row>
    <row r="32" spans="1:195">
      <c r="A32" s="59"/>
      <c r="B32" s="59"/>
    </row>
    <row r="33" spans="1:166" s="48" customFormat="1" ht="15" customHeight="1">
      <c r="A33" s="62" t="str">
        <f>IF('0'!A1=1,"Починаючи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операції.","Since April 2014 excluding the temporarily occupied territory of the Autonomous Republic of Crimea and the city of Sevastopol, since JJanuary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v>
      </c>
      <c r="B33" s="6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44"/>
      <c r="AW33" s="44"/>
      <c r="AX33" s="44"/>
      <c r="AY33" s="44"/>
      <c r="AZ33" s="44"/>
      <c r="BA33" s="107"/>
      <c r="BB33" s="107"/>
      <c r="FI33" s="33"/>
    </row>
    <row r="34" spans="1:166" s="48" customFormat="1" ht="15" customHeight="1">
      <c r="A34" s="62"/>
      <c r="B34" s="63"/>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44"/>
      <c r="FG34" s="44"/>
      <c r="FH34" s="44"/>
      <c r="FJ34" s="44"/>
    </row>
  </sheetData>
  <sheetProtection password="CF16" sheet="1" objects="1" scenarios="1"/>
  <mergeCells count="2">
    <mergeCell ref="A3:B3"/>
    <mergeCell ref="A4:A30"/>
  </mergeCells>
  <hyperlinks>
    <hyperlink ref="A1" location="'0'!A1" display="'0'!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G62"/>
  <sheetViews>
    <sheetView showGridLines="0" showRowColHeaders="0" zoomScale="85" zoomScaleNormal="85" workbookViewId="0">
      <pane xSplit="2" ySplit="3" topLeftCell="CQ4" activePane="bottomRight" state="frozen"/>
      <selection activeCell="AZ3" sqref="AZ3"/>
      <selection pane="topRight" activeCell="AZ3" sqref="AZ3"/>
      <selection pane="bottomLeft" activeCell="AZ3" sqref="AZ3"/>
      <selection pane="bottomRight" activeCell="DG3" sqref="DG3"/>
    </sheetView>
  </sheetViews>
  <sheetFormatPr defaultColWidth="9.33203125" defaultRowHeight="15"/>
  <cols>
    <col min="1" max="1" width="9" style="33" customWidth="1"/>
    <col min="2" max="2" width="45.83203125" style="33" customWidth="1"/>
    <col min="3" max="11" width="10.83203125" style="37" customWidth="1"/>
    <col min="12" max="45" width="10.83203125" style="33" customWidth="1"/>
    <col min="46" max="46" width="10.6640625" style="33" customWidth="1"/>
    <col min="47" max="70" width="10.83203125" style="33" customWidth="1"/>
    <col min="71" max="72" width="12.83203125" style="33" customWidth="1"/>
    <col min="73" max="77" width="10.83203125" style="33" customWidth="1"/>
    <col min="78" max="84" width="11.1640625" style="33" customWidth="1"/>
    <col min="85" max="85" width="12.83203125" style="33" customWidth="1"/>
    <col min="86" max="142" width="10.83203125" style="33" customWidth="1"/>
    <col min="143" max="16384" width="9.33203125" style="33"/>
  </cols>
  <sheetData>
    <row r="1" spans="1:111" ht="24" customHeight="1">
      <c r="A1" s="52" t="str">
        <f>IF('0'!A1=1,"до змісту","to title")</f>
        <v>до змісту</v>
      </c>
      <c r="B1" s="53"/>
      <c r="C1" s="32"/>
      <c r="D1" s="32"/>
      <c r="E1" s="32"/>
      <c r="F1" s="32"/>
      <c r="G1" s="32"/>
      <c r="H1" s="32"/>
      <c r="I1" s="32"/>
      <c r="J1" s="32"/>
      <c r="K1" s="32"/>
    </row>
    <row r="2" spans="1:111" s="35" customFormat="1" ht="15.75" customHeight="1">
      <c r="A2" s="54"/>
      <c r="B2" s="55"/>
      <c r="C2" s="306">
        <v>41306</v>
      </c>
      <c r="D2" s="306">
        <v>41334</v>
      </c>
      <c r="E2" s="306">
        <v>41365</v>
      </c>
      <c r="F2" s="306">
        <v>41395</v>
      </c>
      <c r="G2" s="306">
        <v>41426</v>
      </c>
      <c r="H2" s="306">
        <v>41456</v>
      </c>
      <c r="I2" s="306">
        <v>41487</v>
      </c>
      <c r="J2" s="306">
        <v>41518</v>
      </c>
      <c r="K2" s="306">
        <v>41548</v>
      </c>
      <c r="L2" s="306">
        <v>41579</v>
      </c>
      <c r="M2" s="306">
        <v>41609</v>
      </c>
      <c r="N2" s="306">
        <v>41640</v>
      </c>
      <c r="O2" s="306">
        <v>41671</v>
      </c>
      <c r="P2" s="306">
        <v>41699</v>
      </c>
      <c r="Q2" s="306">
        <v>41730</v>
      </c>
      <c r="R2" s="306">
        <v>41760</v>
      </c>
      <c r="S2" s="306">
        <v>41791</v>
      </c>
      <c r="T2" s="306">
        <v>41821</v>
      </c>
      <c r="U2" s="306">
        <v>41852</v>
      </c>
      <c r="V2" s="306">
        <v>41883</v>
      </c>
      <c r="W2" s="306">
        <v>41913</v>
      </c>
      <c r="X2" s="306">
        <v>41944</v>
      </c>
      <c r="Y2" s="306">
        <v>41974</v>
      </c>
      <c r="Z2" s="306">
        <v>42005</v>
      </c>
      <c r="AA2" s="306">
        <v>42036</v>
      </c>
      <c r="AB2" s="306">
        <v>42064</v>
      </c>
      <c r="AC2" s="306">
        <v>42095</v>
      </c>
      <c r="AD2" s="306">
        <v>42125</v>
      </c>
      <c r="AE2" s="306">
        <v>42156</v>
      </c>
      <c r="AF2" s="306">
        <v>42186</v>
      </c>
      <c r="AG2" s="306">
        <v>42217</v>
      </c>
      <c r="AH2" s="306">
        <v>42248</v>
      </c>
      <c r="AI2" s="306">
        <v>42278</v>
      </c>
      <c r="AJ2" s="306">
        <v>42309</v>
      </c>
      <c r="AK2" s="306">
        <v>42339</v>
      </c>
      <c r="AL2" s="306">
        <v>42370</v>
      </c>
      <c r="AM2" s="306">
        <v>42401</v>
      </c>
      <c r="AN2" s="306">
        <v>42430</v>
      </c>
      <c r="AO2" s="306">
        <v>42461</v>
      </c>
      <c r="AP2" s="306">
        <v>42491</v>
      </c>
      <c r="AQ2" s="306">
        <v>42522</v>
      </c>
      <c r="AR2" s="306">
        <v>42552</v>
      </c>
      <c r="AS2" s="306">
        <v>42583</v>
      </c>
      <c r="AT2" s="306">
        <v>42614</v>
      </c>
      <c r="AU2" s="306">
        <v>42644</v>
      </c>
      <c r="AV2" s="306">
        <v>42675</v>
      </c>
      <c r="AW2" s="306">
        <v>42705</v>
      </c>
      <c r="AX2" s="306">
        <v>42736</v>
      </c>
      <c r="AY2" s="306">
        <v>42767</v>
      </c>
      <c r="AZ2" s="306">
        <v>42795</v>
      </c>
      <c r="BA2" s="306">
        <v>42826</v>
      </c>
      <c r="BB2" s="34">
        <v>42856</v>
      </c>
      <c r="BC2" s="306">
        <v>42887</v>
      </c>
      <c r="BD2" s="306">
        <v>42917</v>
      </c>
      <c r="BE2" s="34">
        <v>42948</v>
      </c>
      <c r="BF2" s="34">
        <v>42979</v>
      </c>
      <c r="BG2" s="306">
        <v>43009</v>
      </c>
      <c r="BH2" s="306">
        <v>43040</v>
      </c>
      <c r="BI2" s="306">
        <v>43070</v>
      </c>
      <c r="BJ2" s="306">
        <v>43101</v>
      </c>
      <c r="BK2" s="306">
        <v>43132</v>
      </c>
      <c r="BL2" s="306">
        <v>43160</v>
      </c>
      <c r="BM2" s="306">
        <v>43191</v>
      </c>
      <c r="BN2" s="306">
        <v>43221</v>
      </c>
      <c r="BO2" s="306">
        <v>43252</v>
      </c>
      <c r="BP2" s="306">
        <v>43282</v>
      </c>
      <c r="BQ2" s="306">
        <v>43313</v>
      </c>
      <c r="BR2" s="306">
        <v>43344</v>
      </c>
      <c r="BS2" s="306">
        <v>43374</v>
      </c>
      <c r="BT2" s="306">
        <v>43405</v>
      </c>
      <c r="BU2" s="306">
        <v>43435</v>
      </c>
      <c r="BV2" s="306">
        <v>43466</v>
      </c>
      <c r="BW2" s="306">
        <v>43497</v>
      </c>
      <c r="BX2" s="306">
        <v>43525</v>
      </c>
      <c r="BY2" s="306">
        <v>43556</v>
      </c>
      <c r="BZ2" s="306">
        <v>43586</v>
      </c>
      <c r="CA2" s="306">
        <v>43617</v>
      </c>
      <c r="CB2" s="306">
        <v>43647</v>
      </c>
      <c r="CC2" s="306">
        <v>43678</v>
      </c>
      <c r="CD2" s="306">
        <v>43709</v>
      </c>
      <c r="CE2" s="306">
        <v>43739</v>
      </c>
      <c r="CF2" s="34">
        <v>43770</v>
      </c>
      <c r="CG2" s="34">
        <v>43800</v>
      </c>
      <c r="CH2" s="34">
        <v>43831</v>
      </c>
      <c r="CI2" s="34">
        <v>43862</v>
      </c>
      <c r="CJ2" s="34">
        <v>43891</v>
      </c>
      <c r="CK2" s="34">
        <v>43922</v>
      </c>
      <c r="CL2" s="34">
        <v>43952</v>
      </c>
      <c r="CM2" s="34">
        <v>43983</v>
      </c>
      <c r="CN2" s="34">
        <v>44013</v>
      </c>
      <c r="CO2" s="34">
        <v>44044</v>
      </c>
      <c r="CP2" s="34">
        <v>44075</v>
      </c>
      <c r="CQ2" s="34">
        <v>44105</v>
      </c>
      <c r="CR2" s="34">
        <v>44136</v>
      </c>
      <c r="CS2" s="34">
        <v>44166</v>
      </c>
      <c r="CT2" s="34">
        <v>44197</v>
      </c>
      <c r="CU2" s="34">
        <v>44228</v>
      </c>
      <c r="CV2" s="34">
        <v>44256</v>
      </c>
      <c r="CW2" s="34">
        <v>44287</v>
      </c>
      <c r="CX2" s="34">
        <v>44317</v>
      </c>
      <c r="CY2" s="34">
        <v>44348</v>
      </c>
      <c r="CZ2" s="34">
        <v>44378</v>
      </c>
      <c r="DA2" s="34">
        <v>44409</v>
      </c>
      <c r="DB2" s="34">
        <v>44440</v>
      </c>
      <c r="DC2" s="34">
        <v>44470</v>
      </c>
      <c r="DD2" s="34">
        <v>44501</v>
      </c>
      <c r="DE2" s="34">
        <v>44531</v>
      </c>
      <c r="DF2" s="34">
        <v>44562</v>
      </c>
      <c r="DG2" s="34">
        <v>44593</v>
      </c>
    </row>
    <row r="3" spans="1:111" ht="48" customHeight="1">
      <c r="A3" s="382" t="str">
        <f>IF('0'!A1=1,"Заборгованість з виплати заробітної плати на перше число місяця (млн. грн) КВЕД 2010","Wage arrears as of month 1-st (mln. UAH) CTEA 2010")</f>
        <v>Заборгованість з виплати заробітної плати на перше число місяця (млн. грн) КВЕД 2010</v>
      </c>
      <c r="B3" s="383"/>
      <c r="C3" s="64">
        <v>1005.149</v>
      </c>
      <c r="D3" s="64">
        <v>1102.547</v>
      </c>
      <c r="E3" s="64">
        <v>1078.4059999999999</v>
      </c>
      <c r="F3" s="64">
        <v>1056.213</v>
      </c>
      <c r="G3" s="64">
        <v>1043.729</v>
      </c>
      <c r="H3" s="64">
        <v>989.6</v>
      </c>
      <c r="I3" s="64">
        <v>985.41200000000003</v>
      </c>
      <c r="J3" s="64">
        <v>982.94600000000003</v>
      </c>
      <c r="K3" s="64">
        <v>1024.54</v>
      </c>
      <c r="L3" s="64">
        <v>989.04399999999998</v>
      </c>
      <c r="M3" s="64">
        <v>1019.401</v>
      </c>
      <c r="N3" s="65">
        <v>808.16700000000003</v>
      </c>
      <c r="O3" s="64">
        <v>807.86300000000006</v>
      </c>
      <c r="P3" s="64">
        <v>997.99900000000002</v>
      </c>
      <c r="Q3" s="64">
        <v>1125.749</v>
      </c>
      <c r="R3" s="66">
        <v>1008.54</v>
      </c>
      <c r="S3" s="66">
        <v>999.27499999999998</v>
      </c>
      <c r="T3" s="66">
        <v>970.71199999999999</v>
      </c>
      <c r="U3" s="66">
        <v>1084.7829999999999</v>
      </c>
      <c r="V3" s="66">
        <v>1424.405</v>
      </c>
      <c r="W3" s="66">
        <v>1927.693</v>
      </c>
      <c r="X3" s="66">
        <v>2205.7510000000002</v>
      </c>
      <c r="Y3" s="66">
        <v>2366.8690000000001</v>
      </c>
      <c r="Z3" s="66">
        <v>1320.1079999999999</v>
      </c>
      <c r="AA3" s="66">
        <v>1465.6020000000001</v>
      </c>
      <c r="AB3" s="66">
        <v>1574.8489999999999</v>
      </c>
      <c r="AC3" s="66">
        <v>1617.0609999999999</v>
      </c>
      <c r="AD3" s="66">
        <v>1495.9359999999999</v>
      </c>
      <c r="AE3" s="66">
        <v>1811.278</v>
      </c>
      <c r="AF3" s="66">
        <v>1915.502</v>
      </c>
      <c r="AG3" s="66">
        <v>1963.81</v>
      </c>
      <c r="AH3" s="66">
        <v>2004.1949999999999</v>
      </c>
      <c r="AI3" s="66">
        <v>1908.078</v>
      </c>
      <c r="AJ3" s="66">
        <v>1970.847</v>
      </c>
      <c r="AK3" s="66">
        <v>2010.9390000000001</v>
      </c>
      <c r="AL3" s="66">
        <v>1880.7619999999999</v>
      </c>
      <c r="AM3" s="66">
        <v>2092.5010000000002</v>
      </c>
      <c r="AN3" s="66">
        <v>2013.442</v>
      </c>
      <c r="AO3" s="66">
        <v>1949.0129999999999</v>
      </c>
      <c r="AP3" s="12">
        <v>1849.114</v>
      </c>
      <c r="AQ3" s="12">
        <v>1866.54</v>
      </c>
      <c r="AR3" s="12">
        <v>1967.5889999999999</v>
      </c>
      <c r="AS3" s="12">
        <v>2046.212</v>
      </c>
      <c r="AT3" s="12">
        <v>1902.2929999999999</v>
      </c>
      <c r="AU3" s="12">
        <v>1978.5229999999999</v>
      </c>
      <c r="AV3" s="12">
        <v>1962.0119999999999</v>
      </c>
      <c r="AW3" s="12">
        <v>2004.011</v>
      </c>
      <c r="AX3" s="12">
        <v>1790.9739999999999</v>
      </c>
      <c r="AY3" s="12">
        <v>1907.556</v>
      </c>
      <c r="AZ3" s="12">
        <v>1995.3209999999999</v>
      </c>
      <c r="BA3" s="12">
        <v>2069.8130000000001</v>
      </c>
      <c r="BB3" s="12">
        <v>2185.2109999999998</v>
      </c>
      <c r="BC3" s="12">
        <v>2320.1849999999999</v>
      </c>
      <c r="BD3" s="12">
        <v>2391.9009999999998</v>
      </c>
      <c r="BE3" s="12">
        <v>2377.1669999999999</v>
      </c>
      <c r="BF3" s="12">
        <v>2335.8989999999999</v>
      </c>
      <c r="BG3" s="12">
        <v>2467.8090000000002</v>
      </c>
      <c r="BH3" s="12">
        <v>2457.5639999999999</v>
      </c>
      <c r="BI3" s="12">
        <v>2581.6990000000001</v>
      </c>
      <c r="BJ3" s="12">
        <v>2368.3960000000002</v>
      </c>
      <c r="BK3" s="12">
        <v>2535.3319999999999</v>
      </c>
      <c r="BL3" s="12">
        <v>2455.9290000000001</v>
      </c>
      <c r="BM3" s="12">
        <v>2422.2020000000002</v>
      </c>
      <c r="BN3" s="12">
        <v>2473.7130000000002</v>
      </c>
      <c r="BO3" s="12">
        <v>2560.9780000000001</v>
      </c>
      <c r="BP3" s="12">
        <v>2723.4110000000001</v>
      </c>
      <c r="BQ3" s="12">
        <v>2733.61</v>
      </c>
      <c r="BR3" s="12">
        <v>2712.2660000000001</v>
      </c>
      <c r="BS3" s="12">
        <v>2889.002</v>
      </c>
      <c r="BT3" s="12">
        <v>2883.6390000000001</v>
      </c>
      <c r="BU3" s="12">
        <v>2819.3919999999998</v>
      </c>
      <c r="BV3" s="12">
        <v>2645.1210000000001</v>
      </c>
      <c r="BW3" s="12">
        <v>2614.3330000000001</v>
      </c>
      <c r="BX3" s="12">
        <v>2446.768</v>
      </c>
      <c r="BY3" s="12">
        <v>2463.3069999999998</v>
      </c>
      <c r="BZ3" s="12">
        <v>2615.3910000000001</v>
      </c>
      <c r="CA3" s="12">
        <v>2718.3449999999998</v>
      </c>
      <c r="CB3" s="12">
        <v>2857.8119999999999</v>
      </c>
      <c r="CC3" s="12">
        <v>2739.8420000000001</v>
      </c>
      <c r="CD3" s="12">
        <v>2817</v>
      </c>
      <c r="CE3" s="12">
        <v>3141</v>
      </c>
      <c r="CF3" s="12">
        <v>3438</v>
      </c>
      <c r="CG3" s="12">
        <v>3220.8980000000001</v>
      </c>
      <c r="CH3" s="12">
        <v>3034.4119999999998</v>
      </c>
      <c r="CI3" s="12">
        <v>3034.1120000000001</v>
      </c>
      <c r="CJ3" s="12">
        <v>3020</v>
      </c>
      <c r="CK3" s="12">
        <v>2964.1959999999999</v>
      </c>
      <c r="CL3" s="12">
        <v>2996.7220000000002</v>
      </c>
      <c r="CM3" s="12">
        <v>3142.7919999999999</v>
      </c>
      <c r="CN3" s="12">
        <v>3146.375</v>
      </c>
      <c r="CO3" s="12">
        <v>3400.4920000000002</v>
      </c>
      <c r="CP3" s="12">
        <v>3421</v>
      </c>
      <c r="CQ3" s="12">
        <v>3560.8919999999998</v>
      </c>
      <c r="CR3" s="12">
        <v>3792</v>
      </c>
      <c r="CS3" s="12">
        <v>4010.4839999999999</v>
      </c>
      <c r="CT3" s="12">
        <v>3137</v>
      </c>
      <c r="CU3" s="12">
        <v>2971.8209999999999</v>
      </c>
      <c r="CV3" s="12">
        <v>3213.88</v>
      </c>
      <c r="CW3" s="354">
        <v>3385</v>
      </c>
      <c r="CX3" s="358">
        <v>3567.5520000000001</v>
      </c>
      <c r="CY3" s="358">
        <v>3350.6979999999999</v>
      </c>
      <c r="CZ3" s="358">
        <v>3592.64</v>
      </c>
      <c r="DA3" s="358">
        <v>3961.36</v>
      </c>
      <c r="DB3" s="370">
        <v>3928.799</v>
      </c>
      <c r="DC3" s="370">
        <v>4004.643</v>
      </c>
      <c r="DD3" s="370">
        <v>4007.4059999999999</v>
      </c>
      <c r="DE3" s="370">
        <v>3942.7860000000001</v>
      </c>
      <c r="DF3" s="370">
        <v>3207.096</v>
      </c>
      <c r="DG3" s="370">
        <v>3072.3310000000001</v>
      </c>
    </row>
    <row r="4" spans="1:111" ht="31.9" customHeight="1">
      <c r="A4" s="384" t="str">
        <f>IF('0'!A1=1,"За видами економічної діяльності КВЕД 2010","By types of economic activity CTEA 2010")</f>
        <v>За видами економічної діяльності КВЕД 2010</v>
      </c>
      <c r="B4" s="56"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5">
        <v>30.385999999999999</v>
      </c>
      <c r="D4" s="15">
        <v>34.753</v>
      </c>
      <c r="E4" s="15">
        <v>30.327999999999999</v>
      </c>
      <c r="F4" s="15">
        <v>26.681999999999999</v>
      </c>
      <c r="G4" s="15">
        <v>28.27</v>
      </c>
      <c r="H4" s="15">
        <v>27.477</v>
      </c>
      <c r="I4" s="15">
        <v>27.074000000000002</v>
      </c>
      <c r="J4" s="15">
        <v>27.98</v>
      </c>
      <c r="K4" s="15">
        <v>27.306000000000001</v>
      </c>
      <c r="L4" s="15">
        <v>27.315999999999999</v>
      </c>
      <c r="M4" s="15">
        <v>26.295999999999999</v>
      </c>
      <c r="N4" s="15">
        <v>26.524999999999999</v>
      </c>
      <c r="O4" s="15">
        <v>31.675000000000001</v>
      </c>
      <c r="P4" s="15">
        <v>39.622</v>
      </c>
      <c r="Q4" s="15">
        <v>40.235999999999997</v>
      </c>
      <c r="R4" s="15">
        <v>26.83</v>
      </c>
      <c r="S4" s="15">
        <v>24.957000000000001</v>
      </c>
      <c r="T4" s="15">
        <v>26.151</v>
      </c>
      <c r="U4" s="22">
        <v>25.094999999999999</v>
      </c>
      <c r="V4" s="22">
        <v>24.506</v>
      </c>
      <c r="W4" s="22">
        <v>23.183</v>
      </c>
      <c r="X4" s="22">
        <v>23</v>
      </c>
      <c r="Y4" s="22">
        <v>22.061</v>
      </c>
      <c r="Z4" s="67">
        <v>20.731999999999999</v>
      </c>
      <c r="AA4" s="22">
        <v>14.85</v>
      </c>
      <c r="AB4" s="22">
        <v>16.108000000000001</v>
      </c>
      <c r="AC4" s="22">
        <v>13.983000000000001</v>
      </c>
      <c r="AD4" s="22">
        <v>13.952</v>
      </c>
      <c r="AE4" s="22">
        <v>12.888</v>
      </c>
      <c r="AF4" s="22">
        <v>13.759</v>
      </c>
      <c r="AG4" s="22">
        <v>13.714</v>
      </c>
      <c r="AH4" s="22">
        <v>13.734</v>
      </c>
      <c r="AI4" s="22">
        <v>12.225</v>
      </c>
      <c r="AJ4" s="68">
        <v>10.951000000000001</v>
      </c>
      <c r="AK4" s="68">
        <v>10.272</v>
      </c>
      <c r="AL4" s="68">
        <v>9.9809999999999999</v>
      </c>
      <c r="AM4" s="68">
        <v>10.707000000000001</v>
      </c>
      <c r="AN4" s="68">
        <v>10.839</v>
      </c>
      <c r="AO4" s="68">
        <v>11.013</v>
      </c>
      <c r="AP4" s="16">
        <v>11.118</v>
      </c>
      <c r="AQ4" s="16">
        <v>12.465999999999999</v>
      </c>
      <c r="AR4" s="13">
        <v>15.872999999999999</v>
      </c>
      <c r="AS4" s="13">
        <v>13.122</v>
      </c>
      <c r="AT4" s="13">
        <v>14.742000000000001</v>
      </c>
      <c r="AU4" s="13">
        <v>14.869</v>
      </c>
      <c r="AV4" s="13">
        <v>15.365</v>
      </c>
      <c r="AW4" s="13">
        <v>13.909000000000001</v>
      </c>
      <c r="AX4" s="13">
        <v>13.6</v>
      </c>
      <c r="AY4" s="13">
        <v>18.385999999999999</v>
      </c>
      <c r="AZ4" s="13">
        <v>19.184000000000001</v>
      </c>
      <c r="BA4" s="13">
        <v>19.247</v>
      </c>
      <c r="BB4" s="13">
        <v>20.933</v>
      </c>
      <c r="BC4" s="13">
        <v>21.599</v>
      </c>
      <c r="BD4" s="13">
        <v>23.445</v>
      </c>
      <c r="BE4" s="13">
        <v>17.843</v>
      </c>
      <c r="BF4" s="13">
        <v>17.952999999999999</v>
      </c>
      <c r="BG4" s="13">
        <v>16.87</v>
      </c>
      <c r="BH4" s="13">
        <v>17.832999999999998</v>
      </c>
      <c r="BI4" s="13">
        <v>17.866</v>
      </c>
      <c r="BJ4" s="13">
        <v>16.152000000000001</v>
      </c>
      <c r="BK4" s="13">
        <v>16.093</v>
      </c>
      <c r="BL4" s="13">
        <v>16.131</v>
      </c>
      <c r="BM4" s="13">
        <v>16.100000000000001</v>
      </c>
      <c r="BN4" s="13">
        <v>16.140999999999998</v>
      </c>
      <c r="BO4" s="13">
        <v>17.385999999999999</v>
      </c>
      <c r="BP4" s="13">
        <v>17.347000000000001</v>
      </c>
      <c r="BQ4" s="13">
        <v>19.029</v>
      </c>
      <c r="BR4" s="13">
        <v>20.007999999999999</v>
      </c>
      <c r="BS4" s="13">
        <v>21.538</v>
      </c>
      <c r="BT4" s="13">
        <v>24.131</v>
      </c>
      <c r="BU4" s="13">
        <v>23.15</v>
      </c>
      <c r="BV4" s="13">
        <v>20.753</v>
      </c>
      <c r="BW4" s="13">
        <v>18.478999999999999</v>
      </c>
      <c r="BX4" s="13">
        <v>19.622</v>
      </c>
      <c r="BY4" s="13">
        <v>19.954000000000001</v>
      </c>
      <c r="BZ4" s="13">
        <v>21.844999999999999</v>
      </c>
      <c r="CA4" s="13">
        <v>20.594000000000001</v>
      </c>
      <c r="CB4" s="13">
        <v>19.298999999999999</v>
      </c>
      <c r="CC4" s="13">
        <v>20.483000000000001</v>
      </c>
      <c r="CD4" s="13">
        <v>24</v>
      </c>
      <c r="CE4" s="13">
        <v>27</v>
      </c>
      <c r="CF4" s="13">
        <v>26</v>
      </c>
      <c r="CG4" s="13">
        <v>27.387</v>
      </c>
      <c r="CH4" s="13">
        <v>29.5</v>
      </c>
      <c r="CI4" s="13">
        <v>34.911999999999999</v>
      </c>
      <c r="CJ4" s="13">
        <v>41</v>
      </c>
      <c r="CK4" s="13">
        <v>41.783999999999999</v>
      </c>
      <c r="CL4" s="13">
        <v>49.445</v>
      </c>
      <c r="CM4" s="13">
        <v>48.822000000000003</v>
      </c>
      <c r="CN4" s="13">
        <v>54.363999999999997</v>
      </c>
      <c r="CO4" s="13">
        <v>51.887999999999998</v>
      </c>
      <c r="CP4" s="13">
        <v>54</v>
      </c>
      <c r="CQ4" s="20">
        <v>56.101999999999997</v>
      </c>
      <c r="CR4" s="20">
        <v>57</v>
      </c>
      <c r="CS4" s="20">
        <v>56.093000000000004</v>
      </c>
      <c r="CT4" s="20">
        <v>54</v>
      </c>
      <c r="CU4" s="20">
        <v>59.393999999999998</v>
      </c>
      <c r="CV4" s="20">
        <v>63.774000000000001</v>
      </c>
      <c r="CW4" s="355">
        <v>65</v>
      </c>
      <c r="CX4" s="355">
        <v>66</v>
      </c>
      <c r="CY4" s="355">
        <v>74.522000000000006</v>
      </c>
      <c r="CZ4" s="355">
        <v>77.805999999999997</v>
      </c>
      <c r="DA4" s="355">
        <v>69.161000000000001</v>
      </c>
      <c r="DB4" s="355">
        <v>61.35</v>
      </c>
      <c r="DC4" s="355">
        <v>54.965000000000003</v>
      </c>
      <c r="DD4" s="355">
        <v>56.246000000000002</v>
      </c>
      <c r="DE4" s="355">
        <v>54.493000000000002</v>
      </c>
      <c r="DF4" s="355">
        <v>45.264000000000003</v>
      </c>
      <c r="DG4" s="355">
        <v>44.094999999999999</v>
      </c>
    </row>
    <row r="5" spans="1:111" ht="25.5" customHeight="1">
      <c r="A5" s="385"/>
      <c r="B5" s="57" t="str">
        <f>IF('0'!A1=1,"з них сільське господарство","of which agriculture")</f>
        <v>з них сільське господарство</v>
      </c>
      <c r="C5" s="15">
        <v>25.422999999999998</v>
      </c>
      <c r="D5" s="15">
        <v>29.283000000000001</v>
      </c>
      <c r="E5" s="15">
        <v>24.981999999999999</v>
      </c>
      <c r="F5" s="15">
        <v>21.475000000000001</v>
      </c>
      <c r="G5" s="15">
        <v>23.402999999999999</v>
      </c>
      <c r="H5" s="15">
        <v>22.687999999999999</v>
      </c>
      <c r="I5" s="15">
        <v>22.225000000000001</v>
      </c>
      <c r="J5" s="15">
        <v>23.12</v>
      </c>
      <c r="K5" s="15">
        <v>21.736999999999998</v>
      </c>
      <c r="L5" s="15">
        <v>21.257000000000001</v>
      </c>
      <c r="M5" s="15">
        <v>20.248999999999999</v>
      </c>
      <c r="N5" s="15">
        <v>20.459</v>
      </c>
      <c r="O5" s="15">
        <v>25.216000000000001</v>
      </c>
      <c r="P5" s="15">
        <v>32.811</v>
      </c>
      <c r="Q5" s="15">
        <v>32.908000000000001</v>
      </c>
      <c r="R5" s="15">
        <v>22.715</v>
      </c>
      <c r="S5" s="15">
        <v>20.815000000000001</v>
      </c>
      <c r="T5" s="15">
        <v>22.225999999999999</v>
      </c>
      <c r="U5" s="22">
        <v>20.341999999999999</v>
      </c>
      <c r="V5" s="22">
        <v>20.161999999999999</v>
      </c>
      <c r="W5" s="22">
        <v>18.956</v>
      </c>
      <c r="X5" s="22">
        <v>19</v>
      </c>
      <c r="Y5" s="22">
        <v>18.564</v>
      </c>
      <c r="Z5" s="67">
        <v>18.167999999999999</v>
      </c>
      <c r="AA5" s="22">
        <v>11.593</v>
      </c>
      <c r="AB5" s="22">
        <v>11.561999999999999</v>
      </c>
      <c r="AC5" s="22">
        <v>11.193</v>
      </c>
      <c r="AD5" s="22">
        <v>11.257</v>
      </c>
      <c r="AE5" s="22">
        <v>10.666</v>
      </c>
      <c r="AF5" s="22">
        <v>11.497</v>
      </c>
      <c r="AG5" s="22">
        <v>11.387</v>
      </c>
      <c r="AH5" s="22">
        <v>11.458</v>
      </c>
      <c r="AI5" s="22">
        <v>10.085000000000001</v>
      </c>
      <c r="AJ5" s="68">
        <v>9.1050000000000004</v>
      </c>
      <c r="AK5" s="68">
        <v>8.2899999999999991</v>
      </c>
      <c r="AL5" s="68">
        <v>8.3650000000000002</v>
      </c>
      <c r="AM5" s="68">
        <v>9.0540000000000003</v>
      </c>
      <c r="AN5" s="68">
        <v>9.1449999999999996</v>
      </c>
      <c r="AO5" s="68">
        <v>8.9290000000000003</v>
      </c>
      <c r="AP5" s="16">
        <v>9.0050000000000008</v>
      </c>
      <c r="AQ5" s="16">
        <v>9.5950000000000006</v>
      </c>
      <c r="AR5" s="13">
        <v>12.505000000000001</v>
      </c>
      <c r="AS5" s="13">
        <v>10.525</v>
      </c>
      <c r="AT5" s="13">
        <v>11.717000000000001</v>
      </c>
      <c r="AU5" s="13">
        <v>11.6</v>
      </c>
      <c r="AV5" s="13">
        <v>11.676</v>
      </c>
      <c r="AW5" s="13">
        <v>10.481999999999999</v>
      </c>
      <c r="AX5" s="13">
        <v>10.53</v>
      </c>
      <c r="AY5" s="13">
        <v>12.563000000000001</v>
      </c>
      <c r="AZ5" s="13">
        <v>13.061</v>
      </c>
      <c r="BA5" s="13">
        <v>12.314</v>
      </c>
      <c r="BB5" s="13">
        <v>12.412000000000001</v>
      </c>
      <c r="BC5" s="13">
        <v>12.256</v>
      </c>
      <c r="BD5" s="13">
        <v>14.36</v>
      </c>
      <c r="BE5" s="13">
        <v>11.285</v>
      </c>
      <c r="BF5" s="13">
        <v>11.615</v>
      </c>
      <c r="BG5" s="13">
        <v>10.978</v>
      </c>
      <c r="BH5" s="13">
        <v>11.442</v>
      </c>
      <c r="BI5" s="13">
        <v>11.202999999999999</v>
      </c>
      <c r="BJ5" s="13">
        <v>10.816000000000001</v>
      </c>
      <c r="BK5" s="20">
        <v>11.087</v>
      </c>
      <c r="BL5" s="20">
        <v>11.292999999999999</v>
      </c>
      <c r="BM5" s="20">
        <v>10.901</v>
      </c>
      <c r="BN5" s="20">
        <v>10.944000000000001</v>
      </c>
      <c r="BO5" s="336">
        <v>11.989000000000001</v>
      </c>
      <c r="BP5" s="336">
        <v>11.401999999999999</v>
      </c>
      <c r="BQ5" s="336">
        <v>11.412000000000001</v>
      </c>
      <c r="BR5" s="336">
        <v>12.231</v>
      </c>
      <c r="BS5" s="336">
        <v>12.83</v>
      </c>
      <c r="BT5" s="336">
        <v>14.41</v>
      </c>
      <c r="BU5" s="336">
        <v>13.832000000000001</v>
      </c>
      <c r="BV5" s="336">
        <v>13.147</v>
      </c>
      <c r="BW5" s="336">
        <v>11.667999999999999</v>
      </c>
      <c r="BX5" s="342">
        <v>12.292999999999999</v>
      </c>
      <c r="BY5" s="342">
        <v>13.179</v>
      </c>
      <c r="BZ5" s="342">
        <v>14.108000000000001</v>
      </c>
      <c r="CA5" s="342">
        <v>12.612</v>
      </c>
      <c r="CB5" s="342">
        <v>11.077</v>
      </c>
      <c r="CC5" s="342">
        <v>9.5150000000000006</v>
      </c>
      <c r="CD5" s="342">
        <v>13</v>
      </c>
      <c r="CE5" s="342">
        <v>15</v>
      </c>
      <c r="CF5" s="342">
        <v>15</v>
      </c>
      <c r="CG5" s="342">
        <v>16.061</v>
      </c>
      <c r="CH5" s="342">
        <v>19.245000000000001</v>
      </c>
      <c r="CI5" s="342">
        <v>23</v>
      </c>
      <c r="CJ5" s="342">
        <v>24</v>
      </c>
      <c r="CK5" s="342">
        <v>24.632999999999999</v>
      </c>
      <c r="CL5" s="342">
        <v>25.738</v>
      </c>
      <c r="CM5" s="342">
        <v>28.071999999999999</v>
      </c>
      <c r="CN5" s="342">
        <v>30.893999999999998</v>
      </c>
      <c r="CO5" s="342">
        <v>30.152999999999999</v>
      </c>
      <c r="CP5" s="342">
        <v>29</v>
      </c>
      <c r="CQ5" s="342">
        <v>29.574000000000002</v>
      </c>
      <c r="CR5" s="342">
        <v>30</v>
      </c>
      <c r="CS5" s="342">
        <v>31.504000000000001</v>
      </c>
      <c r="CT5" s="342">
        <v>31</v>
      </c>
      <c r="CU5" s="342">
        <v>35.747999999999998</v>
      </c>
      <c r="CV5" s="342">
        <v>37.36</v>
      </c>
      <c r="CW5" s="356">
        <v>41</v>
      </c>
      <c r="CX5" s="356">
        <v>42.093000000000004</v>
      </c>
      <c r="CY5" s="356">
        <v>50.83</v>
      </c>
      <c r="CZ5" s="356">
        <v>53.710999999999999</v>
      </c>
      <c r="DA5" s="356">
        <v>46.881</v>
      </c>
      <c r="DB5" s="356">
        <v>41.997</v>
      </c>
      <c r="DC5" s="356">
        <v>37.033000000000001</v>
      </c>
      <c r="DD5" s="356">
        <v>37.317</v>
      </c>
      <c r="DE5" s="356">
        <v>35.576999999999998</v>
      </c>
      <c r="DF5" s="356">
        <v>28.25</v>
      </c>
      <c r="DG5" s="356">
        <v>27.364000000000001</v>
      </c>
    </row>
    <row r="6" spans="1:111" ht="24.75" customHeight="1">
      <c r="A6" s="385"/>
      <c r="B6" s="57" t="str">
        <f>IF('0'!A1=1,"Промисловість","Manufacturing")</f>
        <v>Промисловість</v>
      </c>
      <c r="C6" s="15">
        <v>581.76199999999994</v>
      </c>
      <c r="D6" s="15">
        <v>601.02800000000002</v>
      </c>
      <c r="E6" s="15">
        <v>565.52300000000002</v>
      </c>
      <c r="F6" s="15">
        <v>530.88300000000004</v>
      </c>
      <c r="G6" s="15">
        <v>516.72400000000005</v>
      </c>
      <c r="H6" s="15">
        <v>462.71699999999998</v>
      </c>
      <c r="I6" s="15">
        <v>463.38200000000001</v>
      </c>
      <c r="J6" s="15">
        <v>461.80900000000003</v>
      </c>
      <c r="K6" s="15">
        <v>477.38200000000001</v>
      </c>
      <c r="L6" s="15">
        <v>479.42500000000001</v>
      </c>
      <c r="M6" s="15">
        <v>481.60199999999998</v>
      </c>
      <c r="N6" s="15">
        <v>344.68400000000003</v>
      </c>
      <c r="O6" s="15">
        <v>365.976</v>
      </c>
      <c r="P6" s="15">
        <v>454.82100000000003</v>
      </c>
      <c r="Q6" s="15">
        <v>510.45</v>
      </c>
      <c r="R6" s="15">
        <v>446.29199999999997</v>
      </c>
      <c r="S6" s="15">
        <v>463.62799999999999</v>
      </c>
      <c r="T6" s="15">
        <v>468.83199999999999</v>
      </c>
      <c r="U6" s="22">
        <v>544.98500000000001</v>
      </c>
      <c r="V6" s="22">
        <v>738.00400000000002</v>
      </c>
      <c r="W6" s="22">
        <v>1010.131</v>
      </c>
      <c r="X6" s="22">
        <v>1207</v>
      </c>
      <c r="Y6" s="22">
        <v>1287.3320000000001</v>
      </c>
      <c r="Z6" s="67">
        <v>789.28800000000001</v>
      </c>
      <c r="AA6" s="22">
        <v>930.82399999999996</v>
      </c>
      <c r="AB6" s="22">
        <v>1051.4179999999999</v>
      </c>
      <c r="AC6" s="22">
        <v>1101.174</v>
      </c>
      <c r="AD6" s="22">
        <v>981.39700000000005</v>
      </c>
      <c r="AE6" s="22">
        <v>1288.104</v>
      </c>
      <c r="AF6" s="22">
        <v>1351.2739999999999</v>
      </c>
      <c r="AG6" s="22">
        <v>1377.1489999999999</v>
      </c>
      <c r="AH6" s="22">
        <v>1394.0350000000001</v>
      </c>
      <c r="AI6" s="22">
        <v>1307.1759999999999</v>
      </c>
      <c r="AJ6" s="68">
        <v>1392.421</v>
      </c>
      <c r="AK6" s="68">
        <v>1438.4179999999999</v>
      </c>
      <c r="AL6" s="68">
        <v>1352.6959999999999</v>
      </c>
      <c r="AM6" s="68">
        <v>1528.6110000000001</v>
      </c>
      <c r="AN6" s="68">
        <v>1435.6780000000001</v>
      </c>
      <c r="AO6" s="68">
        <v>1345.4169999999999</v>
      </c>
      <c r="AP6" s="16">
        <v>1309.357</v>
      </c>
      <c r="AQ6" s="16">
        <v>1328.077</v>
      </c>
      <c r="AR6" s="13">
        <v>1430.7639999999999</v>
      </c>
      <c r="AS6" s="13">
        <v>1518.058</v>
      </c>
      <c r="AT6" s="13">
        <v>1369.9190000000001</v>
      </c>
      <c r="AU6" s="13">
        <v>1446.2639999999999</v>
      </c>
      <c r="AV6" s="13">
        <v>1436.7950000000001</v>
      </c>
      <c r="AW6" s="13">
        <v>1494.6320000000001</v>
      </c>
      <c r="AX6" s="13">
        <v>1320.4849999999999</v>
      </c>
      <c r="AY6" s="13">
        <v>1399.4179999999999</v>
      </c>
      <c r="AZ6" s="13">
        <v>1481.816</v>
      </c>
      <c r="BA6" s="13">
        <v>1543.482</v>
      </c>
      <c r="BB6" s="13">
        <v>1630.5239999999999</v>
      </c>
      <c r="BC6" s="13">
        <v>1761.557</v>
      </c>
      <c r="BD6" s="13">
        <v>1815.5719999999999</v>
      </c>
      <c r="BE6" s="13">
        <v>1834.2090000000001</v>
      </c>
      <c r="BF6" s="13">
        <v>1791.8979999999999</v>
      </c>
      <c r="BG6" s="13">
        <v>1899.5170000000001</v>
      </c>
      <c r="BH6" s="13">
        <v>1889.463</v>
      </c>
      <c r="BI6" s="13">
        <v>1987.634</v>
      </c>
      <c r="BJ6" s="13">
        <v>1844.4449999999999</v>
      </c>
      <c r="BK6" s="13">
        <v>2014.106</v>
      </c>
      <c r="BL6" s="13">
        <v>1943.961</v>
      </c>
      <c r="BM6" s="13">
        <v>1914.278</v>
      </c>
      <c r="BN6" s="13">
        <v>1959.144</v>
      </c>
      <c r="BO6" s="13">
        <v>2035.88</v>
      </c>
      <c r="BP6" s="13">
        <v>2185.692</v>
      </c>
      <c r="BQ6" s="13">
        <v>2171.7089999999998</v>
      </c>
      <c r="BR6" s="13">
        <v>2129.627</v>
      </c>
      <c r="BS6" s="13">
        <v>2269.471</v>
      </c>
      <c r="BT6" s="13">
        <v>2242.0120000000002</v>
      </c>
      <c r="BU6" s="13">
        <v>2179.5680000000002</v>
      </c>
      <c r="BV6" s="13">
        <v>2090.2199999999998</v>
      </c>
      <c r="BW6" s="13">
        <v>2095.8679999999999</v>
      </c>
      <c r="BX6" s="13">
        <v>1908.903</v>
      </c>
      <c r="BY6" s="13">
        <v>1929.2909999999999</v>
      </c>
      <c r="BZ6" s="13">
        <v>2054.86</v>
      </c>
      <c r="CA6" s="13">
        <v>2158.1309999999999</v>
      </c>
      <c r="CB6" s="13">
        <v>2299.1970000000001</v>
      </c>
      <c r="CC6" s="13">
        <v>2169.2370000000001</v>
      </c>
      <c r="CD6" s="13">
        <v>2216</v>
      </c>
      <c r="CE6" s="13">
        <v>2498</v>
      </c>
      <c r="CF6" s="13">
        <v>2773</v>
      </c>
      <c r="CG6" s="13">
        <v>2507.058</v>
      </c>
      <c r="CH6" s="13">
        <v>2412.36</v>
      </c>
      <c r="CI6" s="13">
        <v>2353.9380000000001</v>
      </c>
      <c r="CJ6" s="13">
        <v>2325</v>
      </c>
      <c r="CK6" s="13">
        <v>2239.6379999999999</v>
      </c>
      <c r="CL6" s="13">
        <v>2209.1709999999998</v>
      </c>
      <c r="CM6" s="13">
        <v>2321.7530000000002</v>
      </c>
      <c r="CN6" s="13">
        <v>2347.9270000000001</v>
      </c>
      <c r="CO6" s="13">
        <v>2525.5500000000002</v>
      </c>
      <c r="CP6" s="13">
        <v>2528</v>
      </c>
      <c r="CQ6" s="342">
        <v>2666.7939999999999</v>
      </c>
      <c r="CR6" s="342">
        <v>2894</v>
      </c>
      <c r="CS6" s="342">
        <v>3099.6410000000001</v>
      </c>
      <c r="CT6" s="342">
        <v>2299</v>
      </c>
      <c r="CU6" s="342">
        <v>2221.6</v>
      </c>
      <c r="CV6" s="342">
        <v>2436.5390000000002</v>
      </c>
      <c r="CW6" s="356">
        <v>2627</v>
      </c>
      <c r="CX6" s="356">
        <v>2772.4050000000002</v>
      </c>
      <c r="CY6" s="356">
        <v>2506.39</v>
      </c>
      <c r="CZ6" s="356">
        <v>2688.136</v>
      </c>
      <c r="DA6" s="356">
        <v>3002.7910000000002</v>
      </c>
      <c r="DB6" s="356">
        <v>2976.2469999999998</v>
      </c>
      <c r="DC6" s="356">
        <v>3084.8409999999999</v>
      </c>
      <c r="DD6" s="356">
        <v>3064.1880000000001</v>
      </c>
      <c r="DE6" s="356">
        <v>2998.9140000000002</v>
      </c>
      <c r="DF6" s="356">
        <v>2409.837</v>
      </c>
      <c r="DG6" s="356">
        <v>2232.3739999999998</v>
      </c>
    </row>
    <row r="7" spans="1:111" ht="31.9" customHeight="1">
      <c r="A7" s="385"/>
      <c r="B7" s="57" t="str">
        <f>IF('0'!A1=1,"Будівництво","Construction")</f>
        <v>Будівництво</v>
      </c>
      <c r="C7" s="15">
        <v>100.209</v>
      </c>
      <c r="D7" s="15">
        <v>98.192999999999998</v>
      </c>
      <c r="E7" s="15">
        <v>93.042000000000002</v>
      </c>
      <c r="F7" s="15">
        <v>85.686000000000007</v>
      </c>
      <c r="G7" s="15">
        <v>86.525999999999996</v>
      </c>
      <c r="H7" s="15">
        <v>83.933999999999997</v>
      </c>
      <c r="I7" s="15">
        <v>81.683999999999997</v>
      </c>
      <c r="J7" s="15">
        <v>75.519000000000005</v>
      </c>
      <c r="K7" s="15">
        <v>81.111000000000004</v>
      </c>
      <c r="L7" s="15">
        <v>77.191999999999993</v>
      </c>
      <c r="M7" s="15">
        <v>64.272000000000006</v>
      </c>
      <c r="N7" s="15">
        <v>61.225999999999999</v>
      </c>
      <c r="O7" s="15">
        <v>54.731999999999999</v>
      </c>
      <c r="P7" s="15">
        <v>65.606999999999999</v>
      </c>
      <c r="Q7" s="15">
        <v>75.510999999999996</v>
      </c>
      <c r="R7" s="15">
        <v>76.442999999999998</v>
      </c>
      <c r="S7" s="15">
        <v>73.620999999999995</v>
      </c>
      <c r="T7" s="15">
        <v>75.611999999999995</v>
      </c>
      <c r="U7" s="22">
        <v>84.956999999999994</v>
      </c>
      <c r="V7" s="22">
        <v>85.364999999999995</v>
      </c>
      <c r="W7" s="22">
        <v>96.201999999999998</v>
      </c>
      <c r="X7" s="22">
        <v>101</v>
      </c>
      <c r="Y7" s="22">
        <v>109.23699999999999</v>
      </c>
      <c r="Z7" s="67">
        <v>65.403999999999996</v>
      </c>
      <c r="AA7" s="22">
        <v>82.073999999999998</v>
      </c>
      <c r="AB7" s="22">
        <v>71.87</v>
      </c>
      <c r="AC7" s="22">
        <v>77.320999999999998</v>
      </c>
      <c r="AD7" s="22">
        <v>81.103999999999999</v>
      </c>
      <c r="AE7" s="22">
        <v>80.52</v>
      </c>
      <c r="AF7" s="22">
        <v>102.04</v>
      </c>
      <c r="AG7" s="22">
        <v>102.67400000000001</v>
      </c>
      <c r="AH7" s="22">
        <v>107.667</v>
      </c>
      <c r="AI7" s="22">
        <v>106.474</v>
      </c>
      <c r="AJ7" s="68">
        <v>101.682</v>
      </c>
      <c r="AK7" s="68">
        <v>102.473</v>
      </c>
      <c r="AL7" s="68">
        <v>98.006</v>
      </c>
      <c r="AM7" s="68">
        <v>101.736</v>
      </c>
      <c r="AN7" s="68">
        <v>96.724000000000004</v>
      </c>
      <c r="AO7" s="68">
        <v>100.69199999999999</v>
      </c>
      <c r="AP7" s="16">
        <v>98.034999999999997</v>
      </c>
      <c r="AQ7" s="16">
        <v>101.986</v>
      </c>
      <c r="AR7" s="13">
        <v>96.353999999999999</v>
      </c>
      <c r="AS7" s="13">
        <v>96.501999999999995</v>
      </c>
      <c r="AT7" s="13">
        <v>90.387</v>
      </c>
      <c r="AU7" s="13">
        <v>88.337000000000003</v>
      </c>
      <c r="AV7" s="13">
        <v>85.894000000000005</v>
      </c>
      <c r="AW7" s="13">
        <v>83.149000000000001</v>
      </c>
      <c r="AX7" s="13">
        <v>74.201999999999998</v>
      </c>
      <c r="AY7" s="13">
        <v>75.052000000000007</v>
      </c>
      <c r="AZ7" s="13">
        <v>75.738</v>
      </c>
      <c r="BA7" s="13">
        <v>79.256</v>
      </c>
      <c r="BB7" s="13">
        <v>80.983000000000004</v>
      </c>
      <c r="BC7" s="13">
        <v>82.991</v>
      </c>
      <c r="BD7" s="13">
        <v>83.415999999999997</v>
      </c>
      <c r="BE7" s="13">
        <v>84.96</v>
      </c>
      <c r="BF7" s="13">
        <v>84.787000000000006</v>
      </c>
      <c r="BG7" s="13">
        <v>88.373999999999995</v>
      </c>
      <c r="BH7" s="13">
        <v>88.569000000000003</v>
      </c>
      <c r="BI7" s="13">
        <v>90.222999999999999</v>
      </c>
      <c r="BJ7" s="13">
        <v>88.159000000000006</v>
      </c>
      <c r="BK7" s="13">
        <v>82.777000000000001</v>
      </c>
      <c r="BL7" s="13">
        <v>81.977000000000004</v>
      </c>
      <c r="BM7" s="13">
        <v>78.820999999999998</v>
      </c>
      <c r="BN7" s="13">
        <v>80.495999999999995</v>
      </c>
      <c r="BO7" s="13">
        <v>82.293000000000006</v>
      </c>
      <c r="BP7" s="13">
        <v>83.144000000000005</v>
      </c>
      <c r="BQ7" s="13">
        <v>80.528000000000006</v>
      </c>
      <c r="BR7" s="13">
        <v>76.447000000000003</v>
      </c>
      <c r="BS7" s="13">
        <v>77.326999999999998</v>
      </c>
      <c r="BT7" s="13">
        <v>78.819999999999993</v>
      </c>
      <c r="BU7" s="13">
        <v>78.597999999999999</v>
      </c>
      <c r="BV7" s="13">
        <v>72.085999999999999</v>
      </c>
      <c r="BW7" s="13">
        <v>72.820999999999998</v>
      </c>
      <c r="BX7" s="13">
        <v>76.438000000000002</v>
      </c>
      <c r="BY7" s="13">
        <v>72.278000000000006</v>
      </c>
      <c r="BZ7" s="13">
        <v>70.072000000000003</v>
      </c>
      <c r="CA7" s="13">
        <v>66.031000000000006</v>
      </c>
      <c r="CB7" s="13">
        <v>64.510999999999996</v>
      </c>
      <c r="CC7" s="13">
        <v>62.145000000000003</v>
      </c>
      <c r="CD7" s="13">
        <v>62</v>
      </c>
      <c r="CE7" s="13">
        <v>63</v>
      </c>
      <c r="CF7" s="13">
        <v>64</v>
      </c>
      <c r="CG7" s="13">
        <v>63.662999999999997</v>
      </c>
      <c r="CH7" s="13">
        <v>43.276000000000003</v>
      </c>
      <c r="CI7" s="13">
        <v>51.298999999999999</v>
      </c>
      <c r="CJ7" s="13">
        <v>54</v>
      </c>
      <c r="CK7" s="13">
        <v>52.947000000000003</v>
      </c>
      <c r="CL7" s="13">
        <v>52.795999999999999</v>
      </c>
      <c r="CM7" s="13">
        <v>50.61</v>
      </c>
      <c r="CN7" s="13">
        <v>44.301000000000002</v>
      </c>
      <c r="CO7" s="13">
        <v>44.734999999999999</v>
      </c>
      <c r="CP7" s="13">
        <v>42</v>
      </c>
      <c r="CQ7" s="20">
        <v>43.368000000000002</v>
      </c>
      <c r="CR7" s="20">
        <v>48</v>
      </c>
      <c r="CS7" s="20">
        <v>49.106999999999999</v>
      </c>
      <c r="CT7" s="20">
        <v>44</v>
      </c>
      <c r="CU7" s="20">
        <v>76.540000000000006</v>
      </c>
      <c r="CV7" s="20">
        <v>80.043999999999997</v>
      </c>
      <c r="CW7" s="355">
        <v>80</v>
      </c>
      <c r="CX7" s="355">
        <v>82.152000000000001</v>
      </c>
      <c r="CY7" s="355">
        <v>84.14</v>
      </c>
      <c r="CZ7" s="355">
        <v>86.055000000000007</v>
      </c>
      <c r="DA7" s="355">
        <v>84.823999999999998</v>
      </c>
      <c r="DB7" s="355">
        <v>87.471000000000004</v>
      </c>
      <c r="DC7" s="355">
        <v>88.754000000000005</v>
      </c>
      <c r="DD7" s="355">
        <v>94.018000000000001</v>
      </c>
      <c r="DE7" s="355">
        <v>98.72</v>
      </c>
      <c r="DF7" s="355">
        <v>94.741</v>
      </c>
      <c r="DG7" s="355">
        <v>121.64</v>
      </c>
    </row>
    <row r="8" spans="1:111" ht="31.9" customHeight="1">
      <c r="A8" s="385"/>
      <c r="B8" s="57"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5">
        <v>19.667999999999999</v>
      </c>
      <c r="D8" s="15">
        <v>23.414000000000001</v>
      </c>
      <c r="E8" s="15">
        <v>24.155999999999999</v>
      </c>
      <c r="F8" s="15">
        <v>21.646000000000001</v>
      </c>
      <c r="G8" s="15">
        <v>21.684000000000001</v>
      </c>
      <c r="H8" s="15">
        <v>23.721</v>
      </c>
      <c r="I8" s="15">
        <v>22.387</v>
      </c>
      <c r="J8" s="15">
        <v>20.92</v>
      </c>
      <c r="K8" s="15">
        <v>19.515999999999998</v>
      </c>
      <c r="L8" s="15">
        <v>17.294</v>
      </c>
      <c r="M8" s="15">
        <v>16.41</v>
      </c>
      <c r="N8" s="15">
        <v>14.775</v>
      </c>
      <c r="O8" s="15">
        <v>12.336</v>
      </c>
      <c r="P8" s="15">
        <v>15.477</v>
      </c>
      <c r="Q8" s="15">
        <v>16.219000000000001</v>
      </c>
      <c r="R8" s="15">
        <v>16.663</v>
      </c>
      <c r="S8" s="15">
        <v>17.329999999999998</v>
      </c>
      <c r="T8" s="15">
        <v>17.780999999999999</v>
      </c>
      <c r="U8" s="22">
        <v>18.064</v>
      </c>
      <c r="V8" s="22">
        <v>19.798999999999999</v>
      </c>
      <c r="W8" s="22">
        <v>21.448</v>
      </c>
      <c r="X8" s="22">
        <v>21</v>
      </c>
      <c r="Y8" s="22">
        <v>22.341999999999999</v>
      </c>
      <c r="Z8" s="67">
        <v>17.405999999999999</v>
      </c>
      <c r="AA8" s="22">
        <v>17.11</v>
      </c>
      <c r="AB8" s="22">
        <v>17.405999999999999</v>
      </c>
      <c r="AC8" s="22">
        <v>17.085000000000001</v>
      </c>
      <c r="AD8" s="22">
        <v>13.536</v>
      </c>
      <c r="AE8" s="22">
        <v>14.016999999999999</v>
      </c>
      <c r="AF8" s="22">
        <v>15.288</v>
      </c>
      <c r="AG8" s="22">
        <v>14.602</v>
      </c>
      <c r="AH8" s="22">
        <v>14.747999999999999</v>
      </c>
      <c r="AI8" s="22">
        <v>15.048999999999999</v>
      </c>
      <c r="AJ8" s="68">
        <v>14.831</v>
      </c>
      <c r="AK8" s="68">
        <v>16.03</v>
      </c>
      <c r="AL8" s="68">
        <v>15.334</v>
      </c>
      <c r="AM8" s="68">
        <v>18.323</v>
      </c>
      <c r="AN8" s="68">
        <v>17.795999999999999</v>
      </c>
      <c r="AO8" s="68">
        <v>18.248999999999999</v>
      </c>
      <c r="AP8" s="16">
        <v>17.138999999999999</v>
      </c>
      <c r="AQ8" s="16">
        <v>16.913</v>
      </c>
      <c r="AR8" s="13">
        <v>16.492999999999999</v>
      </c>
      <c r="AS8" s="13">
        <v>17.245999999999999</v>
      </c>
      <c r="AT8" s="13">
        <v>17.187000000000001</v>
      </c>
      <c r="AU8" s="13">
        <v>17.440000000000001</v>
      </c>
      <c r="AV8" s="13">
        <v>19.427</v>
      </c>
      <c r="AW8" s="13">
        <v>19.492999999999999</v>
      </c>
      <c r="AX8" s="13">
        <v>19.684999999999999</v>
      </c>
      <c r="AY8" s="13">
        <v>18.042000000000002</v>
      </c>
      <c r="AZ8" s="13">
        <v>19.681000000000001</v>
      </c>
      <c r="BA8" s="13">
        <v>26.587</v>
      </c>
      <c r="BB8" s="13">
        <v>18.356999999999999</v>
      </c>
      <c r="BC8" s="13">
        <v>17.98</v>
      </c>
      <c r="BD8" s="13">
        <v>18.446000000000002</v>
      </c>
      <c r="BE8" s="13">
        <v>14.138999999999999</v>
      </c>
      <c r="BF8" s="13">
        <v>15.276999999999999</v>
      </c>
      <c r="BG8" s="13">
        <v>16.521000000000001</v>
      </c>
      <c r="BH8" s="13">
        <v>17.581</v>
      </c>
      <c r="BI8" s="13">
        <v>17.834</v>
      </c>
      <c r="BJ8" s="13">
        <v>22.303999999999998</v>
      </c>
      <c r="BK8" s="13">
        <v>27.556000000000001</v>
      </c>
      <c r="BL8" s="13">
        <v>17.149999999999999</v>
      </c>
      <c r="BM8" s="13">
        <v>18.071000000000002</v>
      </c>
      <c r="BN8" s="13">
        <v>18.175999999999998</v>
      </c>
      <c r="BO8" s="13">
        <v>18.468</v>
      </c>
      <c r="BP8" s="13">
        <v>20.149000000000001</v>
      </c>
      <c r="BQ8" s="13">
        <v>24.329000000000001</v>
      </c>
      <c r="BR8" s="13">
        <v>24.158000000000001</v>
      </c>
      <c r="BS8" s="13">
        <v>26.102</v>
      </c>
      <c r="BT8" s="13">
        <v>26.48</v>
      </c>
      <c r="BU8" s="13">
        <v>28.759</v>
      </c>
      <c r="BV8" s="13">
        <v>28.605</v>
      </c>
      <c r="BW8" s="13">
        <v>34.271000000000001</v>
      </c>
      <c r="BX8" s="13">
        <v>33.746000000000002</v>
      </c>
      <c r="BY8" s="13">
        <v>42.125999999999998</v>
      </c>
      <c r="BZ8" s="13">
        <v>43.957999999999998</v>
      </c>
      <c r="CA8" s="13">
        <v>44.587000000000003</v>
      </c>
      <c r="CB8" s="13">
        <v>44.383000000000003</v>
      </c>
      <c r="CC8" s="13">
        <v>44.014000000000003</v>
      </c>
      <c r="CD8" s="13">
        <v>39</v>
      </c>
      <c r="CE8" s="13">
        <v>41</v>
      </c>
      <c r="CF8" s="13">
        <v>43</v>
      </c>
      <c r="CG8" s="13">
        <v>40.411999999999999</v>
      </c>
      <c r="CH8" s="13">
        <v>40.82</v>
      </c>
      <c r="CI8" s="13">
        <v>44.075000000000003</v>
      </c>
      <c r="CJ8" s="13">
        <v>28</v>
      </c>
      <c r="CK8" s="13">
        <v>29.891999999999999</v>
      </c>
      <c r="CL8" s="13">
        <v>31.126999999999999</v>
      </c>
      <c r="CM8" s="13">
        <v>31.28</v>
      </c>
      <c r="CN8" s="13">
        <v>27.599</v>
      </c>
      <c r="CO8" s="13">
        <v>30.931000000000001</v>
      </c>
      <c r="CP8" s="13">
        <v>32</v>
      </c>
      <c r="CQ8" s="20">
        <v>33.707000000000001</v>
      </c>
      <c r="CR8" s="20">
        <v>37</v>
      </c>
      <c r="CS8" s="20">
        <v>39.764000000000003</v>
      </c>
      <c r="CT8" s="20">
        <v>38</v>
      </c>
      <c r="CU8" s="20">
        <v>33.161999999999999</v>
      </c>
      <c r="CV8" s="20">
        <v>34.57</v>
      </c>
      <c r="CW8" s="355">
        <v>34</v>
      </c>
      <c r="CX8" s="355">
        <v>36.283999999999999</v>
      </c>
      <c r="CY8" s="355">
        <v>40.262999999999998</v>
      </c>
      <c r="CZ8" s="355">
        <v>36.262999999999998</v>
      </c>
      <c r="DA8" s="355">
        <v>36.683999999999997</v>
      </c>
      <c r="DB8" s="355">
        <v>37.351999999999997</v>
      </c>
      <c r="DC8" s="355">
        <v>34.350999999999999</v>
      </c>
      <c r="DD8" s="355">
        <v>35.503</v>
      </c>
      <c r="DE8" s="355">
        <v>33.884</v>
      </c>
      <c r="DF8" s="355">
        <v>32.420999999999999</v>
      </c>
      <c r="DG8" s="355">
        <v>49.573</v>
      </c>
    </row>
    <row r="9" spans="1:111" ht="31.9" customHeight="1">
      <c r="A9" s="385"/>
      <c r="B9" s="57"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5">
        <v>105.498</v>
      </c>
      <c r="D9" s="15">
        <v>163.85300000000001</v>
      </c>
      <c r="E9" s="15">
        <v>188.935</v>
      </c>
      <c r="F9" s="15">
        <v>221.83799999999999</v>
      </c>
      <c r="G9" s="15">
        <v>226.40799999999999</v>
      </c>
      <c r="H9" s="15">
        <v>226.70400000000001</v>
      </c>
      <c r="I9" s="15">
        <v>228.38900000000001</v>
      </c>
      <c r="J9" s="15">
        <v>229.12899999999999</v>
      </c>
      <c r="K9" s="15">
        <v>250.43899999999999</v>
      </c>
      <c r="L9" s="15">
        <v>218.351</v>
      </c>
      <c r="M9" s="15">
        <v>259.56599999999997</v>
      </c>
      <c r="N9" s="15">
        <v>211.52199999999999</v>
      </c>
      <c r="O9" s="15">
        <v>210.053</v>
      </c>
      <c r="P9" s="15">
        <v>246.947</v>
      </c>
      <c r="Q9" s="15">
        <v>270.07299999999998</v>
      </c>
      <c r="R9" s="15">
        <v>239.26900000000001</v>
      </c>
      <c r="S9" s="15">
        <v>225.40799999999999</v>
      </c>
      <c r="T9" s="15">
        <v>213.53899999999999</v>
      </c>
      <c r="U9" s="22">
        <v>231.30199999999999</v>
      </c>
      <c r="V9" s="22">
        <v>246.541</v>
      </c>
      <c r="W9" s="22">
        <v>274.21499999999997</v>
      </c>
      <c r="X9" s="22">
        <v>251</v>
      </c>
      <c r="Y9" s="22">
        <v>278.084</v>
      </c>
      <c r="Z9" s="67">
        <v>209.46199999999999</v>
      </c>
      <c r="AA9" s="22">
        <v>224.38300000000001</v>
      </c>
      <c r="AB9" s="22">
        <v>223.99299999999999</v>
      </c>
      <c r="AC9" s="22">
        <v>206.97800000000001</v>
      </c>
      <c r="AD9" s="22">
        <v>202.666</v>
      </c>
      <c r="AE9" s="22">
        <v>211.14099999999999</v>
      </c>
      <c r="AF9" s="22">
        <v>225.53800000000001</v>
      </c>
      <c r="AG9" s="22">
        <v>231.98599999999999</v>
      </c>
      <c r="AH9" s="22">
        <v>242.97800000000001</v>
      </c>
      <c r="AI9" s="22">
        <v>245.14599999999999</v>
      </c>
      <c r="AJ9" s="68">
        <v>232.69499999999999</v>
      </c>
      <c r="AK9" s="68">
        <v>224.251</v>
      </c>
      <c r="AL9" s="68">
        <v>205.78899999999999</v>
      </c>
      <c r="AM9" s="68">
        <v>226.74</v>
      </c>
      <c r="AN9" s="68">
        <v>234.78899999999999</v>
      </c>
      <c r="AO9" s="68">
        <v>258.17200000000003</v>
      </c>
      <c r="AP9" s="16">
        <v>203.49199999999999</v>
      </c>
      <c r="AQ9" s="16">
        <v>195.77099999999999</v>
      </c>
      <c r="AR9" s="13">
        <v>197.10300000000001</v>
      </c>
      <c r="AS9" s="13">
        <v>193.62799999999999</v>
      </c>
      <c r="AT9" s="13">
        <v>190.14599999999999</v>
      </c>
      <c r="AU9" s="13">
        <v>188.14699999999999</v>
      </c>
      <c r="AV9" s="13">
        <v>191.09200000000001</v>
      </c>
      <c r="AW9" s="13">
        <v>191.70400000000001</v>
      </c>
      <c r="AX9" s="13">
        <v>176.74100000000001</v>
      </c>
      <c r="AY9" s="13">
        <v>193.46799999999999</v>
      </c>
      <c r="AZ9" s="13">
        <v>185.77799999999999</v>
      </c>
      <c r="BA9" s="13">
        <v>188.83199999999999</v>
      </c>
      <c r="BB9" s="13">
        <v>208.648</v>
      </c>
      <c r="BC9" s="13">
        <v>211.333</v>
      </c>
      <c r="BD9" s="13">
        <v>217.048</v>
      </c>
      <c r="BE9" s="13">
        <v>188.69399999999999</v>
      </c>
      <c r="BF9" s="13">
        <v>187.31</v>
      </c>
      <c r="BG9" s="13">
        <v>190.36500000000001</v>
      </c>
      <c r="BH9" s="13">
        <v>189.69</v>
      </c>
      <c r="BI9" s="13">
        <v>198.709</v>
      </c>
      <c r="BJ9" s="13">
        <v>179.79400000000001</v>
      </c>
      <c r="BK9" s="13">
        <v>160.197</v>
      </c>
      <c r="BL9" s="13">
        <v>165.70500000000001</v>
      </c>
      <c r="BM9" s="13">
        <v>153.99299999999999</v>
      </c>
      <c r="BN9" s="13">
        <v>156.32</v>
      </c>
      <c r="BO9" s="13">
        <v>161.68299999999999</v>
      </c>
      <c r="BP9" s="13">
        <v>170.25200000000001</v>
      </c>
      <c r="BQ9" s="13">
        <v>177.375</v>
      </c>
      <c r="BR9" s="13">
        <v>179.71799999999999</v>
      </c>
      <c r="BS9" s="13">
        <v>189.08600000000001</v>
      </c>
      <c r="BT9" s="13">
        <v>196.976</v>
      </c>
      <c r="BU9" s="13">
        <v>212.87700000000001</v>
      </c>
      <c r="BV9" s="13">
        <v>186.89599999999999</v>
      </c>
      <c r="BW9" s="13">
        <v>177.77699999999999</v>
      </c>
      <c r="BX9" s="13">
        <v>193.83699999999999</v>
      </c>
      <c r="BY9" s="13">
        <v>174.57300000000001</v>
      </c>
      <c r="BZ9" s="13">
        <v>177.51400000000001</v>
      </c>
      <c r="CA9" s="13">
        <v>185.02500000000001</v>
      </c>
      <c r="CB9" s="13">
        <v>185.79400000000001</v>
      </c>
      <c r="CC9" s="13">
        <v>188.06200000000001</v>
      </c>
      <c r="CD9" s="13">
        <v>202</v>
      </c>
      <c r="CE9" s="13">
        <v>207</v>
      </c>
      <c r="CF9" s="13">
        <v>207</v>
      </c>
      <c r="CG9" s="13">
        <v>214.393</v>
      </c>
      <c r="CH9" s="13">
        <v>210.17699999999999</v>
      </c>
      <c r="CI9" s="13">
        <v>233.75800000000001</v>
      </c>
      <c r="CJ9" s="13">
        <v>235</v>
      </c>
      <c r="CK9" s="13">
        <v>238.08699999999999</v>
      </c>
      <c r="CL9" s="13">
        <v>251.54599999999999</v>
      </c>
      <c r="CM9" s="13">
        <v>277.89299999999997</v>
      </c>
      <c r="CN9" s="13">
        <v>278.20400000000001</v>
      </c>
      <c r="CO9" s="13">
        <v>309.54399999999998</v>
      </c>
      <c r="CP9" s="13">
        <v>312</v>
      </c>
      <c r="CQ9" s="20">
        <v>316.34699999999998</v>
      </c>
      <c r="CR9" s="20">
        <v>324</v>
      </c>
      <c r="CS9" s="20">
        <v>318.64600000000002</v>
      </c>
      <c r="CT9" s="20">
        <v>277</v>
      </c>
      <c r="CU9" s="20">
        <v>156.44300000000001</v>
      </c>
      <c r="CV9" s="20">
        <v>169.86199999999999</v>
      </c>
      <c r="CW9" s="355">
        <v>178</v>
      </c>
      <c r="CX9" s="355">
        <v>184.864</v>
      </c>
      <c r="CY9" s="355">
        <v>193.72</v>
      </c>
      <c r="CZ9" s="355">
        <v>206.346</v>
      </c>
      <c r="DA9" s="355">
        <v>218.19200000000001</v>
      </c>
      <c r="DB9" s="355">
        <v>218.44200000000001</v>
      </c>
      <c r="DC9" s="355">
        <v>220.654</v>
      </c>
      <c r="DD9" s="355">
        <v>213.535</v>
      </c>
      <c r="DE9" s="355">
        <v>216.453</v>
      </c>
      <c r="DF9" s="355">
        <v>201.66300000000001</v>
      </c>
      <c r="DG9" s="355">
        <v>163.69</v>
      </c>
    </row>
    <row r="10" spans="1:111" ht="31.9" customHeight="1">
      <c r="A10" s="385"/>
      <c r="B10" s="57" t="str">
        <f>IF('0'!A1=1,"Тимчасове розміщування й  організація харчування","Accommodation and food service activities")</f>
        <v>Тимчасове розміщування й  організація харчування</v>
      </c>
      <c r="C10" s="15">
        <v>5.2380000000000004</v>
      </c>
      <c r="D10" s="15">
        <v>5.7649999999999997</v>
      </c>
      <c r="E10" s="15">
        <v>5.2619999999999996</v>
      </c>
      <c r="F10" s="15">
        <v>4.9249999999999998</v>
      </c>
      <c r="G10" s="15">
        <v>4.4829999999999997</v>
      </c>
      <c r="H10" s="15">
        <v>4.9859999999999998</v>
      </c>
      <c r="I10" s="15">
        <v>4.66</v>
      </c>
      <c r="J10" s="15">
        <v>4.5490000000000004</v>
      </c>
      <c r="K10" s="15">
        <v>4.625</v>
      </c>
      <c r="L10" s="15">
        <v>4.1470000000000002</v>
      </c>
      <c r="M10" s="15">
        <v>4.1369999999999996</v>
      </c>
      <c r="N10" s="15">
        <v>1.571</v>
      </c>
      <c r="O10" s="15">
        <v>1.5409999999999999</v>
      </c>
      <c r="P10" s="15">
        <v>1.879</v>
      </c>
      <c r="Q10" s="15">
        <v>3.7690000000000001</v>
      </c>
      <c r="R10" s="15">
        <v>2.335</v>
      </c>
      <c r="S10" s="15">
        <v>1.978</v>
      </c>
      <c r="T10" s="15">
        <v>1.91</v>
      </c>
      <c r="U10" s="22">
        <v>2.9990000000000001</v>
      </c>
      <c r="V10" s="22">
        <v>2.6720000000000002</v>
      </c>
      <c r="W10" s="22">
        <v>2.722</v>
      </c>
      <c r="X10" s="22">
        <v>3</v>
      </c>
      <c r="Y10" s="22">
        <v>2.9990000000000001</v>
      </c>
      <c r="Z10" s="67">
        <v>1.8580000000000001</v>
      </c>
      <c r="AA10" s="22">
        <v>4.2770000000000001</v>
      </c>
      <c r="AB10" s="22">
        <v>4.9029999999999996</v>
      </c>
      <c r="AC10" s="22">
        <v>4.5309999999999997</v>
      </c>
      <c r="AD10" s="22">
        <v>4.016</v>
      </c>
      <c r="AE10" s="22">
        <v>4.1769999999999996</v>
      </c>
      <c r="AF10" s="22">
        <v>5.4939999999999998</v>
      </c>
      <c r="AG10" s="22">
        <v>4.42</v>
      </c>
      <c r="AH10" s="22">
        <v>8.4049999999999994</v>
      </c>
      <c r="AI10" s="22">
        <v>8.6370000000000005</v>
      </c>
      <c r="AJ10" s="68">
        <v>8.4610000000000003</v>
      </c>
      <c r="AK10" s="68">
        <v>8.3800000000000008</v>
      </c>
      <c r="AL10" s="68">
        <v>8.2050000000000001</v>
      </c>
      <c r="AM10" s="68">
        <v>7.4420000000000002</v>
      </c>
      <c r="AN10" s="68">
        <v>6.13</v>
      </c>
      <c r="AO10" s="68">
        <v>5.5940000000000003</v>
      </c>
      <c r="AP10" s="16">
        <v>4.8710000000000004</v>
      </c>
      <c r="AQ10" s="16">
        <v>3.9790000000000001</v>
      </c>
      <c r="AR10" s="13">
        <v>4.3470000000000004</v>
      </c>
      <c r="AS10" s="13">
        <v>3.3140000000000001</v>
      </c>
      <c r="AT10" s="13">
        <v>3.202</v>
      </c>
      <c r="AU10" s="13">
        <v>4.0119999999999996</v>
      </c>
      <c r="AV10" s="13">
        <v>4.4420000000000002</v>
      </c>
      <c r="AW10" s="13">
        <v>4.665</v>
      </c>
      <c r="AX10" s="13">
        <v>2.7879999999999998</v>
      </c>
      <c r="AY10" s="13">
        <v>2.3130000000000002</v>
      </c>
      <c r="AZ10" s="13">
        <v>2.3290000000000002</v>
      </c>
      <c r="BA10" s="13">
        <v>2.35</v>
      </c>
      <c r="BB10" s="13">
        <v>2.1619999999999999</v>
      </c>
      <c r="BC10" s="13">
        <v>2.13</v>
      </c>
      <c r="BD10" s="13">
        <v>2.0880000000000001</v>
      </c>
      <c r="BE10" s="13">
        <v>2.0099999999999998</v>
      </c>
      <c r="BF10" s="13">
        <v>2.0710000000000002</v>
      </c>
      <c r="BG10" s="13">
        <v>2.8620000000000001</v>
      </c>
      <c r="BH10" s="13">
        <v>3.0009999999999999</v>
      </c>
      <c r="BI10" s="13">
        <v>4.1630000000000003</v>
      </c>
      <c r="BJ10" s="13">
        <v>1.171</v>
      </c>
      <c r="BK10" s="13">
        <v>0.79500000000000004</v>
      </c>
      <c r="BL10" s="13">
        <v>0.83399999999999996</v>
      </c>
      <c r="BM10" s="13">
        <v>0.79300000000000004</v>
      </c>
      <c r="BN10" s="13">
        <v>3.1859999999999999</v>
      </c>
      <c r="BO10" s="13">
        <v>2.6970000000000001</v>
      </c>
      <c r="BP10" s="13">
        <v>2.351</v>
      </c>
      <c r="BQ10" s="13">
        <v>1.333</v>
      </c>
      <c r="BR10" s="13">
        <v>1.0980000000000001</v>
      </c>
      <c r="BS10" s="13">
        <v>2.0350000000000001</v>
      </c>
      <c r="BT10" s="13">
        <v>3.24</v>
      </c>
      <c r="BU10" s="13">
        <v>4.1630000000000003</v>
      </c>
      <c r="BV10" s="13">
        <v>0.63900000000000001</v>
      </c>
      <c r="BW10" s="13">
        <v>0.49299999999999999</v>
      </c>
      <c r="BX10" s="13">
        <v>0.46100000000000002</v>
      </c>
      <c r="BY10" s="13">
        <v>0.40799999999999997</v>
      </c>
      <c r="BZ10" s="13">
        <v>0.36499999999999999</v>
      </c>
      <c r="CA10" s="13">
        <v>0.60099999999999998</v>
      </c>
      <c r="CB10" s="13">
        <v>0.57599999999999996</v>
      </c>
      <c r="CC10" s="13">
        <v>0.40400000000000003</v>
      </c>
      <c r="CD10" s="13">
        <v>0</v>
      </c>
      <c r="CE10" s="13">
        <v>0</v>
      </c>
      <c r="CF10" s="13">
        <v>0</v>
      </c>
      <c r="CG10" s="13">
        <v>0.51900000000000002</v>
      </c>
      <c r="CH10" s="13">
        <v>0.36399999999999999</v>
      </c>
      <c r="CI10" s="13">
        <v>2.8620000000000001</v>
      </c>
      <c r="CJ10" s="13">
        <v>3</v>
      </c>
      <c r="CK10" s="13">
        <v>3.8769999999999998</v>
      </c>
      <c r="CL10" s="13">
        <v>6.5250000000000004</v>
      </c>
      <c r="CM10" s="13">
        <v>6.734</v>
      </c>
      <c r="CN10" s="13">
        <v>8.4359999999999999</v>
      </c>
      <c r="CO10" s="13">
        <v>10.083</v>
      </c>
      <c r="CP10" s="13">
        <v>13</v>
      </c>
      <c r="CQ10" s="20">
        <v>11.879</v>
      </c>
      <c r="CR10" s="20">
        <v>12</v>
      </c>
      <c r="CS10" s="20">
        <v>12.86</v>
      </c>
      <c r="CT10" s="20">
        <v>8</v>
      </c>
      <c r="CU10" s="20">
        <v>9.2460000000000004</v>
      </c>
      <c r="CV10" s="20">
        <v>8.7249999999999996</v>
      </c>
      <c r="CW10" s="355">
        <v>6</v>
      </c>
      <c r="CX10" s="355">
        <v>2.044</v>
      </c>
      <c r="CY10" s="355">
        <v>1.8859999999999999</v>
      </c>
      <c r="CZ10" s="355">
        <v>1.645</v>
      </c>
      <c r="DA10" s="355">
        <v>2.048</v>
      </c>
      <c r="DB10" s="355">
        <v>2.3460000000000001</v>
      </c>
      <c r="DC10" s="355">
        <v>1.831</v>
      </c>
      <c r="DD10" s="355">
        <v>2.258</v>
      </c>
      <c r="DE10" s="355">
        <v>2.7509999999999999</v>
      </c>
      <c r="DF10" s="355">
        <v>2.2440000000000002</v>
      </c>
      <c r="DG10" s="355">
        <v>1.9239999999999999</v>
      </c>
    </row>
    <row r="11" spans="1:111" ht="31.9" customHeight="1">
      <c r="A11" s="385"/>
      <c r="B11" s="57" t="str">
        <f>IF('0'!A1=1,"Інформація та телекомунікації","Information and communication")</f>
        <v>Інформація та телекомунікації</v>
      </c>
      <c r="C11" s="15">
        <v>0.84199999999999997</v>
      </c>
      <c r="D11" s="15">
        <v>0.77300000000000002</v>
      </c>
      <c r="E11" s="15">
        <v>0.74399999999999999</v>
      </c>
      <c r="F11" s="15">
        <v>1.083</v>
      </c>
      <c r="G11" s="15">
        <v>0.96099999999999997</v>
      </c>
      <c r="H11" s="15">
        <v>1.361</v>
      </c>
      <c r="I11" s="15">
        <v>1.087</v>
      </c>
      <c r="J11" s="15">
        <v>1.2190000000000001</v>
      </c>
      <c r="K11" s="15">
        <v>1.173</v>
      </c>
      <c r="L11" s="15">
        <v>0.90900000000000003</v>
      </c>
      <c r="M11" s="15">
        <v>1.38</v>
      </c>
      <c r="N11" s="15">
        <v>1.2709999999999999</v>
      </c>
      <c r="O11" s="15">
        <v>1.909</v>
      </c>
      <c r="P11" s="15">
        <v>2.7709999999999999</v>
      </c>
      <c r="Q11" s="15">
        <v>2.9849999999999999</v>
      </c>
      <c r="R11" s="15">
        <v>2.8279999999999998</v>
      </c>
      <c r="S11" s="15">
        <v>2.8559999999999999</v>
      </c>
      <c r="T11" s="15">
        <v>3.0449999999999999</v>
      </c>
      <c r="U11" s="22">
        <v>3.2120000000000002</v>
      </c>
      <c r="V11" s="22">
        <v>4.8049999999999997</v>
      </c>
      <c r="W11" s="22">
        <v>6.585</v>
      </c>
      <c r="X11" s="22">
        <v>7</v>
      </c>
      <c r="Y11" s="22">
        <v>6.6520000000000001</v>
      </c>
      <c r="Z11" s="67">
        <v>1.893</v>
      </c>
      <c r="AA11" s="22">
        <v>2.613</v>
      </c>
      <c r="AB11" s="22">
        <v>3.0659999999999998</v>
      </c>
      <c r="AC11" s="22">
        <v>4.9950000000000001</v>
      </c>
      <c r="AD11" s="22">
        <v>4.7629999999999999</v>
      </c>
      <c r="AE11" s="22">
        <v>2.2959999999999998</v>
      </c>
      <c r="AF11" s="22">
        <v>4.92</v>
      </c>
      <c r="AG11" s="22">
        <v>2.2309999999999999</v>
      </c>
      <c r="AH11" s="22">
        <v>3.0110000000000001</v>
      </c>
      <c r="AI11" s="22">
        <v>3.484</v>
      </c>
      <c r="AJ11" s="68">
        <v>2.7040000000000002</v>
      </c>
      <c r="AK11" s="68">
        <v>3.2090000000000001</v>
      </c>
      <c r="AL11" s="68">
        <v>3.1739999999999999</v>
      </c>
      <c r="AM11" s="68">
        <v>3.4769999999999999</v>
      </c>
      <c r="AN11" s="68">
        <v>2.7519999999999998</v>
      </c>
      <c r="AO11" s="68">
        <v>2.645</v>
      </c>
      <c r="AP11" s="16">
        <v>2.6629999999999998</v>
      </c>
      <c r="AQ11" s="16">
        <v>2.5739999999999998</v>
      </c>
      <c r="AR11" s="13">
        <v>2.9889999999999999</v>
      </c>
      <c r="AS11" s="13">
        <v>3.597</v>
      </c>
      <c r="AT11" s="13">
        <v>2.9790000000000001</v>
      </c>
      <c r="AU11" s="13">
        <v>3.4020000000000001</v>
      </c>
      <c r="AV11" s="13">
        <v>3.32</v>
      </c>
      <c r="AW11" s="13">
        <v>3.427</v>
      </c>
      <c r="AX11" s="13">
        <v>2.625</v>
      </c>
      <c r="AY11" s="13">
        <v>2.633</v>
      </c>
      <c r="AZ11" s="13">
        <v>2.8639999999999999</v>
      </c>
      <c r="BA11" s="13">
        <v>3.4409999999999998</v>
      </c>
      <c r="BB11" s="13">
        <v>3.9980000000000002</v>
      </c>
      <c r="BC11" s="13">
        <v>4.3680000000000003</v>
      </c>
      <c r="BD11" s="13">
        <v>4.7750000000000004</v>
      </c>
      <c r="BE11" s="13">
        <v>4.8789999999999996</v>
      </c>
      <c r="BF11" s="13">
        <v>5.2249999999999996</v>
      </c>
      <c r="BG11" s="13">
        <v>6.0350000000000001</v>
      </c>
      <c r="BH11" s="13">
        <v>6.3890000000000002</v>
      </c>
      <c r="BI11" s="13">
        <v>6.4930000000000003</v>
      </c>
      <c r="BJ11" s="13">
        <v>9.1630000000000003</v>
      </c>
      <c r="BK11" s="13">
        <v>11.012</v>
      </c>
      <c r="BL11" s="13">
        <v>8.1890000000000001</v>
      </c>
      <c r="BM11" s="13">
        <v>9.6080000000000005</v>
      </c>
      <c r="BN11" s="13">
        <v>10.285</v>
      </c>
      <c r="BO11" s="13">
        <v>10.417</v>
      </c>
      <c r="BP11" s="13">
        <v>9.8249999999999993</v>
      </c>
      <c r="BQ11" s="13">
        <v>10.362</v>
      </c>
      <c r="BR11" s="13">
        <v>10.029999999999999</v>
      </c>
      <c r="BS11" s="13">
        <v>9.1</v>
      </c>
      <c r="BT11" s="13">
        <v>9.5920000000000005</v>
      </c>
      <c r="BU11" s="13">
        <v>9.1470000000000002</v>
      </c>
      <c r="BV11" s="13">
        <v>8.7230000000000008</v>
      </c>
      <c r="BW11" s="13">
        <v>4.78</v>
      </c>
      <c r="BX11" s="13">
        <v>3.9089999999999998</v>
      </c>
      <c r="BY11" s="13">
        <v>3.93</v>
      </c>
      <c r="BZ11" s="13">
        <v>5.9210000000000003</v>
      </c>
      <c r="CA11" s="13">
        <v>6.6719999999999997</v>
      </c>
      <c r="CB11" s="13">
        <v>5.9939999999999998</v>
      </c>
      <c r="CC11" s="13">
        <v>6.218</v>
      </c>
      <c r="CD11" s="13">
        <v>6</v>
      </c>
      <c r="CE11" s="13">
        <v>7</v>
      </c>
      <c r="CF11" s="13">
        <v>7</v>
      </c>
      <c r="CG11" s="13">
        <v>6.3310000000000004</v>
      </c>
      <c r="CH11" s="13">
        <v>6.4480000000000004</v>
      </c>
      <c r="CI11" s="13">
        <v>11.817</v>
      </c>
      <c r="CJ11" s="13">
        <v>12</v>
      </c>
      <c r="CK11" s="13">
        <v>11.746</v>
      </c>
      <c r="CL11" s="13">
        <v>11.96</v>
      </c>
      <c r="CM11" s="13">
        <v>11.911</v>
      </c>
      <c r="CN11" s="13">
        <v>10.725</v>
      </c>
      <c r="CO11" s="13">
        <v>10.798999999999999</v>
      </c>
      <c r="CP11" s="13">
        <v>10</v>
      </c>
      <c r="CQ11" s="20">
        <v>10.523</v>
      </c>
      <c r="CR11" s="20">
        <v>10</v>
      </c>
      <c r="CS11" s="20">
        <v>10.919</v>
      </c>
      <c r="CT11" s="20">
        <v>9</v>
      </c>
      <c r="CU11" s="20">
        <v>10.563000000000001</v>
      </c>
      <c r="CV11" s="20">
        <v>13.474</v>
      </c>
      <c r="CW11" s="355">
        <v>13</v>
      </c>
      <c r="CX11" s="355">
        <v>15.273</v>
      </c>
      <c r="CY11" s="355">
        <v>15.912000000000001</v>
      </c>
      <c r="CZ11" s="355">
        <v>15.651999999999999</v>
      </c>
      <c r="DA11" s="355">
        <v>15.63</v>
      </c>
      <c r="DB11" s="355">
        <v>15.897</v>
      </c>
      <c r="DC11" s="355">
        <v>15.746</v>
      </c>
      <c r="DD11" s="355">
        <v>16.474</v>
      </c>
      <c r="DE11" s="355">
        <v>16.277999999999999</v>
      </c>
      <c r="DF11" s="355">
        <v>18.021999999999998</v>
      </c>
      <c r="DG11" s="355">
        <v>8.2170000000000005</v>
      </c>
    </row>
    <row r="12" spans="1:111" ht="31.9" customHeight="1">
      <c r="A12" s="385"/>
      <c r="B12" s="57" t="str">
        <f>IF('0'!A1=1,"Фінансова та страхова діяльність","Financial and insurance activities")</f>
        <v>Фінансова та страхова діяльність</v>
      </c>
      <c r="C12" s="15">
        <v>5.1529999999999996</v>
      </c>
      <c r="D12" s="15">
        <v>4.4249999999999998</v>
      </c>
      <c r="E12" s="15">
        <v>4.4950000000000001</v>
      </c>
      <c r="F12" s="15">
        <v>4.3019999999999996</v>
      </c>
      <c r="G12" s="15">
        <v>4.226</v>
      </c>
      <c r="H12" s="15">
        <v>4</v>
      </c>
      <c r="I12" s="15">
        <v>4.0199999999999996</v>
      </c>
      <c r="J12" s="15">
        <v>4.0010000000000003</v>
      </c>
      <c r="K12" s="15">
        <v>3.9950000000000001</v>
      </c>
      <c r="L12" s="15">
        <v>4.1379999999999999</v>
      </c>
      <c r="M12" s="15">
        <v>4.1459999999999999</v>
      </c>
      <c r="N12" s="15">
        <v>3.9159999999999999</v>
      </c>
      <c r="O12" s="15">
        <v>4.782</v>
      </c>
      <c r="P12" s="15">
        <v>6.2190000000000003</v>
      </c>
      <c r="Q12" s="15">
        <v>6.8239999999999998</v>
      </c>
      <c r="R12" s="15">
        <v>6.181</v>
      </c>
      <c r="S12" s="15">
        <v>7.15</v>
      </c>
      <c r="T12" s="15">
        <v>7.1050000000000004</v>
      </c>
      <c r="U12" s="22">
        <v>7.2510000000000003</v>
      </c>
      <c r="V12" s="22">
        <v>6.91</v>
      </c>
      <c r="W12" s="22">
        <v>7.2110000000000003</v>
      </c>
      <c r="X12" s="22">
        <v>7</v>
      </c>
      <c r="Y12" s="22">
        <v>7.6859999999999999</v>
      </c>
      <c r="Z12" s="67">
        <v>5.79</v>
      </c>
      <c r="AA12" s="22">
        <v>6.4989999999999997</v>
      </c>
      <c r="AB12" s="22">
        <v>10.151999999999999</v>
      </c>
      <c r="AC12" s="22">
        <v>13.368</v>
      </c>
      <c r="AD12" s="22">
        <v>14.297000000000001</v>
      </c>
      <c r="AE12" s="22">
        <v>17.716999999999999</v>
      </c>
      <c r="AF12" s="22">
        <v>15.994999999999999</v>
      </c>
      <c r="AG12" s="22">
        <v>16.155000000000001</v>
      </c>
      <c r="AH12" s="22">
        <v>19.8</v>
      </c>
      <c r="AI12" s="22">
        <v>21.056999999999999</v>
      </c>
      <c r="AJ12" s="68">
        <v>23.039000000000001</v>
      </c>
      <c r="AK12" s="68">
        <v>23.620999999999999</v>
      </c>
      <c r="AL12" s="68">
        <v>18.452999999999999</v>
      </c>
      <c r="AM12" s="68">
        <v>12.771000000000001</v>
      </c>
      <c r="AN12" s="68">
        <v>12.173999999999999</v>
      </c>
      <c r="AO12" s="68">
        <v>12.613</v>
      </c>
      <c r="AP12" s="16">
        <v>11.19</v>
      </c>
      <c r="AQ12" s="16">
        <v>12.535</v>
      </c>
      <c r="AR12" s="13">
        <v>16.925000000000001</v>
      </c>
      <c r="AS12" s="13">
        <v>15.39</v>
      </c>
      <c r="AT12" s="13">
        <v>15.754</v>
      </c>
      <c r="AU12" s="13">
        <v>17.004999999999999</v>
      </c>
      <c r="AV12" s="13">
        <v>16.195</v>
      </c>
      <c r="AW12" s="13">
        <v>16.643999999999998</v>
      </c>
      <c r="AX12" s="13">
        <v>16.725999999999999</v>
      </c>
      <c r="AY12" s="13">
        <v>15.183</v>
      </c>
      <c r="AZ12" s="13">
        <v>15.696999999999999</v>
      </c>
      <c r="BA12" s="13">
        <v>15.586</v>
      </c>
      <c r="BB12" s="13">
        <v>16.010999999999999</v>
      </c>
      <c r="BC12" s="13">
        <v>16.587</v>
      </c>
      <c r="BD12" s="13">
        <v>17.696999999999999</v>
      </c>
      <c r="BE12" s="13">
        <v>18.263000000000002</v>
      </c>
      <c r="BF12" s="13">
        <v>18.052</v>
      </c>
      <c r="BG12" s="13">
        <v>19.309999999999999</v>
      </c>
      <c r="BH12" s="13">
        <v>20.997</v>
      </c>
      <c r="BI12" s="13">
        <v>17.457000000000001</v>
      </c>
      <c r="BJ12" s="13">
        <v>15.9</v>
      </c>
      <c r="BK12" s="13">
        <v>15.89</v>
      </c>
      <c r="BL12" s="13">
        <v>15.516</v>
      </c>
      <c r="BM12" s="13">
        <v>17.166</v>
      </c>
      <c r="BN12" s="13">
        <v>17.13</v>
      </c>
      <c r="BO12" s="13">
        <v>17.048999999999999</v>
      </c>
      <c r="BP12" s="13">
        <v>17.591999999999999</v>
      </c>
      <c r="BQ12" s="13">
        <v>17.922000000000001</v>
      </c>
      <c r="BR12" s="13">
        <v>18.457000000000001</v>
      </c>
      <c r="BS12" s="13">
        <v>19.097999999999999</v>
      </c>
      <c r="BT12" s="13">
        <v>19.704000000000001</v>
      </c>
      <c r="BU12" s="13">
        <v>20.702999999999999</v>
      </c>
      <c r="BV12" s="13">
        <v>20.672999999999998</v>
      </c>
      <c r="BW12" s="13">
        <v>18.617000000000001</v>
      </c>
      <c r="BX12" s="13">
        <v>18.288</v>
      </c>
      <c r="BY12" s="13">
        <v>17.928000000000001</v>
      </c>
      <c r="BZ12" s="13">
        <v>18.335999999999999</v>
      </c>
      <c r="CA12" s="13">
        <v>17.356999999999999</v>
      </c>
      <c r="CB12" s="13">
        <v>16.434000000000001</v>
      </c>
      <c r="CC12" s="13">
        <v>16.495000000000001</v>
      </c>
      <c r="CD12" s="13">
        <v>17</v>
      </c>
      <c r="CE12" s="13">
        <v>17</v>
      </c>
      <c r="CF12" s="13">
        <v>16</v>
      </c>
      <c r="CG12" s="13">
        <v>10.946999999999999</v>
      </c>
      <c r="CH12" s="13">
        <v>10.994</v>
      </c>
      <c r="CI12" s="13">
        <v>10.548999999999999</v>
      </c>
      <c r="CJ12" s="13">
        <v>11</v>
      </c>
      <c r="CK12" s="13">
        <v>10.58</v>
      </c>
      <c r="CL12" s="13">
        <v>10.635</v>
      </c>
      <c r="CM12" s="13">
        <v>10.662000000000001</v>
      </c>
      <c r="CN12" s="13">
        <v>10.682</v>
      </c>
      <c r="CO12" s="13">
        <v>10.715999999999999</v>
      </c>
      <c r="CP12" s="13">
        <v>11</v>
      </c>
      <c r="CQ12" s="20">
        <v>10.77</v>
      </c>
      <c r="CR12" s="20">
        <v>11</v>
      </c>
      <c r="CS12" s="20">
        <v>10.824</v>
      </c>
      <c r="CT12" s="20">
        <v>16</v>
      </c>
      <c r="CU12" s="20">
        <v>0.36299999999999999</v>
      </c>
      <c r="CV12" s="20">
        <v>0.184</v>
      </c>
      <c r="CW12" s="355">
        <v>0.161</v>
      </c>
      <c r="CX12" s="355">
        <v>0.19</v>
      </c>
      <c r="CY12" s="355">
        <v>0.22800000000000001</v>
      </c>
      <c r="CZ12" s="355">
        <v>0.69699999999999995</v>
      </c>
      <c r="DA12" s="355">
        <v>2.3029999999999999</v>
      </c>
      <c r="DB12" s="355">
        <v>4.133</v>
      </c>
      <c r="DC12" s="355">
        <v>6.4539999999999997</v>
      </c>
      <c r="DD12" s="355">
        <v>7.4880000000000004</v>
      </c>
      <c r="DE12" s="355">
        <v>9.18</v>
      </c>
      <c r="DF12" s="355">
        <v>9.4550000000000001</v>
      </c>
      <c r="DG12" s="355">
        <v>0.255</v>
      </c>
    </row>
    <row r="13" spans="1:111" ht="31.9" customHeight="1">
      <c r="A13" s="385"/>
      <c r="B13" s="57" t="str">
        <f>IF('0'!A1=1,"Операції з нерухомим майном","Real estate activities")</f>
        <v>Операції з нерухомим майном</v>
      </c>
      <c r="C13" s="15">
        <v>38.305</v>
      </c>
      <c r="D13" s="15">
        <v>44.103000000000002</v>
      </c>
      <c r="E13" s="15">
        <v>45.142000000000003</v>
      </c>
      <c r="F13" s="15">
        <v>46.192999999999998</v>
      </c>
      <c r="G13" s="15">
        <v>41.835000000000001</v>
      </c>
      <c r="H13" s="15">
        <v>39.954000000000001</v>
      </c>
      <c r="I13" s="15">
        <v>39.609000000000002</v>
      </c>
      <c r="J13" s="15">
        <v>40.749000000000002</v>
      </c>
      <c r="K13" s="15">
        <v>40.301000000000002</v>
      </c>
      <c r="L13" s="15">
        <v>38.792999999999999</v>
      </c>
      <c r="M13" s="15">
        <v>35.634</v>
      </c>
      <c r="N13" s="15">
        <v>33.893000000000001</v>
      </c>
      <c r="O13" s="15">
        <v>19.655000000000001</v>
      </c>
      <c r="P13" s="15">
        <v>21.062999999999999</v>
      </c>
      <c r="Q13" s="15">
        <v>20.684999999999999</v>
      </c>
      <c r="R13" s="15">
        <v>32.984999999999999</v>
      </c>
      <c r="S13" s="15">
        <v>22.21</v>
      </c>
      <c r="T13" s="15">
        <v>22.527000000000001</v>
      </c>
      <c r="U13" s="22">
        <v>22.731999999999999</v>
      </c>
      <c r="V13" s="22">
        <v>23.864999999999998</v>
      </c>
      <c r="W13" s="22">
        <v>24.292000000000002</v>
      </c>
      <c r="X13" s="22">
        <v>23</v>
      </c>
      <c r="Y13" s="22">
        <v>23.608000000000001</v>
      </c>
      <c r="Z13" s="67">
        <v>19.437999999999999</v>
      </c>
      <c r="AA13" s="22">
        <v>13.637</v>
      </c>
      <c r="AB13" s="22">
        <v>13.638999999999999</v>
      </c>
      <c r="AC13" s="22">
        <v>13.548</v>
      </c>
      <c r="AD13" s="22">
        <v>13.7</v>
      </c>
      <c r="AE13" s="22">
        <v>13.473000000000001</v>
      </c>
      <c r="AF13" s="22">
        <v>12.866</v>
      </c>
      <c r="AG13" s="22">
        <v>14.769</v>
      </c>
      <c r="AH13" s="22">
        <v>12.385</v>
      </c>
      <c r="AI13" s="22">
        <v>12.37</v>
      </c>
      <c r="AJ13" s="68">
        <v>11.222</v>
      </c>
      <c r="AK13" s="68">
        <v>11.372999999999999</v>
      </c>
      <c r="AL13" s="68">
        <v>11.289</v>
      </c>
      <c r="AM13" s="68">
        <v>16.327999999999999</v>
      </c>
      <c r="AN13" s="68">
        <v>16.32</v>
      </c>
      <c r="AO13" s="68">
        <v>16.315999999999999</v>
      </c>
      <c r="AP13" s="16">
        <v>15.673</v>
      </c>
      <c r="AQ13" s="16">
        <v>15.026</v>
      </c>
      <c r="AR13" s="13">
        <v>15.163</v>
      </c>
      <c r="AS13" s="13">
        <v>14.792</v>
      </c>
      <c r="AT13" s="13">
        <v>15.167</v>
      </c>
      <c r="AU13" s="13">
        <v>14.643000000000001</v>
      </c>
      <c r="AV13" s="13">
        <v>14.702999999999999</v>
      </c>
      <c r="AW13" s="13">
        <v>14.827999999999999</v>
      </c>
      <c r="AX13" s="13">
        <v>14.569000000000001</v>
      </c>
      <c r="AY13" s="13">
        <v>50.131999999999998</v>
      </c>
      <c r="AZ13" s="13">
        <v>50.008000000000003</v>
      </c>
      <c r="BA13" s="13">
        <v>50.676000000000002</v>
      </c>
      <c r="BB13" s="13">
        <v>51.417000000000002</v>
      </c>
      <c r="BC13" s="13">
        <v>51.648000000000003</v>
      </c>
      <c r="BD13" s="13">
        <v>51.959000000000003</v>
      </c>
      <c r="BE13" s="13">
        <v>50.942</v>
      </c>
      <c r="BF13" s="13">
        <v>49.267000000000003</v>
      </c>
      <c r="BG13" s="13">
        <v>48.786999999999999</v>
      </c>
      <c r="BH13" s="13">
        <v>47.96</v>
      </c>
      <c r="BI13" s="13">
        <v>47.378</v>
      </c>
      <c r="BJ13" s="13">
        <v>49.052</v>
      </c>
      <c r="BK13" s="13">
        <v>57.613</v>
      </c>
      <c r="BL13" s="13">
        <v>57.807000000000002</v>
      </c>
      <c r="BM13" s="13">
        <v>58.005000000000003</v>
      </c>
      <c r="BN13" s="13">
        <v>57.828000000000003</v>
      </c>
      <c r="BO13" s="13">
        <v>57.779000000000003</v>
      </c>
      <c r="BP13" s="13">
        <v>58.152999999999999</v>
      </c>
      <c r="BQ13" s="13">
        <v>58.319000000000003</v>
      </c>
      <c r="BR13" s="13">
        <v>58.319000000000003</v>
      </c>
      <c r="BS13" s="13">
        <v>60.460999999999999</v>
      </c>
      <c r="BT13" s="13">
        <v>61.457000000000001</v>
      </c>
      <c r="BU13" s="13">
        <v>62.633000000000003</v>
      </c>
      <c r="BV13" s="13">
        <v>63.817999999999998</v>
      </c>
      <c r="BW13" s="13">
        <v>55.872999999999998</v>
      </c>
      <c r="BX13" s="13">
        <v>56.444000000000003</v>
      </c>
      <c r="BY13" s="13">
        <v>56.405000000000001</v>
      </c>
      <c r="BZ13" s="13">
        <v>57.976999999999997</v>
      </c>
      <c r="CA13" s="13">
        <v>58.037999999999997</v>
      </c>
      <c r="CB13" s="13">
        <v>59.104999999999997</v>
      </c>
      <c r="CC13" s="13">
        <v>59.16</v>
      </c>
      <c r="CD13" s="13">
        <v>59</v>
      </c>
      <c r="CE13" s="13">
        <v>58</v>
      </c>
      <c r="CF13" s="13">
        <v>58</v>
      </c>
      <c r="CG13" s="13">
        <v>52.113</v>
      </c>
      <c r="CH13" s="13">
        <v>51.83</v>
      </c>
      <c r="CI13" s="13">
        <v>54.145000000000003</v>
      </c>
      <c r="CJ13" s="13">
        <v>55</v>
      </c>
      <c r="CK13" s="13">
        <v>56.883000000000003</v>
      </c>
      <c r="CL13" s="13">
        <v>59.780999999999999</v>
      </c>
      <c r="CM13" s="13">
        <v>60.093000000000004</v>
      </c>
      <c r="CN13" s="13">
        <v>61.003999999999998</v>
      </c>
      <c r="CO13" s="13">
        <v>60.695</v>
      </c>
      <c r="CP13" s="13">
        <v>61</v>
      </c>
      <c r="CQ13" s="20">
        <v>56.404000000000003</v>
      </c>
      <c r="CR13" s="20">
        <v>54</v>
      </c>
      <c r="CS13" s="20">
        <v>56.636000000000003</v>
      </c>
      <c r="CT13" s="20">
        <v>54</v>
      </c>
      <c r="CU13" s="20">
        <v>36.481999999999999</v>
      </c>
      <c r="CV13" s="20">
        <v>36.037999999999997</v>
      </c>
      <c r="CW13" s="355">
        <v>36</v>
      </c>
      <c r="CX13" s="355">
        <v>36.482999999999997</v>
      </c>
      <c r="CY13" s="355">
        <v>41.040999999999997</v>
      </c>
      <c r="CZ13" s="355">
        <v>39.017000000000003</v>
      </c>
      <c r="DA13" s="355">
        <v>38.515000000000001</v>
      </c>
      <c r="DB13" s="355">
        <v>39.4</v>
      </c>
      <c r="DC13" s="355">
        <v>37.097999999999999</v>
      </c>
      <c r="DD13" s="355">
        <v>37.408000000000001</v>
      </c>
      <c r="DE13" s="355">
        <v>37.470999999999997</v>
      </c>
      <c r="DF13" s="355">
        <v>35.173000000000002</v>
      </c>
      <c r="DG13" s="355">
        <v>148.767</v>
      </c>
    </row>
    <row r="14" spans="1:111" ht="31.9" customHeight="1">
      <c r="A14" s="385"/>
      <c r="B14" s="57" t="str">
        <f>IF('0'!A1=1,"Професійна, наукова та технічна  діяльність","Professional, scientific and technical activities")</f>
        <v>Професійна, наукова та технічна  діяльність</v>
      </c>
      <c r="C14" s="15">
        <v>85.828999999999994</v>
      </c>
      <c r="D14" s="15">
        <v>95.024000000000001</v>
      </c>
      <c r="E14" s="15">
        <v>90.989000000000004</v>
      </c>
      <c r="F14" s="15">
        <v>85.091999999999999</v>
      </c>
      <c r="G14" s="15">
        <v>88.506</v>
      </c>
      <c r="H14" s="15">
        <v>89.81</v>
      </c>
      <c r="I14" s="15">
        <v>89.106999999999999</v>
      </c>
      <c r="J14" s="15">
        <v>93.876999999999995</v>
      </c>
      <c r="K14" s="15">
        <v>95.82</v>
      </c>
      <c r="L14" s="15">
        <v>100.97499999999999</v>
      </c>
      <c r="M14" s="15">
        <v>98.221000000000004</v>
      </c>
      <c r="N14" s="15">
        <v>88.037000000000006</v>
      </c>
      <c r="O14" s="15">
        <v>83.826999999999998</v>
      </c>
      <c r="P14" s="15">
        <v>89.335999999999999</v>
      </c>
      <c r="Q14" s="15">
        <v>108.164</v>
      </c>
      <c r="R14" s="15">
        <v>94.197000000000003</v>
      </c>
      <c r="S14" s="15">
        <v>91.864999999999995</v>
      </c>
      <c r="T14" s="15">
        <v>96.176000000000002</v>
      </c>
      <c r="U14" s="22">
        <v>101.806</v>
      </c>
      <c r="V14" s="22">
        <v>109.741</v>
      </c>
      <c r="W14" s="22">
        <v>114.45</v>
      </c>
      <c r="X14" s="22">
        <v>123</v>
      </c>
      <c r="Y14" s="22">
        <v>122.943</v>
      </c>
      <c r="Z14" s="67">
        <v>99.545000000000002</v>
      </c>
      <c r="AA14" s="22">
        <v>111.633</v>
      </c>
      <c r="AB14" s="22">
        <v>114.688</v>
      </c>
      <c r="AC14" s="22">
        <v>118.374</v>
      </c>
      <c r="AD14" s="22">
        <v>117.011</v>
      </c>
      <c r="AE14" s="22">
        <v>119.624</v>
      </c>
      <c r="AF14" s="22">
        <v>121.98699999999999</v>
      </c>
      <c r="AG14" s="22">
        <v>136.21199999999999</v>
      </c>
      <c r="AH14" s="22">
        <v>136.49600000000001</v>
      </c>
      <c r="AI14" s="22">
        <v>136.292</v>
      </c>
      <c r="AJ14" s="68">
        <v>137.608</v>
      </c>
      <c r="AK14" s="68">
        <v>141.58699999999999</v>
      </c>
      <c r="AL14" s="68">
        <v>127.67700000000001</v>
      </c>
      <c r="AM14" s="68">
        <v>131.25399999999999</v>
      </c>
      <c r="AN14" s="68">
        <v>139.857</v>
      </c>
      <c r="AO14" s="68">
        <v>137.47999999999999</v>
      </c>
      <c r="AP14" s="16">
        <v>138.32400000000001</v>
      </c>
      <c r="AQ14" s="16">
        <v>137.59</v>
      </c>
      <c r="AR14" s="13">
        <v>132.12299999999999</v>
      </c>
      <c r="AS14" s="13">
        <v>136.32900000000001</v>
      </c>
      <c r="AT14" s="13">
        <v>137.44300000000001</v>
      </c>
      <c r="AU14" s="13">
        <v>134.09200000000001</v>
      </c>
      <c r="AV14" s="13">
        <v>136.435</v>
      </c>
      <c r="AW14" s="13">
        <v>126.655</v>
      </c>
      <c r="AX14" s="13">
        <v>118.598</v>
      </c>
      <c r="AY14" s="13">
        <v>104.063</v>
      </c>
      <c r="AZ14" s="13">
        <v>111.476</v>
      </c>
      <c r="BA14" s="13">
        <v>104.706</v>
      </c>
      <c r="BB14" s="13">
        <v>113.485</v>
      </c>
      <c r="BC14" s="13">
        <v>116.398</v>
      </c>
      <c r="BD14" s="13">
        <v>120.639</v>
      </c>
      <c r="BE14" s="13">
        <v>119.68</v>
      </c>
      <c r="BF14" s="13">
        <v>116.411</v>
      </c>
      <c r="BG14" s="13">
        <v>121.551</v>
      </c>
      <c r="BH14" s="13">
        <v>113.572</v>
      </c>
      <c r="BI14" s="13">
        <v>117.30800000000001</v>
      </c>
      <c r="BJ14" s="13">
        <v>107.226</v>
      </c>
      <c r="BK14" s="13">
        <v>113.001</v>
      </c>
      <c r="BL14" s="13">
        <v>111.512</v>
      </c>
      <c r="BM14" s="13">
        <v>115.80200000000001</v>
      </c>
      <c r="BN14" s="13">
        <v>113.589</v>
      </c>
      <c r="BO14" s="13">
        <v>113.363</v>
      </c>
      <c r="BP14" s="13">
        <v>112.33799999999999</v>
      </c>
      <c r="BQ14" s="13">
        <v>118.85599999999999</v>
      </c>
      <c r="BR14" s="13">
        <v>128.571</v>
      </c>
      <c r="BS14" s="13">
        <v>138.61799999999999</v>
      </c>
      <c r="BT14" s="13">
        <v>136.01</v>
      </c>
      <c r="BU14" s="13">
        <v>143.20699999999999</v>
      </c>
      <c r="BV14" s="13">
        <v>120.17700000000001</v>
      </c>
      <c r="BW14" s="13">
        <v>104.456</v>
      </c>
      <c r="BX14" s="13">
        <v>105.96599999999999</v>
      </c>
      <c r="BY14" s="13">
        <v>114.03400000000001</v>
      </c>
      <c r="BZ14" s="13">
        <v>128.77500000000001</v>
      </c>
      <c r="CA14" s="13">
        <v>119.67700000000001</v>
      </c>
      <c r="CB14" s="13">
        <v>119.39400000000001</v>
      </c>
      <c r="CC14" s="13">
        <v>123.42100000000001</v>
      </c>
      <c r="CD14" s="13">
        <v>133</v>
      </c>
      <c r="CE14" s="13">
        <v>137</v>
      </c>
      <c r="CF14" s="13">
        <v>154</v>
      </c>
      <c r="CG14" s="13">
        <v>195.98099999999999</v>
      </c>
      <c r="CH14" s="13">
        <v>182.71199999999999</v>
      </c>
      <c r="CI14" s="13">
        <v>191.334</v>
      </c>
      <c r="CJ14" s="13">
        <v>200</v>
      </c>
      <c r="CK14" s="13">
        <v>224.39599999999999</v>
      </c>
      <c r="CL14" s="13">
        <v>247.172</v>
      </c>
      <c r="CM14" s="13">
        <v>251.393</v>
      </c>
      <c r="CN14" s="13">
        <v>226.58500000000001</v>
      </c>
      <c r="CO14" s="13">
        <v>255.07400000000001</v>
      </c>
      <c r="CP14" s="13">
        <v>261</v>
      </c>
      <c r="CQ14" s="20">
        <v>261.24700000000001</v>
      </c>
      <c r="CR14" s="20">
        <v>260</v>
      </c>
      <c r="CS14" s="20">
        <v>267.30099999999999</v>
      </c>
      <c r="CT14" s="20">
        <v>267</v>
      </c>
      <c r="CU14" s="20">
        <v>272.06700000000001</v>
      </c>
      <c r="CV14" s="20">
        <v>259.233</v>
      </c>
      <c r="CW14" s="355">
        <v>251</v>
      </c>
      <c r="CX14" s="355">
        <v>256.44499999999999</v>
      </c>
      <c r="CY14" s="355">
        <v>274.27199999999999</v>
      </c>
      <c r="CZ14" s="355">
        <v>305.55900000000003</v>
      </c>
      <c r="DA14" s="355">
        <v>329.822</v>
      </c>
      <c r="DB14" s="355">
        <v>310.22699999999998</v>
      </c>
      <c r="DC14" s="355">
        <v>290.36700000000002</v>
      </c>
      <c r="DD14" s="355">
        <v>286.88900000000001</v>
      </c>
      <c r="DE14" s="355">
        <v>308.50299999999999</v>
      </c>
      <c r="DF14" s="355">
        <v>274.31099999999998</v>
      </c>
      <c r="DG14" s="355">
        <v>157.494</v>
      </c>
    </row>
    <row r="15" spans="1:111" ht="31.9" customHeight="1">
      <c r="A15" s="385"/>
      <c r="B15" s="57" t="str">
        <f>IF('0'!A1=1,"з неї наукові дослідження та розробки","of which scientific research and development")</f>
        <v>з неї наукові дослідження та розробки</v>
      </c>
      <c r="C15" s="15">
        <v>50.866</v>
      </c>
      <c r="D15" s="15">
        <v>57.323</v>
      </c>
      <c r="E15" s="15">
        <v>54.323</v>
      </c>
      <c r="F15" s="15">
        <v>52.521999999999998</v>
      </c>
      <c r="G15" s="15">
        <v>56.057000000000002</v>
      </c>
      <c r="H15" s="15">
        <v>56.244</v>
      </c>
      <c r="I15" s="15">
        <v>55.420999999999999</v>
      </c>
      <c r="J15" s="15">
        <v>59.411000000000001</v>
      </c>
      <c r="K15" s="15">
        <v>59.216000000000001</v>
      </c>
      <c r="L15" s="15">
        <v>61.874000000000002</v>
      </c>
      <c r="M15" s="15">
        <v>58.347999999999999</v>
      </c>
      <c r="N15" s="15">
        <v>50.692</v>
      </c>
      <c r="O15" s="15">
        <v>48.061999999999998</v>
      </c>
      <c r="P15" s="15">
        <v>50.167000000000002</v>
      </c>
      <c r="Q15" s="15">
        <v>63.304000000000002</v>
      </c>
      <c r="R15" s="15">
        <v>57.712000000000003</v>
      </c>
      <c r="S15" s="15">
        <v>53.692</v>
      </c>
      <c r="T15" s="15">
        <v>54.939</v>
      </c>
      <c r="U15" s="22">
        <v>59.536000000000001</v>
      </c>
      <c r="V15" s="22">
        <v>64.463999999999999</v>
      </c>
      <c r="W15" s="22">
        <v>70.593999999999994</v>
      </c>
      <c r="X15" s="22">
        <v>74</v>
      </c>
      <c r="Y15" s="22">
        <v>68.328999999999994</v>
      </c>
      <c r="Z15" s="67">
        <v>52.930999999999997</v>
      </c>
      <c r="AA15" s="22">
        <v>57.173000000000002</v>
      </c>
      <c r="AB15" s="22">
        <v>58.851999999999997</v>
      </c>
      <c r="AC15" s="22">
        <v>61.384</v>
      </c>
      <c r="AD15" s="22">
        <v>61.704000000000001</v>
      </c>
      <c r="AE15" s="22">
        <v>63.045000000000002</v>
      </c>
      <c r="AF15" s="22">
        <v>64.453000000000003</v>
      </c>
      <c r="AG15" s="22">
        <v>64.605999999999995</v>
      </c>
      <c r="AH15" s="22">
        <v>61.914000000000001</v>
      </c>
      <c r="AI15" s="22">
        <v>65.847999999999999</v>
      </c>
      <c r="AJ15" s="68">
        <v>67.631</v>
      </c>
      <c r="AK15" s="68">
        <v>70.790000000000006</v>
      </c>
      <c r="AL15" s="68">
        <v>63.027000000000001</v>
      </c>
      <c r="AM15" s="68">
        <v>63.302</v>
      </c>
      <c r="AN15" s="68">
        <v>63.127000000000002</v>
      </c>
      <c r="AO15" s="68">
        <v>62.517000000000003</v>
      </c>
      <c r="AP15" s="16">
        <v>60.228999999999999</v>
      </c>
      <c r="AQ15" s="16">
        <v>59.552999999999997</v>
      </c>
      <c r="AR15" s="13">
        <v>58.1</v>
      </c>
      <c r="AS15" s="13">
        <v>61.137</v>
      </c>
      <c r="AT15" s="13">
        <v>62.334000000000003</v>
      </c>
      <c r="AU15" s="13">
        <v>60.488</v>
      </c>
      <c r="AV15" s="13">
        <v>61.362000000000002</v>
      </c>
      <c r="AW15" s="13">
        <v>59.468000000000004</v>
      </c>
      <c r="AX15" s="13">
        <v>55.704000000000001</v>
      </c>
      <c r="AY15" s="13">
        <v>39.857999999999997</v>
      </c>
      <c r="AZ15" s="13">
        <v>40.786999999999999</v>
      </c>
      <c r="BA15" s="13">
        <v>34.744999999999997</v>
      </c>
      <c r="BB15" s="13">
        <v>38.472999999999999</v>
      </c>
      <c r="BC15" s="13">
        <v>41.811</v>
      </c>
      <c r="BD15" s="13">
        <v>41.203000000000003</v>
      </c>
      <c r="BE15" s="13">
        <v>40.337000000000003</v>
      </c>
      <c r="BF15" s="13">
        <v>37.642000000000003</v>
      </c>
      <c r="BG15" s="13">
        <v>37.323999999999998</v>
      </c>
      <c r="BH15" s="13">
        <v>40.698999999999998</v>
      </c>
      <c r="BI15" s="13">
        <v>40.429000000000002</v>
      </c>
      <c r="BJ15" s="13">
        <v>31.052</v>
      </c>
      <c r="BK15" s="20">
        <v>35.826000000000001</v>
      </c>
      <c r="BL15" s="20">
        <v>32.997</v>
      </c>
      <c r="BM15" s="20">
        <v>36.283000000000001</v>
      </c>
      <c r="BN15" s="20">
        <v>40.579000000000001</v>
      </c>
      <c r="BO15" s="336">
        <v>34.731999999999999</v>
      </c>
      <c r="BP15" s="336">
        <v>33.795999999999999</v>
      </c>
      <c r="BQ15" s="336">
        <v>39.863999999999997</v>
      </c>
      <c r="BR15" s="336">
        <v>47.423999999999999</v>
      </c>
      <c r="BS15" s="336">
        <v>54.045000000000002</v>
      </c>
      <c r="BT15" s="336">
        <v>48.744</v>
      </c>
      <c r="BU15" s="336">
        <v>52.939</v>
      </c>
      <c r="BV15" s="336">
        <v>34.945999999999998</v>
      </c>
      <c r="BW15" s="336">
        <v>38.938000000000002</v>
      </c>
      <c r="BX15" s="336">
        <v>44.465000000000003</v>
      </c>
      <c r="BY15" s="336">
        <v>54.372</v>
      </c>
      <c r="BZ15" s="336">
        <v>67.313000000000002</v>
      </c>
      <c r="CA15" s="336">
        <v>53.673000000000002</v>
      </c>
      <c r="CB15" s="336">
        <v>53.963999999999999</v>
      </c>
      <c r="CC15" s="336">
        <v>57.737000000000002</v>
      </c>
      <c r="CD15" s="336">
        <v>63</v>
      </c>
      <c r="CE15" s="336">
        <v>65</v>
      </c>
      <c r="CF15" s="336">
        <v>77</v>
      </c>
      <c r="CG15" s="336">
        <v>117.663</v>
      </c>
      <c r="CH15" s="336">
        <v>115.381</v>
      </c>
      <c r="CI15" s="336">
        <v>128</v>
      </c>
      <c r="CJ15" s="336">
        <v>138</v>
      </c>
      <c r="CK15" s="336">
        <v>150.52000000000001</v>
      </c>
      <c r="CL15" s="336">
        <v>158.374</v>
      </c>
      <c r="CM15" s="336">
        <v>152.21899999999999</v>
      </c>
      <c r="CN15" s="336">
        <v>152.44300000000001</v>
      </c>
      <c r="CO15" s="336">
        <v>164.23</v>
      </c>
      <c r="CP15" s="336">
        <v>181</v>
      </c>
      <c r="CQ15" s="336">
        <v>189.05799999999999</v>
      </c>
      <c r="CR15" s="336">
        <v>183</v>
      </c>
      <c r="CS15" s="336">
        <v>188.81299999999999</v>
      </c>
      <c r="CT15" s="336">
        <v>193</v>
      </c>
      <c r="CU15" s="336">
        <v>188.05199999999999</v>
      </c>
      <c r="CV15" s="336">
        <v>206.58600000000001</v>
      </c>
      <c r="CW15" s="357">
        <v>202</v>
      </c>
      <c r="CX15" s="357">
        <v>203.91800000000001</v>
      </c>
      <c r="CY15" s="357">
        <v>215.494</v>
      </c>
      <c r="CZ15" s="357">
        <v>240.452</v>
      </c>
      <c r="DA15" s="357">
        <v>261.81799999999998</v>
      </c>
      <c r="DB15" s="357">
        <v>245.096</v>
      </c>
      <c r="DC15" s="357">
        <v>219.56200000000001</v>
      </c>
      <c r="DD15" s="357">
        <v>217.553</v>
      </c>
      <c r="DE15" s="357">
        <v>231.02600000000001</v>
      </c>
      <c r="DF15" s="357">
        <v>205.876</v>
      </c>
      <c r="DG15" s="357">
        <v>112.27800000000001</v>
      </c>
    </row>
    <row r="16" spans="1:111" ht="31.9" customHeight="1">
      <c r="A16" s="385"/>
      <c r="B16" s="57"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16" s="15">
        <v>11.138</v>
      </c>
      <c r="D16" s="15">
        <v>10.145</v>
      </c>
      <c r="E16" s="15">
        <v>9.7910000000000004</v>
      </c>
      <c r="F16" s="15">
        <v>9.2829999999999995</v>
      </c>
      <c r="G16" s="15">
        <v>9.2669999999999995</v>
      </c>
      <c r="H16" s="15">
        <v>9.27</v>
      </c>
      <c r="I16" s="15">
        <v>8.4309999999999992</v>
      </c>
      <c r="J16" s="15">
        <v>8.7140000000000004</v>
      </c>
      <c r="K16" s="15">
        <v>9.0079999999999991</v>
      </c>
      <c r="L16" s="15">
        <v>7.9880000000000004</v>
      </c>
      <c r="M16" s="15">
        <v>8.3859999999999992</v>
      </c>
      <c r="N16" s="15">
        <v>6.577</v>
      </c>
      <c r="O16" s="15">
        <v>9.75</v>
      </c>
      <c r="P16" s="15">
        <v>11.407</v>
      </c>
      <c r="Q16" s="15">
        <v>16.472000000000001</v>
      </c>
      <c r="R16" s="15">
        <v>13.625999999999999</v>
      </c>
      <c r="S16" s="15">
        <v>12.914</v>
      </c>
      <c r="T16" s="15">
        <v>14.805</v>
      </c>
      <c r="U16" s="22">
        <v>12.615</v>
      </c>
      <c r="V16" s="22">
        <v>15.347</v>
      </c>
      <c r="W16" s="22">
        <v>21.024999999999999</v>
      </c>
      <c r="X16" s="22">
        <v>24</v>
      </c>
      <c r="Y16" s="22">
        <v>26.398</v>
      </c>
      <c r="Z16" s="67">
        <v>9.9489999999999998</v>
      </c>
      <c r="AA16" s="22">
        <v>16.960999999999999</v>
      </c>
      <c r="AB16" s="22">
        <v>13.333</v>
      </c>
      <c r="AC16" s="22">
        <v>13.079000000000001</v>
      </c>
      <c r="AD16" s="22">
        <v>19.111999999999998</v>
      </c>
      <c r="AE16" s="22">
        <v>16.895</v>
      </c>
      <c r="AF16" s="22">
        <v>20.106999999999999</v>
      </c>
      <c r="AG16" s="22">
        <v>21.927</v>
      </c>
      <c r="AH16" s="22">
        <v>19.257000000000001</v>
      </c>
      <c r="AI16" s="22">
        <v>15.122999999999999</v>
      </c>
      <c r="AJ16" s="68">
        <v>13.606</v>
      </c>
      <c r="AK16" s="68">
        <v>11.731</v>
      </c>
      <c r="AL16" s="68">
        <v>10.015000000000001</v>
      </c>
      <c r="AM16" s="68">
        <v>10.615</v>
      </c>
      <c r="AN16" s="68">
        <v>10.643000000000001</v>
      </c>
      <c r="AO16" s="68">
        <v>11.112</v>
      </c>
      <c r="AP16" s="16">
        <v>10.734</v>
      </c>
      <c r="AQ16" s="16">
        <v>11.531000000000001</v>
      </c>
      <c r="AR16" s="13">
        <v>10.435</v>
      </c>
      <c r="AS16" s="13">
        <v>8.8620000000000001</v>
      </c>
      <c r="AT16" s="13">
        <v>8.3859999999999992</v>
      </c>
      <c r="AU16" s="13">
        <v>8.2789999999999999</v>
      </c>
      <c r="AV16" s="13">
        <v>7.2409999999999997</v>
      </c>
      <c r="AW16" s="13">
        <v>7.9089999999999998</v>
      </c>
      <c r="AX16" s="13">
        <v>7.52</v>
      </c>
      <c r="AY16" s="13">
        <v>6.992</v>
      </c>
      <c r="AZ16" s="13">
        <v>6.77</v>
      </c>
      <c r="BA16" s="13">
        <v>8.7829999999999995</v>
      </c>
      <c r="BB16" s="13">
        <v>8.9779999999999998</v>
      </c>
      <c r="BC16" s="13">
        <v>9.7119999999999997</v>
      </c>
      <c r="BD16" s="13">
        <v>10.48</v>
      </c>
      <c r="BE16" s="13">
        <v>9.3770000000000007</v>
      </c>
      <c r="BF16" s="13">
        <v>8.1280000000000001</v>
      </c>
      <c r="BG16" s="13">
        <v>7.8289999999999997</v>
      </c>
      <c r="BH16" s="13">
        <v>8.4559999999999995</v>
      </c>
      <c r="BI16" s="13">
        <v>9.6630000000000003</v>
      </c>
      <c r="BJ16" s="13">
        <v>9.1349999999999998</v>
      </c>
      <c r="BK16" s="13">
        <v>6.5590000000000002</v>
      </c>
      <c r="BL16" s="13">
        <v>9.2010000000000005</v>
      </c>
      <c r="BM16" s="13">
        <v>9.5690000000000008</v>
      </c>
      <c r="BN16" s="13">
        <v>8.4459999999999997</v>
      </c>
      <c r="BO16" s="13">
        <v>8.6590000000000007</v>
      </c>
      <c r="BP16" s="13">
        <v>9.4179999999999993</v>
      </c>
      <c r="BQ16" s="13">
        <v>9.6349999999999998</v>
      </c>
      <c r="BR16" s="13">
        <v>8.07</v>
      </c>
      <c r="BS16" s="13">
        <v>9.6579999999999995</v>
      </c>
      <c r="BT16" s="13">
        <v>11.000999999999999</v>
      </c>
      <c r="BU16" s="13">
        <v>9.4160000000000004</v>
      </c>
      <c r="BV16" s="13">
        <v>8.1620000000000008</v>
      </c>
      <c r="BW16" s="13">
        <v>9.5820000000000007</v>
      </c>
      <c r="BX16" s="13">
        <v>9.0069999999999997</v>
      </c>
      <c r="BY16" s="13">
        <v>9.6349999999999998</v>
      </c>
      <c r="BZ16" s="13">
        <v>8.5909999999999993</v>
      </c>
      <c r="CA16" s="13">
        <v>10.079000000000001</v>
      </c>
      <c r="CB16" s="13">
        <v>11.298</v>
      </c>
      <c r="CC16" s="13">
        <v>9.92</v>
      </c>
      <c r="CD16" s="13">
        <v>10</v>
      </c>
      <c r="CE16" s="13">
        <v>12</v>
      </c>
      <c r="CF16" s="13">
        <v>13</v>
      </c>
      <c r="CG16" s="13">
        <v>11.696999999999999</v>
      </c>
      <c r="CH16" s="20">
        <v>11.331</v>
      </c>
      <c r="CI16" s="20">
        <v>11.250999999999999</v>
      </c>
      <c r="CJ16" s="20">
        <v>16</v>
      </c>
      <c r="CK16" s="20">
        <v>14.375999999999999</v>
      </c>
      <c r="CL16" s="20">
        <v>15.444000000000001</v>
      </c>
      <c r="CM16" s="20">
        <v>16.158000000000001</v>
      </c>
      <c r="CN16" s="20">
        <v>15.724</v>
      </c>
      <c r="CO16" s="20">
        <v>16.652999999999999</v>
      </c>
      <c r="CP16" s="20">
        <v>16</v>
      </c>
      <c r="CQ16" s="20">
        <v>18.655000000000001</v>
      </c>
      <c r="CR16" s="20">
        <v>18</v>
      </c>
      <c r="CS16" s="20">
        <v>17.126000000000001</v>
      </c>
      <c r="CT16" s="20">
        <v>14</v>
      </c>
      <c r="CU16" s="20">
        <v>14.717000000000001</v>
      </c>
      <c r="CV16" s="20">
        <v>15.141</v>
      </c>
      <c r="CW16" s="355">
        <v>14</v>
      </c>
      <c r="CX16" s="355">
        <v>14.702</v>
      </c>
      <c r="CY16" s="355">
        <v>17.927</v>
      </c>
      <c r="CZ16" s="355">
        <v>17.309000000000001</v>
      </c>
      <c r="DA16" s="355">
        <v>17.123999999999999</v>
      </c>
      <c r="DB16" s="355">
        <v>17.359000000000002</v>
      </c>
      <c r="DC16" s="355">
        <v>17.459</v>
      </c>
      <c r="DD16" s="355">
        <v>16.879000000000001</v>
      </c>
      <c r="DE16" s="355">
        <v>15.625</v>
      </c>
      <c r="DF16" s="355">
        <v>19.178999999999998</v>
      </c>
      <c r="DG16" s="355">
        <v>23.555</v>
      </c>
    </row>
    <row r="17" spans="1:111" ht="31.9" customHeight="1">
      <c r="A17" s="385"/>
      <c r="B17" s="57"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17" s="15">
        <v>1.18</v>
      </c>
      <c r="D17" s="15">
        <v>2.1320000000000001</v>
      </c>
      <c r="E17" s="15">
        <v>2.6349999999999998</v>
      </c>
      <c r="F17" s="15">
        <v>2.5760000000000001</v>
      </c>
      <c r="G17" s="15">
        <v>2.8170000000000002</v>
      </c>
      <c r="H17" s="15">
        <v>3.802</v>
      </c>
      <c r="I17" s="15">
        <v>2.79</v>
      </c>
      <c r="J17" s="15">
        <v>2.5990000000000002</v>
      </c>
      <c r="K17" s="15">
        <v>2.073</v>
      </c>
      <c r="L17" s="15">
        <v>1.5369999999999999</v>
      </c>
      <c r="M17" s="15">
        <v>1.484</v>
      </c>
      <c r="N17" s="15">
        <v>1.1739999999999999</v>
      </c>
      <c r="O17" s="15">
        <v>1.024</v>
      </c>
      <c r="P17" s="15">
        <v>1.1020000000000001</v>
      </c>
      <c r="Q17" s="15">
        <v>2.3959999999999999</v>
      </c>
      <c r="R17" s="15">
        <v>2.2930000000000001</v>
      </c>
      <c r="S17" s="15">
        <v>2.3250000000000002</v>
      </c>
      <c r="T17" s="15">
        <v>2.835</v>
      </c>
      <c r="U17" s="22">
        <v>3.802</v>
      </c>
      <c r="V17" s="22">
        <v>19.86</v>
      </c>
      <c r="W17" s="22">
        <v>35.677999999999997</v>
      </c>
      <c r="X17" s="22">
        <v>44</v>
      </c>
      <c r="Y17" s="22">
        <v>51.756</v>
      </c>
      <c r="Z17" s="67">
        <v>26.495000000000001</v>
      </c>
      <c r="AA17" s="22">
        <v>15.471</v>
      </c>
      <c r="AB17" s="22">
        <v>17.687000000000001</v>
      </c>
      <c r="AC17" s="22">
        <v>17.623000000000001</v>
      </c>
      <c r="AD17" s="22">
        <v>13.694000000000001</v>
      </c>
      <c r="AE17" s="22">
        <v>13.576000000000001</v>
      </c>
      <c r="AF17" s="22">
        <v>10.439</v>
      </c>
      <c r="AG17" s="22">
        <v>9.0860000000000003</v>
      </c>
      <c r="AH17" s="22">
        <v>6.1760000000000002</v>
      </c>
      <c r="AI17" s="22">
        <v>5.4320000000000004</v>
      </c>
      <c r="AJ17" s="68">
        <v>5.2969999999999997</v>
      </c>
      <c r="AK17" s="68">
        <v>4.8789999999999996</v>
      </c>
      <c r="AL17" s="68">
        <v>4.3490000000000002</v>
      </c>
      <c r="AM17" s="68">
        <v>4.4589999999999996</v>
      </c>
      <c r="AN17" s="68">
        <v>4.766</v>
      </c>
      <c r="AO17" s="68">
        <v>5.0449999999999999</v>
      </c>
      <c r="AP17" s="16">
        <v>4.5460000000000003</v>
      </c>
      <c r="AQ17" s="16">
        <v>4.819</v>
      </c>
      <c r="AR17" s="13">
        <v>5.0839999999999996</v>
      </c>
      <c r="AS17" s="13">
        <v>4.875</v>
      </c>
      <c r="AT17" s="13">
        <v>7.2969999999999997</v>
      </c>
      <c r="AU17" s="13">
        <v>11.276</v>
      </c>
      <c r="AV17" s="13">
        <v>5.2690000000000001</v>
      </c>
      <c r="AW17" s="13">
        <v>4.6159999999999997</v>
      </c>
      <c r="AX17" s="13">
        <v>3.7629999999999999</v>
      </c>
      <c r="AY17" s="13">
        <v>3.8380000000000001</v>
      </c>
      <c r="AZ17" s="13">
        <v>3.9220000000000002</v>
      </c>
      <c r="BA17" s="13">
        <v>4.1239999999999997</v>
      </c>
      <c r="BB17" s="13">
        <v>3.863</v>
      </c>
      <c r="BC17" s="13">
        <v>3.93</v>
      </c>
      <c r="BD17" s="13">
        <v>3.9670000000000001</v>
      </c>
      <c r="BE17" s="13">
        <v>4.1539999999999999</v>
      </c>
      <c r="BF17" s="13">
        <v>4.9640000000000004</v>
      </c>
      <c r="BG17" s="13">
        <v>5.0330000000000004</v>
      </c>
      <c r="BH17" s="13">
        <v>5.7229999999999999</v>
      </c>
      <c r="BI17" s="13">
        <v>6.2220000000000004</v>
      </c>
      <c r="BJ17" s="13">
        <v>4.8540000000000001</v>
      </c>
      <c r="BK17" s="13">
        <v>4.88</v>
      </c>
      <c r="BL17" s="13">
        <v>4.7409999999999997</v>
      </c>
      <c r="BM17" s="13">
        <v>4.782</v>
      </c>
      <c r="BN17" s="13">
        <v>4.7539999999999996</v>
      </c>
      <c r="BO17" s="13">
        <v>4.7460000000000004</v>
      </c>
      <c r="BP17" s="13">
        <v>4.7859999999999996</v>
      </c>
      <c r="BQ17" s="13">
        <v>4.63</v>
      </c>
      <c r="BR17" s="13">
        <v>7.5419999999999998</v>
      </c>
      <c r="BS17" s="13">
        <v>9.9489999999999998</v>
      </c>
      <c r="BT17" s="13">
        <v>13.121</v>
      </c>
      <c r="BU17" s="13">
        <v>5.7880000000000003</v>
      </c>
      <c r="BV17" s="13">
        <v>4.3499999999999996</v>
      </c>
      <c r="BW17" s="13">
        <v>3.5529999999999999</v>
      </c>
      <c r="BX17" s="13">
        <v>3.669</v>
      </c>
      <c r="BY17" s="13">
        <v>3.7429999999999999</v>
      </c>
      <c r="BZ17" s="13">
        <v>3.7869999999999999</v>
      </c>
      <c r="CA17" s="13">
        <v>4.7119999999999997</v>
      </c>
      <c r="CB17" s="13">
        <v>5.6989999999999998</v>
      </c>
      <c r="CC17" s="13">
        <v>3.73</v>
      </c>
      <c r="CD17" s="13">
        <v>4</v>
      </c>
      <c r="CE17" s="13">
        <v>4</v>
      </c>
      <c r="CF17" s="13">
        <v>5</v>
      </c>
      <c r="CG17" s="13">
        <v>4.351</v>
      </c>
      <c r="CH17" s="20">
        <v>3.6139999999999999</v>
      </c>
      <c r="CI17" s="20">
        <v>3.7519999999999998</v>
      </c>
      <c r="CJ17" s="20">
        <v>6</v>
      </c>
      <c r="CK17" s="20">
        <v>5.25</v>
      </c>
      <c r="CL17" s="20">
        <v>5.2469999999999999</v>
      </c>
      <c r="CM17" s="20">
        <v>5.657</v>
      </c>
      <c r="CN17" s="20">
        <v>5.8949999999999996</v>
      </c>
      <c r="CO17" s="20">
        <v>5.758</v>
      </c>
      <c r="CP17" s="20">
        <v>6</v>
      </c>
      <c r="CQ17" s="20">
        <v>5.67</v>
      </c>
      <c r="CR17" s="20">
        <v>5</v>
      </c>
      <c r="CS17" s="20">
        <v>5.2850000000000001</v>
      </c>
      <c r="CT17" s="20">
        <v>6</v>
      </c>
      <c r="CU17" s="20">
        <v>7.8460000000000001</v>
      </c>
      <c r="CV17" s="20">
        <v>13.3</v>
      </c>
      <c r="CW17" s="355">
        <v>7</v>
      </c>
      <c r="CX17" s="355">
        <v>5.51</v>
      </c>
      <c r="CY17" s="355">
        <v>5.3819999999999997</v>
      </c>
      <c r="CZ17" s="355">
        <v>6.0019999999999998</v>
      </c>
      <c r="DA17" s="355">
        <v>6.5449999999999999</v>
      </c>
      <c r="DB17" s="355">
        <v>5.468</v>
      </c>
      <c r="DC17" s="355">
        <v>5.6689999999999996</v>
      </c>
      <c r="DD17" s="355">
        <v>6.327</v>
      </c>
      <c r="DE17" s="355">
        <v>5.4420000000000002</v>
      </c>
      <c r="DF17" s="355">
        <v>3.9670000000000001</v>
      </c>
      <c r="DG17" s="355">
        <v>5.9290000000000003</v>
      </c>
    </row>
    <row r="18" spans="1:111" ht="31.9" customHeight="1">
      <c r="A18" s="385"/>
      <c r="B18" s="57" t="str">
        <f>IF('0'!A1=1,"Освіта","Education")</f>
        <v>Освіта</v>
      </c>
      <c r="C18" s="15">
        <v>3.806</v>
      </c>
      <c r="D18" s="15">
        <v>4.2480000000000002</v>
      </c>
      <c r="E18" s="15">
        <v>4.0720000000000001</v>
      </c>
      <c r="F18" s="15">
        <v>3.855</v>
      </c>
      <c r="G18" s="15">
        <v>3.677</v>
      </c>
      <c r="H18" s="15">
        <v>3.46</v>
      </c>
      <c r="I18" s="15">
        <v>4.4669999999999996</v>
      </c>
      <c r="J18" s="15">
        <v>3.68</v>
      </c>
      <c r="K18" s="15">
        <v>3.0019999999999998</v>
      </c>
      <c r="L18" s="15">
        <v>3.11</v>
      </c>
      <c r="M18" s="15">
        <v>7.2069999999999999</v>
      </c>
      <c r="N18" s="15">
        <v>4.5830000000000002</v>
      </c>
      <c r="O18" s="15">
        <v>4.7249999999999996</v>
      </c>
      <c r="P18" s="15">
        <v>4.47</v>
      </c>
      <c r="Q18" s="15">
        <v>3.3370000000000002</v>
      </c>
      <c r="R18" s="15">
        <v>3.4129999999999998</v>
      </c>
      <c r="S18" s="15">
        <v>2.9870000000000001</v>
      </c>
      <c r="T18" s="15">
        <v>4.7130000000000001</v>
      </c>
      <c r="U18" s="22">
        <v>11.053000000000001</v>
      </c>
      <c r="V18" s="22">
        <v>47.997</v>
      </c>
      <c r="W18" s="22">
        <v>129.14500000000001</v>
      </c>
      <c r="X18" s="22">
        <v>181</v>
      </c>
      <c r="Y18" s="22">
        <v>192.184</v>
      </c>
      <c r="Z18" s="67">
        <v>29.341999999999999</v>
      </c>
      <c r="AA18" s="22">
        <v>2.734</v>
      </c>
      <c r="AB18" s="22">
        <v>2.851</v>
      </c>
      <c r="AC18" s="22">
        <v>2.4460000000000002</v>
      </c>
      <c r="AD18" s="22">
        <v>2.35</v>
      </c>
      <c r="AE18" s="22">
        <v>2.2570000000000001</v>
      </c>
      <c r="AF18" s="22">
        <v>2.4060000000000001</v>
      </c>
      <c r="AG18" s="22">
        <v>3.7109999999999999</v>
      </c>
      <c r="AH18" s="22">
        <v>5.2839999999999998</v>
      </c>
      <c r="AI18" s="22">
        <v>4.1760000000000002</v>
      </c>
      <c r="AJ18" s="68">
        <v>3.2650000000000001</v>
      </c>
      <c r="AK18" s="68">
        <v>2.2919999999999998</v>
      </c>
      <c r="AL18" s="68">
        <v>2.3050000000000002</v>
      </c>
      <c r="AM18" s="68">
        <v>4.7050000000000001</v>
      </c>
      <c r="AN18" s="68">
        <v>8.3859999999999992</v>
      </c>
      <c r="AO18" s="68">
        <v>8.6170000000000009</v>
      </c>
      <c r="AP18" s="16">
        <v>6.3760000000000003</v>
      </c>
      <c r="AQ18" s="16">
        <v>7.9710000000000001</v>
      </c>
      <c r="AR18" s="13">
        <v>8.7170000000000005</v>
      </c>
      <c r="AS18" s="13">
        <v>6.9459999999999997</v>
      </c>
      <c r="AT18" s="13">
        <v>9.3219999999999992</v>
      </c>
      <c r="AU18" s="13">
        <v>10.218999999999999</v>
      </c>
      <c r="AV18" s="13">
        <v>9.1920000000000002</v>
      </c>
      <c r="AW18" s="13">
        <v>7.0890000000000004</v>
      </c>
      <c r="AX18" s="13">
        <v>5.718</v>
      </c>
      <c r="AY18" s="13">
        <v>6.3159999999999998</v>
      </c>
      <c r="AZ18" s="13">
        <v>6.9550000000000001</v>
      </c>
      <c r="BA18" s="13">
        <v>6.3570000000000002</v>
      </c>
      <c r="BB18" s="13">
        <v>6.0819999999999999</v>
      </c>
      <c r="BC18" s="13">
        <v>5.5119999999999996</v>
      </c>
      <c r="BD18" s="13">
        <v>6.1079999999999997</v>
      </c>
      <c r="BE18" s="13">
        <v>8.2799999999999994</v>
      </c>
      <c r="BF18" s="13">
        <v>7.6440000000000001</v>
      </c>
      <c r="BG18" s="13">
        <v>5.4450000000000003</v>
      </c>
      <c r="BH18" s="13">
        <v>8.5429999999999993</v>
      </c>
      <c r="BI18" s="13">
        <v>12.84</v>
      </c>
      <c r="BJ18" s="13">
        <v>4.4640000000000004</v>
      </c>
      <c r="BK18" s="13">
        <v>4.2960000000000003</v>
      </c>
      <c r="BL18" s="13">
        <v>3.9260000000000002</v>
      </c>
      <c r="BM18" s="13">
        <v>4.5739999999999998</v>
      </c>
      <c r="BN18" s="13">
        <v>4.609</v>
      </c>
      <c r="BO18" s="13">
        <v>4.5659999999999998</v>
      </c>
      <c r="BP18" s="13">
        <v>4.335</v>
      </c>
      <c r="BQ18" s="13">
        <v>10.593</v>
      </c>
      <c r="BR18" s="13">
        <v>13.618</v>
      </c>
      <c r="BS18" s="13">
        <v>11.047000000000001</v>
      </c>
      <c r="BT18" s="13">
        <v>8.8219999999999992</v>
      </c>
      <c r="BU18" s="13">
        <v>10.114000000000001</v>
      </c>
      <c r="BV18" s="13">
        <v>5.29</v>
      </c>
      <c r="BW18" s="13">
        <v>6.0279999999999996</v>
      </c>
      <c r="BX18" s="13">
        <v>5.2169999999999996</v>
      </c>
      <c r="BY18" s="13">
        <v>6.4349999999999996</v>
      </c>
      <c r="BZ18" s="13">
        <v>7.6070000000000002</v>
      </c>
      <c r="CA18" s="13">
        <v>8.8019999999999996</v>
      </c>
      <c r="CB18" s="13">
        <v>10.061</v>
      </c>
      <c r="CC18" s="13">
        <v>16.936</v>
      </c>
      <c r="CD18" s="13">
        <v>21</v>
      </c>
      <c r="CE18" s="13">
        <v>32</v>
      </c>
      <c r="CF18" s="13">
        <v>35</v>
      </c>
      <c r="CG18" s="13">
        <v>51.847999999999999</v>
      </c>
      <c r="CH18" s="20">
        <v>13.323</v>
      </c>
      <c r="CI18" s="20">
        <v>14.189</v>
      </c>
      <c r="CJ18" s="20">
        <v>17</v>
      </c>
      <c r="CK18" s="20">
        <v>14.788</v>
      </c>
      <c r="CL18" s="20">
        <v>16.48</v>
      </c>
      <c r="CM18" s="20">
        <v>17.731999999999999</v>
      </c>
      <c r="CN18" s="20">
        <v>19.137</v>
      </c>
      <c r="CO18" s="20">
        <v>19.928999999999998</v>
      </c>
      <c r="CP18" s="20">
        <v>18</v>
      </c>
      <c r="CQ18" s="20">
        <v>16.161000000000001</v>
      </c>
      <c r="CR18" s="20">
        <v>16</v>
      </c>
      <c r="CS18" s="20">
        <v>17.364000000000001</v>
      </c>
      <c r="CT18" s="20">
        <v>17</v>
      </c>
      <c r="CU18" s="20">
        <v>16.088999999999999</v>
      </c>
      <c r="CV18" s="20">
        <v>16.420000000000002</v>
      </c>
      <c r="CW18" s="355">
        <v>18</v>
      </c>
      <c r="CX18" s="355">
        <v>18.332999999999998</v>
      </c>
      <c r="CY18" s="355">
        <v>20.591000000000001</v>
      </c>
      <c r="CZ18" s="355">
        <v>22.649000000000001</v>
      </c>
      <c r="DA18" s="355">
        <v>23.257999999999999</v>
      </c>
      <c r="DB18" s="355">
        <v>16.934000000000001</v>
      </c>
      <c r="DC18" s="355">
        <v>17.170000000000002</v>
      </c>
      <c r="DD18" s="355">
        <v>12.696999999999999</v>
      </c>
      <c r="DE18" s="355">
        <v>13.55</v>
      </c>
      <c r="DF18" s="355">
        <v>8.4</v>
      </c>
      <c r="DG18" s="355">
        <v>12.808</v>
      </c>
    </row>
    <row r="19" spans="1:111" ht="31.9" customHeight="1">
      <c r="A19" s="385"/>
      <c r="B19" s="57" t="str">
        <f>IF('0'!A1=1,"Охорона здоров’я та надання  соціальної допомоги","Human health and social work activities")</f>
        <v>Охорона здоров’я та надання  соціальної допомоги</v>
      </c>
      <c r="C19" s="15">
        <v>10.566000000000001</v>
      </c>
      <c r="D19" s="15">
        <v>10.108000000000001</v>
      </c>
      <c r="E19" s="15">
        <v>8.8759999999999994</v>
      </c>
      <c r="F19" s="15">
        <v>7.9039999999999999</v>
      </c>
      <c r="G19" s="15">
        <v>4.0529999999999999</v>
      </c>
      <c r="H19" s="15">
        <v>4.1740000000000004</v>
      </c>
      <c r="I19" s="15">
        <v>3.3540000000000001</v>
      </c>
      <c r="J19" s="15">
        <v>3.4630000000000001</v>
      </c>
      <c r="K19" s="15">
        <v>4.1449999999999996</v>
      </c>
      <c r="L19" s="15">
        <v>3.125</v>
      </c>
      <c r="M19" s="15">
        <v>5.89</v>
      </c>
      <c r="N19" s="15">
        <v>4.0389999999999997</v>
      </c>
      <c r="O19" s="15">
        <v>3.5760000000000001</v>
      </c>
      <c r="P19" s="15">
        <v>4.5140000000000002</v>
      </c>
      <c r="Q19" s="15">
        <v>12.303000000000001</v>
      </c>
      <c r="R19" s="15">
        <v>5.7910000000000004</v>
      </c>
      <c r="S19" s="15">
        <v>7.8330000000000002</v>
      </c>
      <c r="T19" s="15">
        <v>12.694000000000001</v>
      </c>
      <c r="U19" s="22">
        <v>12.224</v>
      </c>
      <c r="V19" s="22">
        <v>72.983999999999995</v>
      </c>
      <c r="W19" s="22">
        <v>148.03200000000001</v>
      </c>
      <c r="X19" s="22">
        <v>170</v>
      </c>
      <c r="Y19" s="22">
        <v>193.066</v>
      </c>
      <c r="Z19" s="67">
        <v>10.702</v>
      </c>
      <c r="AA19" s="22">
        <v>7.0739999999999998</v>
      </c>
      <c r="AB19" s="22">
        <v>9.6839999999999993</v>
      </c>
      <c r="AC19" s="22">
        <v>9.4930000000000003</v>
      </c>
      <c r="AD19" s="22">
        <v>11.016</v>
      </c>
      <c r="AE19" s="22">
        <v>11.541</v>
      </c>
      <c r="AF19" s="22">
        <v>10.54</v>
      </c>
      <c r="AG19" s="22">
        <v>11.925000000000001</v>
      </c>
      <c r="AH19" s="22">
        <v>16.881</v>
      </c>
      <c r="AI19" s="22">
        <v>11.861000000000001</v>
      </c>
      <c r="AJ19" s="68">
        <v>9.9469999999999992</v>
      </c>
      <c r="AK19" s="68">
        <v>9.2159999999999993</v>
      </c>
      <c r="AL19" s="68">
        <v>9.7360000000000007</v>
      </c>
      <c r="AM19" s="68">
        <v>10.590999999999999</v>
      </c>
      <c r="AN19" s="68">
        <v>11.855</v>
      </c>
      <c r="AO19" s="68">
        <v>11.288</v>
      </c>
      <c r="AP19" s="16">
        <v>10.865</v>
      </c>
      <c r="AQ19" s="16">
        <v>10.148</v>
      </c>
      <c r="AR19" s="13">
        <v>9.6029999999999998</v>
      </c>
      <c r="AS19" s="13">
        <v>8.2349999999999994</v>
      </c>
      <c r="AT19" s="13">
        <v>15.173</v>
      </c>
      <c r="AU19" s="13">
        <v>14.872</v>
      </c>
      <c r="AV19" s="13">
        <v>10.662000000000001</v>
      </c>
      <c r="AW19" s="13">
        <v>8.6690000000000005</v>
      </c>
      <c r="AX19" s="13">
        <v>7.2140000000000004</v>
      </c>
      <c r="AY19" s="13">
        <v>7.8639999999999999</v>
      </c>
      <c r="AZ19" s="13">
        <v>8.6620000000000008</v>
      </c>
      <c r="BA19" s="13">
        <v>10.452</v>
      </c>
      <c r="BB19" s="13">
        <v>11.545999999999999</v>
      </c>
      <c r="BC19" s="13">
        <v>12.725</v>
      </c>
      <c r="BD19" s="13">
        <v>13.058999999999999</v>
      </c>
      <c r="BE19" s="13">
        <v>14.462</v>
      </c>
      <c r="BF19" s="13">
        <v>23.706</v>
      </c>
      <c r="BG19" s="13">
        <v>37.582999999999998</v>
      </c>
      <c r="BH19" s="13">
        <v>36.628999999999998</v>
      </c>
      <c r="BI19" s="13">
        <v>44.323999999999998</v>
      </c>
      <c r="BJ19" s="13">
        <v>14.738</v>
      </c>
      <c r="BK19" s="13">
        <v>19.533999999999999</v>
      </c>
      <c r="BL19" s="13">
        <v>17.931999999999999</v>
      </c>
      <c r="BM19" s="13">
        <v>19.315000000000001</v>
      </c>
      <c r="BN19" s="13">
        <v>21.353000000000002</v>
      </c>
      <c r="BO19" s="13">
        <v>23.933</v>
      </c>
      <c r="BP19" s="13">
        <v>26.044</v>
      </c>
      <c r="BQ19" s="13">
        <v>27.202000000000002</v>
      </c>
      <c r="BR19" s="13">
        <v>35.253999999999998</v>
      </c>
      <c r="BS19" s="13">
        <v>43.442999999999998</v>
      </c>
      <c r="BT19" s="13">
        <v>51.57</v>
      </c>
      <c r="BU19" s="13">
        <v>30.481999999999999</v>
      </c>
      <c r="BV19" s="13">
        <v>14.053000000000001</v>
      </c>
      <c r="BW19" s="13">
        <v>11.255000000000001</v>
      </c>
      <c r="BX19" s="13">
        <v>10.398999999999999</v>
      </c>
      <c r="BY19" s="13">
        <v>11.253</v>
      </c>
      <c r="BZ19" s="13">
        <v>13.62</v>
      </c>
      <c r="CA19" s="13">
        <v>15.801</v>
      </c>
      <c r="CB19" s="13">
        <v>15.628</v>
      </c>
      <c r="CC19" s="13">
        <v>19.231999999999999</v>
      </c>
      <c r="CD19" s="13">
        <v>22</v>
      </c>
      <c r="CE19" s="13">
        <v>38</v>
      </c>
      <c r="CF19" s="13">
        <v>34</v>
      </c>
      <c r="CG19" s="13">
        <v>33.808</v>
      </c>
      <c r="CH19" s="20">
        <v>17.582999999999998</v>
      </c>
      <c r="CI19" s="20">
        <v>16.059999999999999</v>
      </c>
      <c r="CJ19" s="20">
        <v>17</v>
      </c>
      <c r="CK19" s="20">
        <v>19.283000000000001</v>
      </c>
      <c r="CL19" s="20">
        <v>28.094999999999999</v>
      </c>
      <c r="CM19" s="20">
        <v>30.173999999999999</v>
      </c>
      <c r="CN19" s="20">
        <v>34.515999999999998</v>
      </c>
      <c r="CO19" s="20">
        <v>45.610999999999997</v>
      </c>
      <c r="CP19" s="20">
        <v>56</v>
      </c>
      <c r="CQ19" s="20">
        <v>49.996000000000002</v>
      </c>
      <c r="CR19" s="20">
        <v>43</v>
      </c>
      <c r="CS19" s="20">
        <v>46.892000000000003</v>
      </c>
      <c r="CT19" s="20">
        <v>32</v>
      </c>
      <c r="CU19" s="20">
        <v>53.084000000000003</v>
      </c>
      <c r="CV19" s="20">
        <v>61.334000000000003</v>
      </c>
      <c r="CW19" s="355">
        <v>51</v>
      </c>
      <c r="CX19" s="355">
        <v>72.400999999999996</v>
      </c>
      <c r="CY19" s="355">
        <v>69.718000000000004</v>
      </c>
      <c r="CZ19" s="355">
        <v>84.105000000000004</v>
      </c>
      <c r="DA19" s="355">
        <v>108.453</v>
      </c>
      <c r="DB19" s="355">
        <v>131.30000000000001</v>
      </c>
      <c r="DC19" s="355">
        <v>124.852</v>
      </c>
      <c r="DD19" s="355">
        <v>152.89099999999999</v>
      </c>
      <c r="DE19" s="355">
        <v>126.643</v>
      </c>
      <c r="DF19" s="355">
        <v>50.816000000000003</v>
      </c>
      <c r="DG19" s="355">
        <v>97.578000000000003</v>
      </c>
    </row>
    <row r="20" spans="1:111" ht="31.9" customHeight="1">
      <c r="A20" s="385"/>
      <c r="B20" s="57" t="str">
        <f>IF('0'!A1=1,"Мистецтво, спорт, розваги та відпочинок","Arts, sport, entertainment and recreation")</f>
        <v>Мистецтво, спорт, розваги та відпочинок</v>
      </c>
      <c r="C20" s="15">
        <v>0.72199999999999998</v>
      </c>
      <c r="D20" s="15">
        <v>0.90500000000000003</v>
      </c>
      <c r="E20" s="15">
        <v>0.69799999999999995</v>
      </c>
      <c r="F20" s="15">
        <v>0.69599999999999995</v>
      </c>
      <c r="G20" s="15">
        <v>0.68400000000000005</v>
      </c>
      <c r="H20" s="15">
        <v>0.51600000000000001</v>
      </c>
      <c r="I20" s="15">
        <v>1.4410000000000001</v>
      </c>
      <c r="J20" s="15">
        <v>1.294</v>
      </c>
      <c r="K20" s="15">
        <v>1.153</v>
      </c>
      <c r="L20" s="15">
        <v>1.08</v>
      </c>
      <c r="M20" s="15">
        <v>1.19</v>
      </c>
      <c r="N20" s="15">
        <v>0.77600000000000002</v>
      </c>
      <c r="O20" s="15">
        <v>0.52400000000000002</v>
      </c>
      <c r="P20" s="15">
        <v>30.917000000000002</v>
      </c>
      <c r="Q20" s="15">
        <v>34.200000000000003</v>
      </c>
      <c r="R20" s="15">
        <v>37.805999999999997</v>
      </c>
      <c r="S20" s="15">
        <v>40.795000000000002</v>
      </c>
      <c r="T20" s="15">
        <v>1.399</v>
      </c>
      <c r="U20" s="22">
        <v>1.2629999999999999</v>
      </c>
      <c r="V20" s="22">
        <v>4.2729999999999997</v>
      </c>
      <c r="W20" s="22">
        <v>10.718999999999999</v>
      </c>
      <c r="X20" s="22">
        <v>17</v>
      </c>
      <c r="Y20" s="22">
        <v>18.126000000000001</v>
      </c>
      <c r="Z20" s="67">
        <v>11.798999999999999</v>
      </c>
      <c r="AA20" s="22">
        <v>14.435</v>
      </c>
      <c r="AB20" s="22">
        <v>3.0110000000000001</v>
      </c>
      <c r="AC20" s="22">
        <v>2.3199999999999998</v>
      </c>
      <c r="AD20" s="22">
        <v>2.456</v>
      </c>
      <c r="AE20" s="22">
        <v>2.4660000000000002</v>
      </c>
      <c r="AF20" s="22">
        <v>2.2330000000000001</v>
      </c>
      <c r="AG20" s="22">
        <v>2.1379999999999999</v>
      </c>
      <c r="AH20" s="22">
        <v>2.2719999999999998</v>
      </c>
      <c r="AI20" s="22">
        <v>2.9289999999999998</v>
      </c>
      <c r="AJ20" s="68">
        <v>2.4689999999999999</v>
      </c>
      <c r="AK20" s="68">
        <v>2.5289999999999999</v>
      </c>
      <c r="AL20" s="68">
        <v>3.0030000000000001</v>
      </c>
      <c r="AM20" s="68">
        <v>3.8759999999999999</v>
      </c>
      <c r="AN20" s="68">
        <v>3.9540000000000002</v>
      </c>
      <c r="AO20" s="68">
        <v>3.9510000000000001</v>
      </c>
      <c r="AP20" s="16">
        <v>3.956</v>
      </c>
      <c r="AQ20" s="16">
        <v>4.34</v>
      </c>
      <c r="AR20" s="13">
        <v>4.798</v>
      </c>
      <c r="AS20" s="13">
        <v>4.4710000000000001</v>
      </c>
      <c r="AT20" s="13">
        <v>4.3639999999999999</v>
      </c>
      <c r="AU20" s="13">
        <v>4.8079999999999998</v>
      </c>
      <c r="AV20" s="13">
        <v>5.1959999999999997</v>
      </c>
      <c r="AW20" s="13">
        <v>5.8120000000000003</v>
      </c>
      <c r="AX20" s="13">
        <v>5.8460000000000001</v>
      </c>
      <c r="AY20" s="13">
        <v>3.4910000000000001</v>
      </c>
      <c r="AZ20" s="13">
        <v>3.7530000000000001</v>
      </c>
      <c r="BA20" s="13">
        <v>4.8410000000000002</v>
      </c>
      <c r="BB20" s="13">
        <v>7.101</v>
      </c>
      <c r="BC20" s="13">
        <v>1.1080000000000001</v>
      </c>
      <c r="BD20" s="13">
        <v>1.1419999999999999</v>
      </c>
      <c r="BE20" s="13">
        <v>1.724</v>
      </c>
      <c r="BF20" s="13">
        <v>1.254</v>
      </c>
      <c r="BG20" s="13">
        <v>1.3640000000000001</v>
      </c>
      <c r="BH20" s="13">
        <v>2.8490000000000002</v>
      </c>
      <c r="BI20" s="13">
        <v>3.278</v>
      </c>
      <c r="BJ20" s="13">
        <v>1.665</v>
      </c>
      <c r="BK20" s="13">
        <v>0.70499999999999996</v>
      </c>
      <c r="BL20" s="13">
        <v>0.877</v>
      </c>
      <c r="BM20" s="13">
        <v>0.86399999999999999</v>
      </c>
      <c r="BN20" s="13">
        <v>1.534</v>
      </c>
      <c r="BO20" s="13">
        <v>1.375</v>
      </c>
      <c r="BP20" s="13">
        <v>1.2110000000000001</v>
      </c>
      <c r="BQ20" s="13">
        <v>1.552</v>
      </c>
      <c r="BR20" s="13">
        <v>1.1180000000000001</v>
      </c>
      <c r="BS20" s="13">
        <v>1.7330000000000001</v>
      </c>
      <c r="BT20" s="13">
        <v>0.60399999999999998</v>
      </c>
      <c r="BU20" s="13">
        <v>0.69</v>
      </c>
      <c r="BV20" s="13">
        <v>0.58799999999999997</v>
      </c>
      <c r="BW20" s="13">
        <v>0.219</v>
      </c>
      <c r="BX20" s="13">
        <v>0.57999999999999996</v>
      </c>
      <c r="BY20" s="13">
        <v>0.94899999999999995</v>
      </c>
      <c r="BZ20" s="13">
        <v>1.8520000000000001</v>
      </c>
      <c r="CA20" s="13">
        <v>1.958</v>
      </c>
      <c r="CB20" s="13">
        <v>0.187</v>
      </c>
      <c r="CC20" s="13">
        <v>0.111</v>
      </c>
      <c r="CD20" s="20" t="s">
        <v>5</v>
      </c>
      <c r="CE20" s="13">
        <v>0</v>
      </c>
      <c r="CF20" s="13">
        <v>1</v>
      </c>
      <c r="CG20" s="13">
        <v>0.28699999999999998</v>
      </c>
      <c r="CH20" s="20" t="s">
        <v>5</v>
      </c>
      <c r="CI20" s="20">
        <v>9.1999999999999998E-2</v>
      </c>
      <c r="CJ20" s="20">
        <v>0</v>
      </c>
      <c r="CK20" s="20">
        <v>0.33500000000000002</v>
      </c>
      <c r="CL20" s="20">
        <v>0.29799999999999999</v>
      </c>
      <c r="CM20" s="20">
        <v>0.77900000000000003</v>
      </c>
      <c r="CN20" s="20">
        <v>0.85499999999999998</v>
      </c>
      <c r="CO20" s="20">
        <v>2.0830000000000002</v>
      </c>
      <c r="CP20" s="20">
        <v>1</v>
      </c>
      <c r="CQ20" s="20">
        <v>2.7730000000000001</v>
      </c>
      <c r="CR20" s="20">
        <v>1</v>
      </c>
      <c r="CS20" s="20">
        <v>0.59</v>
      </c>
      <c r="CT20" s="20">
        <v>0.68899999999999995</v>
      </c>
      <c r="CU20" s="20">
        <v>1.659</v>
      </c>
      <c r="CV20" s="20">
        <v>2.9279999999999999</v>
      </c>
      <c r="CW20" s="355">
        <v>2</v>
      </c>
      <c r="CX20" s="355">
        <v>1.9319999999999999</v>
      </c>
      <c r="CY20" s="355">
        <v>1.738</v>
      </c>
      <c r="CZ20" s="355">
        <v>1.9470000000000001</v>
      </c>
      <c r="DA20" s="355">
        <v>1.7709999999999999</v>
      </c>
      <c r="DB20" s="355">
        <v>1.9550000000000001</v>
      </c>
      <c r="DC20" s="355">
        <v>1.9430000000000001</v>
      </c>
      <c r="DD20" s="355">
        <v>2.0609999999999999</v>
      </c>
      <c r="DE20" s="355">
        <v>2.157</v>
      </c>
      <c r="DF20" s="355">
        <v>1.395</v>
      </c>
      <c r="DG20" s="355">
        <v>3.9119999999999999</v>
      </c>
    </row>
    <row r="21" spans="1:111" ht="31.9" customHeight="1">
      <c r="A21" s="386"/>
      <c r="B21" s="58" t="str">
        <f>IF('0'!A1=1,"Надання інших видів послуг","Other service activities")</f>
        <v>Надання інших видів послуг</v>
      </c>
      <c r="C21" s="15">
        <v>4.8470000000000004</v>
      </c>
      <c r="D21" s="15">
        <v>3.6779999999999999</v>
      </c>
      <c r="E21" s="15">
        <v>3.718</v>
      </c>
      <c r="F21" s="15">
        <v>3.569</v>
      </c>
      <c r="G21" s="15">
        <v>3.6080000000000001</v>
      </c>
      <c r="H21" s="15">
        <v>3.714</v>
      </c>
      <c r="I21" s="15">
        <v>3.53</v>
      </c>
      <c r="J21" s="15">
        <v>3.444</v>
      </c>
      <c r="K21" s="15">
        <v>3.4910000000000001</v>
      </c>
      <c r="L21" s="15">
        <v>3.6640000000000001</v>
      </c>
      <c r="M21" s="15">
        <v>3.58</v>
      </c>
      <c r="N21" s="15">
        <v>3.5979999999999999</v>
      </c>
      <c r="O21" s="15">
        <v>1.778</v>
      </c>
      <c r="P21" s="15">
        <v>1.847</v>
      </c>
      <c r="Q21" s="15">
        <v>2.125</v>
      </c>
      <c r="R21" s="15">
        <v>1.5880000000000001</v>
      </c>
      <c r="S21" s="15">
        <v>1.4179999999999999</v>
      </c>
      <c r="T21" s="15">
        <v>1.5880000000000001</v>
      </c>
      <c r="U21" s="22">
        <v>1.423</v>
      </c>
      <c r="V21" s="22">
        <v>1.736</v>
      </c>
      <c r="W21" s="22">
        <v>2.6549999999999998</v>
      </c>
      <c r="X21" s="22">
        <v>3</v>
      </c>
      <c r="Y21" s="22">
        <v>2.395</v>
      </c>
      <c r="Z21" s="67">
        <v>1.004</v>
      </c>
      <c r="AA21" s="22">
        <v>1.0269999999999999</v>
      </c>
      <c r="AB21" s="22">
        <v>1.04</v>
      </c>
      <c r="AC21" s="22">
        <v>0.74299999999999999</v>
      </c>
      <c r="AD21" s="22">
        <v>0.86599999999999999</v>
      </c>
      <c r="AE21" s="22">
        <v>0.65400000000000003</v>
      </c>
      <c r="AF21" s="22">
        <v>0.61599999999999999</v>
      </c>
      <c r="AG21" s="22">
        <v>1.111</v>
      </c>
      <c r="AH21" s="22">
        <v>1.0660000000000001</v>
      </c>
      <c r="AI21" s="22">
        <v>0.64700000000000002</v>
      </c>
      <c r="AJ21" s="68">
        <v>0.64900000000000002</v>
      </c>
      <c r="AK21" s="68">
        <v>0.67800000000000005</v>
      </c>
      <c r="AL21" s="68">
        <v>0.75</v>
      </c>
      <c r="AM21" s="68">
        <v>0.86599999999999999</v>
      </c>
      <c r="AN21" s="68">
        <v>0.77900000000000003</v>
      </c>
      <c r="AO21" s="68">
        <v>0.80900000000000005</v>
      </c>
      <c r="AP21" s="16">
        <v>0.77600000000000002</v>
      </c>
      <c r="AQ21" s="16">
        <v>0.81399999999999995</v>
      </c>
      <c r="AR21" s="13">
        <v>0.81799999999999995</v>
      </c>
      <c r="AS21" s="13">
        <v>0.84499999999999997</v>
      </c>
      <c r="AT21" s="13">
        <v>0.82499999999999996</v>
      </c>
      <c r="AU21" s="13">
        <v>0.85799999999999998</v>
      </c>
      <c r="AV21" s="13">
        <v>0.78400000000000003</v>
      </c>
      <c r="AW21" s="13">
        <v>0.81</v>
      </c>
      <c r="AX21" s="13">
        <v>0.89400000000000002</v>
      </c>
      <c r="AY21" s="13">
        <v>0.36499999999999999</v>
      </c>
      <c r="AZ21" s="13">
        <v>0.68799999999999994</v>
      </c>
      <c r="BA21" s="13">
        <v>1.093</v>
      </c>
      <c r="BB21" s="13">
        <v>1.123</v>
      </c>
      <c r="BC21" s="13">
        <v>0.60699999999999998</v>
      </c>
      <c r="BD21" s="13">
        <v>2.06</v>
      </c>
      <c r="BE21" s="13">
        <v>3.5510000000000002</v>
      </c>
      <c r="BF21" s="13">
        <v>1.952</v>
      </c>
      <c r="BG21" s="13">
        <v>0.36299999999999999</v>
      </c>
      <c r="BH21" s="13">
        <v>0.309</v>
      </c>
      <c r="BI21" s="13">
        <v>0.307</v>
      </c>
      <c r="BJ21" s="13">
        <v>0.17799999999999999</v>
      </c>
      <c r="BK21" s="13">
        <v>0.32300000000000001</v>
      </c>
      <c r="BL21" s="13">
        <v>0.47199999999999998</v>
      </c>
      <c r="BM21" s="13">
        <v>0.46200000000000002</v>
      </c>
      <c r="BN21" s="13">
        <v>0.72099999999999997</v>
      </c>
      <c r="BO21" s="13">
        <v>0.68400000000000005</v>
      </c>
      <c r="BP21" s="13">
        <v>0.77800000000000002</v>
      </c>
      <c r="BQ21" s="13">
        <v>0.23599999999999999</v>
      </c>
      <c r="BR21" s="13">
        <v>0.23400000000000001</v>
      </c>
      <c r="BS21" s="13">
        <v>0.28299999999999997</v>
      </c>
      <c r="BT21" s="13">
        <v>0.1</v>
      </c>
      <c r="BU21" s="13">
        <v>9.9000000000000005E-2</v>
      </c>
      <c r="BV21" s="13">
        <v>8.8999999999999996E-2</v>
      </c>
      <c r="BW21" s="13">
        <v>0.26200000000000001</v>
      </c>
      <c r="BX21" s="13">
        <v>0.28199999999999997</v>
      </c>
      <c r="BY21" s="13">
        <v>0.36599999999999999</v>
      </c>
      <c r="BZ21" s="13">
        <v>0.313</v>
      </c>
      <c r="CA21" s="13">
        <v>0.28299999999999997</v>
      </c>
      <c r="CB21" s="13">
        <v>0.253</v>
      </c>
      <c r="CC21" s="13">
        <v>0.27400000000000002</v>
      </c>
      <c r="CD21" s="13">
        <v>0</v>
      </c>
      <c r="CE21" s="13">
        <v>0</v>
      </c>
      <c r="CF21" s="13">
        <v>0</v>
      </c>
      <c r="CG21" s="13">
        <v>0.10299999999999999</v>
      </c>
      <c r="CH21" s="13">
        <v>8.2000000000000003E-2</v>
      </c>
      <c r="CI21" s="13">
        <v>8.2000000000000003E-2</v>
      </c>
      <c r="CJ21" s="13">
        <v>0</v>
      </c>
      <c r="CK21" s="13">
        <v>0.33600000000000002</v>
      </c>
      <c r="CL21" s="13">
        <v>1.002</v>
      </c>
      <c r="CM21" s="13">
        <v>1.145</v>
      </c>
      <c r="CN21" s="13">
        <v>0.42399999999999999</v>
      </c>
      <c r="CO21" s="13">
        <v>0.44400000000000001</v>
      </c>
      <c r="CP21" s="13">
        <v>0</v>
      </c>
      <c r="CQ21" s="20">
        <v>0.499</v>
      </c>
      <c r="CR21" s="20">
        <v>1</v>
      </c>
      <c r="CS21" s="20">
        <v>1.44</v>
      </c>
      <c r="CT21" s="20">
        <v>1</v>
      </c>
      <c r="CU21" s="20">
        <v>2.5680000000000001</v>
      </c>
      <c r="CV21" s="20">
        <v>2.3170000000000002</v>
      </c>
      <c r="CW21" s="355">
        <v>2</v>
      </c>
      <c r="CX21" s="355">
        <v>2.5350000000000001</v>
      </c>
      <c r="CY21" s="355">
        <v>2.968</v>
      </c>
      <c r="CZ21" s="355">
        <v>3.452</v>
      </c>
      <c r="DA21" s="355">
        <v>4.24</v>
      </c>
      <c r="DB21" s="355">
        <v>2.92</v>
      </c>
      <c r="DC21" s="355">
        <v>2.4900000000000002</v>
      </c>
      <c r="DD21" s="355">
        <v>2.5459999999999998</v>
      </c>
      <c r="DE21" s="355">
        <v>2.7229999999999999</v>
      </c>
      <c r="DF21" s="355">
        <v>0.21</v>
      </c>
      <c r="DG21" s="355">
        <v>0.52200000000000002</v>
      </c>
    </row>
    <row r="22" spans="1:111" ht="15" customHeight="1">
      <c r="A22" s="59"/>
      <c r="B22" s="59"/>
      <c r="L22" s="36"/>
      <c r="M22" s="36"/>
      <c r="N22" s="36"/>
      <c r="O22" s="36"/>
      <c r="P22" s="36"/>
      <c r="Q22" s="36"/>
      <c r="R22" s="36"/>
      <c r="S22" s="36"/>
      <c r="T22" s="36"/>
      <c r="U22" s="36"/>
      <c r="V22" s="36"/>
      <c r="W22" s="36"/>
      <c r="X22" s="36"/>
      <c r="Y22" s="36"/>
      <c r="Z22" s="36"/>
      <c r="AA22" s="36"/>
      <c r="AB22" s="36"/>
      <c r="AC22" s="36"/>
      <c r="AD22" s="36"/>
      <c r="AE22" s="36"/>
      <c r="AF22" s="36"/>
      <c r="AG22" s="36"/>
      <c r="AH22" s="36"/>
      <c r="AI22" s="36"/>
      <c r="AK22" s="36"/>
      <c r="AL22" s="36"/>
      <c r="AM22" s="36"/>
      <c r="AN22" s="38"/>
      <c r="AO22" s="36"/>
      <c r="AP22" s="39"/>
      <c r="AQ22" s="36"/>
      <c r="AR22" s="36"/>
      <c r="AS22" s="36"/>
      <c r="AT22" s="40"/>
      <c r="AV22" s="41"/>
      <c r="AW22" s="41"/>
      <c r="AX22" s="41"/>
      <c r="AY22" s="42"/>
      <c r="AZ22" s="43"/>
      <c r="BA22" s="36"/>
      <c r="BB22" s="36"/>
      <c r="BC22" s="36"/>
      <c r="BD22" s="44"/>
      <c r="BE22" s="36"/>
      <c r="BF22" s="36"/>
      <c r="BG22" s="44"/>
      <c r="BH22" s="36"/>
      <c r="BI22" s="44"/>
      <c r="BJ22" s="44"/>
      <c r="BK22" s="36"/>
      <c r="BL22" s="38"/>
      <c r="BM22" s="36"/>
      <c r="BN22" s="36"/>
      <c r="BO22" s="36"/>
      <c r="BP22" s="36"/>
      <c r="DA22" s="44"/>
      <c r="DC22" s="44"/>
      <c r="DG22" s="44"/>
    </row>
    <row r="23" spans="1:111" s="44" customFormat="1" ht="15" customHeight="1">
      <c r="A23"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3" s="61"/>
      <c r="C23" s="45"/>
      <c r="D23" s="45"/>
      <c r="E23" s="45"/>
      <c r="F23" s="45"/>
      <c r="G23" s="45"/>
      <c r="H23" s="45"/>
      <c r="I23" s="45"/>
      <c r="AJ23" s="33"/>
      <c r="AN23" s="33"/>
      <c r="AP23" s="46"/>
      <c r="AT23" s="40"/>
      <c r="AU23" s="47"/>
      <c r="AV23" s="41"/>
      <c r="AW23" s="41"/>
      <c r="AX23" s="41"/>
      <c r="AY23" s="42"/>
      <c r="AZ23" s="43"/>
      <c r="BD23" s="48"/>
      <c r="BG23" s="48"/>
      <c r="BI23" s="48"/>
      <c r="BJ23" s="48"/>
      <c r="BL23" s="33"/>
      <c r="DA23" s="48"/>
      <c r="DC23" s="48"/>
      <c r="DG23" s="48"/>
    </row>
    <row r="24" spans="1:111" s="48" customFormat="1" ht="15" customHeight="1">
      <c r="A24" s="62"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24" s="6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3"/>
      <c r="AO24" s="38"/>
      <c r="AP24" s="49"/>
      <c r="AQ24" s="38"/>
      <c r="AR24" s="38"/>
      <c r="AS24" s="38"/>
      <c r="AT24" s="50"/>
      <c r="AU24" s="47"/>
      <c r="AV24" s="41"/>
      <c r="AW24" s="41"/>
      <c r="AX24" s="41"/>
      <c r="AY24" s="42"/>
      <c r="AZ24" s="43"/>
      <c r="BA24" s="329"/>
      <c r="BB24" s="329"/>
      <c r="BC24" s="329"/>
      <c r="BD24" s="38"/>
      <c r="BG24" s="38"/>
      <c r="BI24" s="38"/>
      <c r="BJ24" s="38"/>
      <c r="BL24" s="33"/>
    </row>
    <row r="25" spans="1:111" s="48" customFormat="1" ht="15" customHeight="1">
      <c r="A25" s="62" t="str">
        <f>IF('0'!A1=1,"**Починаючи з липня 2014 року дані можуть бути уточнені.","**Since July 2014 the data can be corrected .")</f>
        <v>**Починаючи з липня 2014 року дані можуть бути уточнені.</v>
      </c>
      <c r="B25" s="6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3"/>
      <c r="AK25" s="38"/>
      <c r="AL25" s="38"/>
      <c r="AM25" s="38"/>
      <c r="AN25" s="33"/>
      <c r="AO25" s="38"/>
      <c r="AP25" s="38"/>
      <c r="AQ25" s="38"/>
      <c r="AR25" s="38"/>
      <c r="AS25" s="38"/>
      <c r="AT25" s="40"/>
      <c r="AU25" s="47"/>
      <c r="AV25" s="41"/>
      <c r="AW25" s="41"/>
      <c r="AX25" s="315"/>
      <c r="AY25" s="315"/>
      <c r="AZ25" s="316"/>
      <c r="BA25" s="315"/>
      <c r="BB25" s="315"/>
      <c r="BC25" s="38"/>
      <c r="BD25" s="317"/>
      <c r="BE25" s="38"/>
      <c r="BF25" s="38"/>
      <c r="BG25" s="33"/>
      <c r="BH25" s="38"/>
      <c r="BI25" s="33"/>
      <c r="BJ25" s="33"/>
      <c r="BK25" s="38"/>
      <c r="BL25" s="33"/>
      <c r="BM25" s="38"/>
      <c r="BN25" s="38"/>
      <c r="BO25" s="38"/>
      <c r="BP25" s="38"/>
      <c r="DA25" s="33"/>
      <c r="DC25" s="33"/>
      <c r="DG25" s="33"/>
    </row>
    <row r="27" spans="1:111" ht="102.75" customHeight="1">
      <c r="A27" s="387" t="s">
        <v>24</v>
      </c>
      <c r="B27" s="387"/>
    </row>
    <row r="28" spans="1:111" ht="75" customHeight="1">
      <c r="A28" s="388" t="s">
        <v>26</v>
      </c>
      <c r="B28" s="388"/>
    </row>
    <row r="29" spans="1:111">
      <c r="CU29" s="51"/>
      <c r="CV29" s="51"/>
      <c r="CW29" s="51"/>
      <c r="CX29" s="51"/>
      <c r="CY29" s="51"/>
    </row>
    <row r="30" spans="1:111">
      <c r="CU30" s="51"/>
      <c r="CV30" s="51"/>
      <c r="CW30" s="51"/>
      <c r="CX30" s="51"/>
      <c r="CY30" s="51"/>
    </row>
    <row r="31" spans="1:111" ht="16.5" customHeight="1">
      <c r="CS31" s="51"/>
      <c r="CT31" s="51"/>
      <c r="CU31" s="51"/>
      <c r="CV31" s="51"/>
      <c r="CW31" s="51"/>
      <c r="CX31" s="51"/>
      <c r="CY31" s="51"/>
    </row>
    <row r="32" spans="1:111">
      <c r="CS32" s="51"/>
      <c r="CT32" s="51"/>
      <c r="CU32" s="51"/>
      <c r="CV32" s="315"/>
      <c r="CW32" s="315"/>
      <c r="CX32" s="316"/>
      <c r="CY32" s="51"/>
    </row>
    <row r="33" spans="95:103">
      <c r="CS33" s="51"/>
      <c r="CT33" s="315"/>
      <c r="CU33" s="51"/>
      <c r="CV33" s="317"/>
      <c r="CW33" s="317"/>
      <c r="CX33" s="368"/>
      <c r="CY33" s="51"/>
    </row>
    <row r="34" spans="95:103">
      <c r="CS34" s="51"/>
      <c r="CT34" s="317"/>
      <c r="CU34" s="315"/>
      <c r="CV34" s="317"/>
      <c r="CW34" s="317"/>
      <c r="CX34" s="368"/>
      <c r="CY34" s="51"/>
    </row>
    <row r="35" spans="95:103">
      <c r="CS35" s="51"/>
      <c r="CT35" s="317"/>
      <c r="CU35" s="317"/>
      <c r="CV35" s="317"/>
      <c r="CW35" s="317"/>
      <c r="CX35" s="368"/>
      <c r="CY35" s="51"/>
    </row>
    <row r="36" spans="95:103">
      <c r="CS36" s="51"/>
      <c r="CT36" s="317"/>
      <c r="CU36" s="317"/>
      <c r="CV36" s="317"/>
      <c r="CW36" s="317"/>
      <c r="CX36" s="368"/>
      <c r="CY36" s="51"/>
    </row>
    <row r="37" spans="95:103">
      <c r="CS37" s="51"/>
      <c r="CT37" s="317"/>
      <c r="CU37" s="317"/>
      <c r="CV37" s="317"/>
      <c r="CW37" s="317"/>
      <c r="CX37" s="368"/>
      <c r="CY37" s="51"/>
    </row>
    <row r="38" spans="95:103">
      <c r="CS38" s="51"/>
      <c r="CT38" s="317"/>
      <c r="CU38" s="317"/>
      <c r="CV38" s="317"/>
      <c r="CW38" s="317"/>
      <c r="CX38" s="368"/>
      <c r="CY38" s="51"/>
    </row>
    <row r="39" spans="95:103">
      <c r="CS39" s="51"/>
      <c r="CT39" s="317"/>
      <c r="CU39" s="317"/>
      <c r="CV39" s="317"/>
      <c r="CW39" s="317"/>
      <c r="CX39" s="368"/>
      <c r="CY39" s="51"/>
    </row>
    <row r="40" spans="95:103">
      <c r="CS40" s="51"/>
      <c r="CT40" s="317"/>
      <c r="CU40" s="317"/>
      <c r="CV40" s="317"/>
      <c r="CW40" s="317"/>
      <c r="CX40" s="368"/>
      <c r="CY40" s="51"/>
    </row>
    <row r="41" spans="95:103">
      <c r="CS41" s="51"/>
      <c r="CT41" s="317"/>
      <c r="CU41" s="317"/>
      <c r="CV41" s="317"/>
      <c r="CW41" s="317"/>
      <c r="CX41" s="368"/>
      <c r="CY41" s="51"/>
    </row>
    <row r="42" spans="95:103">
      <c r="CS42" s="51"/>
      <c r="CT42" s="317"/>
      <c r="CU42" s="317"/>
      <c r="CV42" s="317"/>
      <c r="CW42" s="317"/>
      <c r="CX42" s="368"/>
      <c r="CY42" s="51"/>
    </row>
    <row r="43" spans="95:103">
      <c r="CQ43" s="364"/>
      <c r="CR43" s="363"/>
      <c r="CS43" s="51"/>
      <c r="CT43" s="317"/>
      <c r="CU43" s="317"/>
      <c r="CV43" s="317"/>
      <c r="CW43" s="317"/>
      <c r="CX43" s="368"/>
      <c r="CY43" s="51"/>
    </row>
    <row r="44" spans="95:103">
      <c r="CQ44" s="362"/>
      <c r="CR44" s="361"/>
      <c r="CS44" s="51"/>
      <c r="CT44" s="317"/>
      <c r="CU44" s="317"/>
      <c r="CV44" s="317"/>
      <c r="CW44" s="317"/>
      <c r="CX44" s="368"/>
      <c r="CY44" s="51"/>
    </row>
    <row r="45" spans="95:103">
      <c r="CQ45" s="362"/>
      <c r="CR45" s="361"/>
      <c r="CS45" s="51"/>
      <c r="CT45" s="317"/>
      <c r="CU45" s="317"/>
      <c r="CV45" s="317"/>
      <c r="CW45" s="317"/>
      <c r="CX45" s="368"/>
      <c r="CY45" s="51"/>
    </row>
    <row r="46" spans="95:103">
      <c r="CQ46" s="362"/>
      <c r="CR46" s="361"/>
      <c r="CS46" s="51"/>
      <c r="CT46" s="317"/>
      <c r="CU46" s="317"/>
      <c r="CV46" s="317"/>
      <c r="CW46" s="317"/>
      <c r="CX46" s="368"/>
      <c r="CY46" s="51"/>
    </row>
    <row r="47" spans="95:103">
      <c r="CQ47" s="362"/>
      <c r="CR47" s="361"/>
      <c r="CS47" s="51"/>
      <c r="CT47" s="317"/>
      <c r="CU47" s="317"/>
      <c r="CV47" s="317"/>
      <c r="CW47" s="317"/>
      <c r="CX47" s="368"/>
      <c r="CY47" s="51"/>
    </row>
    <row r="48" spans="95:103">
      <c r="CQ48" s="362"/>
      <c r="CR48" s="361"/>
      <c r="CS48" s="51"/>
      <c r="CT48" s="317"/>
      <c r="CU48" s="317"/>
      <c r="CV48" s="317"/>
      <c r="CW48" s="317"/>
      <c r="CX48" s="368"/>
      <c r="CY48" s="51"/>
    </row>
    <row r="49" spans="95:103">
      <c r="CQ49" s="362"/>
      <c r="CR49" s="361"/>
      <c r="CS49" s="51"/>
      <c r="CT49" s="317"/>
      <c r="CU49" s="317"/>
      <c r="CV49" s="368"/>
      <c r="CW49" s="368"/>
      <c r="CX49" s="368"/>
      <c r="CY49" s="51"/>
    </row>
    <row r="50" spans="95:103">
      <c r="CQ50" s="362"/>
      <c r="CR50" s="361"/>
      <c r="CS50" s="51"/>
      <c r="CT50" s="51"/>
      <c r="CU50" s="51"/>
      <c r="CV50" s="51"/>
      <c r="CW50" s="51"/>
      <c r="CX50" s="51"/>
      <c r="CY50" s="51"/>
    </row>
    <row r="51" spans="95:103">
      <c r="CQ51" s="362"/>
      <c r="CR51" s="361"/>
      <c r="CS51" s="51"/>
      <c r="CT51" s="51"/>
      <c r="CU51" s="51"/>
      <c r="CV51" s="51"/>
      <c r="CW51" s="51"/>
      <c r="CX51" s="51"/>
      <c r="CY51" s="51"/>
    </row>
    <row r="52" spans="95:103">
      <c r="CQ52" s="366"/>
      <c r="CR52" s="365"/>
      <c r="CS52" s="51"/>
      <c r="CT52" s="51"/>
      <c r="CU52" s="51"/>
      <c r="CV52" s="51"/>
      <c r="CW52" s="51"/>
      <c r="CX52" s="51"/>
      <c r="CY52" s="51"/>
    </row>
    <row r="53" spans="95:103">
      <c r="CQ53" s="362"/>
      <c r="CR53" s="361"/>
      <c r="CS53" s="51"/>
      <c r="CT53" s="51"/>
      <c r="CU53" s="51"/>
      <c r="CV53" s="51"/>
      <c r="CW53" s="51"/>
      <c r="CX53" s="51"/>
    </row>
    <row r="54" spans="95:103">
      <c r="CQ54" s="362"/>
      <c r="CR54" s="361"/>
      <c r="CS54" s="51"/>
      <c r="CT54" s="51"/>
      <c r="CU54" s="51"/>
      <c r="CV54" s="51"/>
      <c r="CW54" s="51"/>
      <c r="CX54" s="51"/>
    </row>
    <row r="55" spans="95:103">
      <c r="CQ55" s="362"/>
      <c r="CR55" s="361"/>
      <c r="CS55" s="51"/>
      <c r="CT55" s="51"/>
      <c r="CU55" s="51"/>
      <c r="CV55" s="51"/>
      <c r="CW55" s="51"/>
      <c r="CX55" s="51"/>
    </row>
    <row r="56" spans="95:103">
      <c r="CQ56" s="362"/>
      <c r="CR56" s="361"/>
      <c r="CS56" s="51"/>
      <c r="CT56" s="51"/>
      <c r="CU56" s="51"/>
      <c r="CV56" s="51"/>
      <c r="CW56" s="51"/>
      <c r="CX56" s="51"/>
    </row>
    <row r="57" spans="95:103">
      <c r="CQ57" s="362"/>
      <c r="CR57" s="361"/>
      <c r="CS57" s="51"/>
      <c r="CT57" s="51"/>
      <c r="CU57" s="51"/>
      <c r="CV57" s="51"/>
      <c r="CW57" s="51"/>
      <c r="CX57" s="51"/>
    </row>
    <row r="58" spans="95:103">
      <c r="CQ58" s="362"/>
      <c r="CR58" s="361"/>
      <c r="CS58" s="51"/>
      <c r="CT58" s="51"/>
      <c r="CU58" s="51"/>
      <c r="CV58" s="51"/>
      <c r="CW58" s="51"/>
      <c r="CX58" s="51"/>
    </row>
    <row r="59" spans="95:103">
      <c r="CQ59" s="362"/>
      <c r="CR59" s="361"/>
      <c r="CS59" s="51"/>
      <c r="CT59" s="51"/>
      <c r="CU59" s="51"/>
      <c r="CV59" s="51"/>
      <c r="CW59" s="51"/>
      <c r="CX59" s="51"/>
    </row>
    <row r="60" spans="95:103">
      <c r="CQ60" s="362"/>
      <c r="CR60" s="361"/>
      <c r="CS60" s="51"/>
      <c r="CT60" s="51"/>
      <c r="CU60" s="51"/>
      <c r="CV60" s="51"/>
      <c r="CW60" s="51"/>
      <c r="CX60" s="51"/>
    </row>
    <row r="61" spans="95:103">
      <c r="CQ61" s="367"/>
      <c r="CR61" s="361"/>
      <c r="CS61" s="51"/>
      <c r="CT61" s="51"/>
      <c r="CU61" s="51"/>
      <c r="CV61" s="51"/>
      <c r="CW61" s="51"/>
      <c r="CX61" s="51"/>
    </row>
    <row r="62" spans="95:103">
      <c r="CS62" s="51"/>
      <c r="CT62" s="51"/>
      <c r="CU62" s="51"/>
      <c r="CV62" s="51"/>
      <c r="CW62" s="51"/>
      <c r="CX62" s="51"/>
    </row>
  </sheetData>
  <sheetProtection algorithmName="SHA-512" hashValue="3pOiJAKbw9OARfe5q7TWD6KLua7smBKY276ija2XtF/uO47OB/AG4mY8TWBH/S/UoPYn+Hf0xhNEPHqpAM0asA==" saltValue="ym/SFzMkFAgtc4IKRuYefQ==" spinCount="100000" sheet="1" objects="1" scenarios="1"/>
  <mergeCells count="4">
    <mergeCell ref="A3:B3"/>
    <mergeCell ref="A4:A21"/>
    <mergeCell ref="A27:B27"/>
    <mergeCell ref="A28:B28"/>
  </mergeCells>
  <hyperlinks>
    <hyperlink ref="A1" location="'0'!A1" display="'0'!A1"/>
    <hyperlink ref="A27" r:id="rId1" display="http://www.ukrstat.gov.ua/norm_doc/2020/374/374.pdf"/>
  </hyperlinks>
  <pageMargins left="0.7" right="0.7" top="0.75" bottom="0.75" header="0.3" footer="0.3"/>
  <pageSetup paperSize="9" orientation="portrait" horizontalDpi="4294967294"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Z36"/>
  <sheetViews>
    <sheetView showGridLines="0" showRowColHeaders="0" zoomScale="85" zoomScaleNormal="85" workbookViewId="0">
      <pane xSplit="2" topLeftCell="CJ1" activePane="topRight" state="frozen"/>
      <selection activeCell="AZ3" sqref="AZ3"/>
      <selection pane="topRight" activeCell="CU3" sqref="CU3"/>
    </sheetView>
  </sheetViews>
  <sheetFormatPr defaultColWidth="9.33203125" defaultRowHeight="12.75"/>
  <cols>
    <col min="1" max="1" width="10.5" style="33" customWidth="1"/>
    <col min="2" max="2" width="45.83203125" style="33" customWidth="1"/>
    <col min="3" max="99" width="10.83203125" style="33" customWidth="1"/>
    <col min="100" max="128" width="10.83203125" style="36" customWidth="1"/>
    <col min="129" max="130" width="8.83203125" style="36"/>
    <col min="131" max="16384" width="9.33203125" style="33"/>
  </cols>
  <sheetData>
    <row r="1" spans="1:128" ht="24" customHeight="1">
      <c r="A1" s="52" t="str">
        <f>IF('0'!A1=1,"до змісту","to title")</f>
        <v>до змісту</v>
      </c>
      <c r="B1" s="53"/>
    </row>
    <row r="2" spans="1:128" s="35" customFormat="1" ht="15.75" customHeight="1">
      <c r="A2" s="54"/>
      <c r="B2" s="55"/>
      <c r="C2" s="69">
        <v>38353</v>
      </c>
      <c r="D2" s="69">
        <v>38384</v>
      </c>
      <c r="E2" s="69">
        <v>38412</v>
      </c>
      <c r="F2" s="69">
        <v>38443</v>
      </c>
      <c r="G2" s="69">
        <v>38473</v>
      </c>
      <c r="H2" s="69">
        <v>38504</v>
      </c>
      <c r="I2" s="69">
        <v>38534</v>
      </c>
      <c r="J2" s="69">
        <v>38565</v>
      </c>
      <c r="K2" s="69">
        <v>38596</v>
      </c>
      <c r="L2" s="69">
        <v>38626</v>
      </c>
      <c r="M2" s="69">
        <v>38657</v>
      </c>
      <c r="N2" s="69">
        <v>38687</v>
      </c>
      <c r="O2" s="69">
        <v>38718</v>
      </c>
      <c r="P2" s="69">
        <v>38749</v>
      </c>
      <c r="Q2" s="69">
        <v>38777</v>
      </c>
      <c r="R2" s="69">
        <v>38808</v>
      </c>
      <c r="S2" s="69">
        <v>38838</v>
      </c>
      <c r="T2" s="69">
        <v>38869</v>
      </c>
      <c r="U2" s="69">
        <v>38899</v>
      </c>
      <c r="V2" s="69">
        <v>38930</v>
      </c>
      <c r="W2" s="69">
        <v>38961</v>
      </c>
      <c r="X2" s="69">
        <v>38991</v>
      </c>
      <c r="Y2" s="69">
        <v>39022</v>
      </c>
      <c r="Z2" s="69">
        <v>39052</v>
      </c>
      <c r="AA2" s="69">
        <v>39083</v>
      </c>
      <c r="AB2" s="69">
        <v>39114</v>
      </c>
      <c r="AC2" s="69">
        <v>39142</v>
      </c>
      <c r="AD2" s="69">
        <v>39173</v>
      </c>
      <c r="AE2" s="69">
        <v>39203</v>
      </c>
      <c r="AF2" s="69">
        <v>39234</v>
      </c>
      <c r="AG2" s="69">
        <v>39264</v>
      </c>
      <c r="AH2" s="69">
        <v>39295</v>
      </c>
      <c r="AI2" s="69">
        <v>39326</v>
      </c>
      <c r="AJ2" s="69">
        <v>39356</v>
      </c>
      <c r="AK2" s="69">
        <v>39387</v>
      </c>
      <c r="AL2" s="69">
        <v>39417</v>
      </c>
      <c r="AM2" s="69">
        <v>39448</v>
      </c>
      <c r="AN2" s="69">
        <v>39479</v>
      </c>
      <c r="AO2" s="69">
        <v>39508</v>
      </c>
      <c r="AP2" s="69">
        <v>39539</v>
      </c>
      <c r="AQ2" s="69">
        <v>39569</v>
      </c>
      <c r="AR2" s="69">
        <v>39600</v>
      </c>
      <c r="AS2" s="69">
        <v>39630</v>
      </c>
      <c r="AT2" s="69">
        <v>39661</v>
      </c>
      <c r="AU2" s="69">
        <v>39692</v>
      </c>
      <c r="AV2" s="69">
        <v>39722</v>
      </c>
      <c r="AW2" s="69">
        <v>39753</v>
      </c>
      <c r="AX2" s="69">
        <v>39783</v>
      </c>
      <c r="AY2" s="69">
        <v>39814</v>
      </c>
      <c r="AZ2" s="69">
        <v>39845</v>
      </c>
      <c r="BA2" s="69">
        <v>39873</v>
      </c>
      <c r="BB2" s="69">
        <v>39904</v>
      </c>
      <c r="BC2" s="69">
        <v>39934</v>
      </c>
      <c r="BD2" s="69">
        <v>39965</v>
      </c>
      <c r="BE2" s="69">
        <v>39995</v>
      </c>
      <c r="BF2" s="69">
        <v>40026</v>
      </c>
      <c r="BG2" s="69">
        <v>40057</v>
      </c>
      <c r="BH2" s="69">
        <v>40087</v>
      </c>
      <c r="BI2" s="69">
        <v>40118</v>
      </c>
      <c r="BJ2" s="69">
        <v>40148</v>
      </c>
      <c r="BK2" s="69">
        <v>40179</v>
      </c>
      <c r="BL2" s="69">
        <v>40210</v>
      </c>
      <c r="BM2" s="69">
        <v>40238</v>
      </c>
      <c r="BN2" s="69">
        <v>40269</v>
      </c>
      <c r="BO2" s="69">
        <v>40299</v>
      </c>
      <c r="BP2" s="69">
        <v>40330</v>
      </c>
      <c r="BQ2" s="69">
        <v>40360</v>
      </c>
      <c r="BR2" s="69">
        <v>40391</v>
      </c>
      <c r="BS2" s="69">
        <v>40422</v>
      </c>
      <c r="BT2" s="69">
        <v>40452</v>
      </c>
      <c r="BU2" s="69">
        <v>40483</v>
      </c>
      <c r="BV2" s="69">
        <v>40513</v>
      </c>
      <c r="BW2" s="69">
        <v>40544</v>
      </c>
      <c r="BX2" s="69">
        <v>40575</v>
      </c>
      <c r="BY2" s="69">
        <v>40603</v>
      </c>
      <c r="BZ2" s="69">
        <v>40634</v>
      </c>
      <c r="CA2" s="69">
        <v>40664</v>
      </c>
      <c r="CB2" s="69">
        <v>40695</v>
      </c>
      <c r="CC2" s="69">
        <v>40725</v>
      </c>
      <c r="CD2" s="69">
        <v>40756</v>
      </c>
      <c r="CE2" s="69">
        <v>40787</v>
      </c>
      <c r="CF2" s="69">
        <v>40817</v>
      </c>
      <c r="CG2" s="69">
        <v>40848</v>
      </c>
      <c r="CH2" s="69">
        <v>40878</v>
      </c>
      <c r="CI2" s="69">
        <v>40909</v>
      </c>
      <c r="CJ2" s="69">
        <v>40940</v>
      </c>
      <c r="CK2" s="69">
        <v>40969</v>
      </c>
      <c r="CL2" s="69">
        <v>41000</v>
      </c>
      <c r="CM2" s="69">
        <v>41030</v>
      </c>
      <c r="CN2" s="69">
        <v>41061</v>
      </c>
      <c r="CO2" s="69">
        <v>41091</v>
      </c>
      <c r="CP2" s="69">
        <v>41122</v>
      </c>
      <c r="CQ2" s="69">
        <v>41153</v>
      </c>
      <c r="CR2" s="69">
        <v>41183</v>
      </c>
      <c r="CS2" s="69">
        <v>41214</v>
      </c>
      <c r="CT2" s="69">
        <v>41244</v>
      </c>
      <c r="CU2" s="69">
        <v>41275</v>
      </c>
    </row>
    <row r="3" spans="1:128" ht="48.75" customHeight="1">
      <c r="A3" s="382" t="str">
        <f>IF('0'!A1=1,"Заборгованість з виплати заробітної плати на перше число місяця (млн. грн) КВЕД 2005","Wage arrears as of month 1-st (mln. UAH) CTEA 2005")</f>
        <v>Заборгованість з виплати заробітної плати на перше число місяця (млн. грн) КВЕД 2005</v>
      </c>
      <c r="B3" s="383"/>
      <c r="C3" s="25">
        <v>1111.2380000000001</v>
      </c>
      <c r="D3" s="23">
        <v>1225.617</v>
      </c>
      <c r="E3" s="25">
        <v>1282.587</v>
      </c>
      <c r="F3" s="23">
        <v>1295.414</v>
      </c>
      <c r="G3" s="23">
        <v>1253.9770000000001</v>
      </c>
      <c r="H3" s="23">
        <v>1301.7</v>
      </c>
      <c r="I3" s="23">
        <v>1341.3240000000001</v>
      </c>
      <c r="J3" s="23">
        <v>1287.8489999999999</v>
      </c>
      <c r="K3" s="23">
        <v>1091.126</v>
      </c>
      <c r="L3" s="23">
        <v>1092.4559999999999</v>
      </c>
      <c r="M3" s="23">
        <v>1121.375</v>
      </c>
      <c r="N3" s="23">
        <v>1113.3900000000001</v>
      </c>
      <c r="O3" s="23">
        <v>960.33100000000002</v>
      </c>
      <c r="P3" s="23">
        <v>1077.6590000000001</v>
      </c>
      <c r="Q3" s="23">
        <v>1059.395</v>
      </c>
      <c r="R3" s="23">
        <v>996.62800000000004</v>
      </c>
      <c r="S3" s="23">
        <v>1024.825</v>
      </c>
      <c r="T3" s="23">
        <v>1053.278</v>
      </c>
      <c r="U3" s="23">
        <v>1101.0029999999999</v>
      </c>
      <c r="V3" s="23">
        <v>1089.066</v>
      </c>
      <c r="W3" s="23">
        <v>998.101</v>
      </c>
      <c r="X3" s="23">
        <v>995.38400000000001</v>
      </c>
      <c r="Y3" s="23">
        <v>971.71600000000001</v>
      </c>
      <c r="Z3" s="23">
        <v>996.13599999999997</v>
      </c>
      <c r="AA3" s="23">
        <v>806.39800000000002</v>
      </c>
      <c r="AB3" s="23">
        <v>894.93700000000001</v>
      </c>
      <c r="AC3" s="23">
        <v>897.86900000000003</v>
      </c>
      <c r="AD3" s="23">
        <v>880.81</v>
      </c>
      <c r="AE3" s="23">
        <v>834.96100000000001</v>
      </c>
      <c r="AF3" s="23">
        <v>828.85299999999995</v>
      </c>
      <c r="AG3" s="23">
        <v>840.67700000000002</v>
      </c>
      <c r="AH3" s="23">
        <v>802.53899999999999</v>
      </c>
      <c r="AI3" s="23">
        <v>769.78399999999999</v>
      </c>
      <c r="AJ3" s="23">
        <v>732.13300000000004</v>
      </c>
      <c r="AK3" s="23">
        <v>752.351</v>
      </c>
      <c r="AL3" s="23">
        <v>745.13900000000001</v>
      </c>
      <c r="AM3" s="23">
        <v>668.69899999999996</v>
      </c>
      <c r="AN3" s="19" t="s">
        <v>3</v>
      </c>
      <c r="AO3" s="19" t="s">
        <v>3</v>
      </c>
      <c r="AP3" s="23">
        <v>692.42700000000002</v>
      </c>
      <c r="AQ3" s="19" t="s">
        <v>3</v>
      </c>
      <c r="AR3" s="19" t="s">
        <v>3</v>
      </c>
      <c r="AS3" s="23">
        <v>721.8</v>
      </c>
      <c r="AT3" s="23">
        <v>756.13800000000003</v>
      </c>
      <c r="AU3" s="23">
        <v>695.21600000000001</v>
      </c>
      <c r="AV3" s="23">
        <v>849.36500000000001</v>
      </c>
      <c r="AW3" s="23">
        <v>1043.6220000000001</v>
      </c>
      <c r="AX3" s="23">
        <v>1736.7159999999999</v>
      </c>
      <c r="AY3" s="23">
        <v>1188.6759999999999</v>
      </c>
      <c r="AZ3" s="23">
        <v>1535.394</v>
      </c>
      <c r="BA3" s="23">
        <v>1643.2249999999999</v>
      </c>
      <c r="BB3" s="25">
        <v>1723.0609999999999</v>
      </c>
      <c r="BC3" s="25">
        <v>1404.636</v>
      </c>
      <c r="BD3" s="82">
        <v>1507.3</v>
      </c>
      <c r="BE3" s="25">
        <v>1639.194</v>
      </c>
      <c r="BF3" s="25">
        <v>1559.0260000000001</v>
      </c>
      <c r="BG3" s="82">
        <v>1619.9</v>
      </c>
      <c r="BH3" s="25">
        <v>1679.1880000000001</v>
      </c>
      <c r="BI3" s="25">
        <v>1670.9760000000001</v>
      </c>
      <c r="BJ3" s="25">
        <v>1641.0050000000001</v>
      </c>
      <c r="BK3" s="23">
        <v>1473.329</v>
      </c>
      <c r="BL3" s="25">
        <v>1692.413</v>
      </c>
      <c r="BM3" s="25">
        <v>1737.6849999999999</v>
      </c>
      <c r="BN3" s="18">
        <v>1711.3019999999999</v>
      </c>
      <c r="BO3" s="18">
        <v>1698.1790000000001</v>
      </c>
      <c r="BP3" s="18">
        <v>1887.0229999999999</v>
      </c>
      <c r="BQ3" s="25">
        <v>1791.9380000000001</v>
      </c>
      <c r="BR3" s="25">
        <v>1550.0530000000001</v>
      </c>
      <c r="BS3" s="25">
        <v>1409.4960000000001</v>
      </c>
      <c r="BT3" s="25">
        <v>1340.3109999999999</v>
      </c>
      <c r="BU3" s="25">
        <v>1283.8689999999999</v>
      </c>
      <c r="BV3" s="25">
        <v>1340.8789999999999</v>
      </c>
      <c r="BW3" s="23">
        <v>1218.0719999999999</v>
      </c>
      <c r="BX3" s="25">
        <v>1344.4359999999999</v>
      </c>
      <c r="BY3" s="25">
        <v>1415.383</v>
      </c>
      <c r="BZ3" s="25">
        <v>1324.2950000000001</v>
      </c>
      <c r="CA3" s="25">
        <v>1275.6969999999999</v>
      </c>
      <c r="CB3" s="25">
        <v>1262.6179999999999</v>
      </c>
      <c r="CC3" s="25">
        <v>1186.5429999999999</v>
      </c>
      <c r="CD3" s="25">
        <v>1170.454</v>
      </c>
      <c r="CE3" s="25">
        <v>1155.3109999999999</v>
      </c>
      <c r="CF3" s="25">
        <v>1180.8019999999999</v>
      </c>
      <c r="CG3" s="25">
        <v>1165.338</v>
      </c>
      <c r="CH3" s="25">
        <v>1105.4860000000001</v>
      </c>
      <c r="CI3" s="25">
        <v>977.36500000000001</v>
      </c>
      <c r="CJ3" s="25">
        <v>1038.0609999999999</v>
      </c>
      <c r="CK3" s="25">
        <v>1069.79</v>
      </c>
      <c r="CL3" s="25">
        <v>1038.2909999999999</v>
      </c>
      <c r="CM3" s="25">
        <v>1014.832</v>
      </c>
      <c r="CN3" s="25">
        <v>999.85400000000004</v>
      </c>
      <c r="CO3" s="25">
        <v>961.88699999999994</v>
      </c>
      <c r="CP3" s="25">
        <v>986.04</v>
      </c>
      <c r="CQ3" s="25">
        <v>956.12099999999998</v>
      </c>
      <c r="CR3" s="25">
        <v>927.04700000000003</v>
      </c>
      <c r="CS3" s="25">
        <v>896.90599999999995</v>
      </c>
      <c r="CT3" s="25">
        <v>950.524</v>
      </c>
      <c r="CU3" s="25">
        <v>893.702</v>
      </c>
      <c r="CV3" s="70"/>
      <c r="CW3" s="70"/>
      <c r="CX3" s="70"/>
      <c r="CY3" s="70"/>
      <c r="CZ3" s="71"/>
      <c r="DA3" s="70"/>
      <c r="DB3" s="70"/>
      <c r="DC3" s="70"/>
      <c r="DD3" s="70"/>
      <c r="DE3" s="70"/>
      <c r="DF3" s="70"/>
      <c r="DG3" s="70"/>
      <c r="DH3" s="70"/>
      <c r="DI3" s="70"/>
      <c r="DJ3" s="70"/>
      <c r="DK3" s="70"/>
      <c r="DL3" s="70"/>
      <c r="DM3" s="70"/>
      <c r="DN3" s="70"/>
      <c r="DO3" s="70"/>
      <c r="DP3" s="70"/>
      <c r="DQ3" s="70"/>
      <c r="DR3" s="70"/>
      <c r="DS3" s="70"/>
      <c r="DT3" s="70"/>
      <c r="DU3" s="70"/>
      <c r="DV3" s="70"/>
      <c r="DW3" s="70"/>
      <c r="DX3" s="70"/>
    </row>
    <row r="4" spans="1:128" ht="30" customHeight="1">
      <c r="A4" s="384" t="str">
        <f>IF('0'!A1=1,"За видами економічної діяльності КВЕД 2005","By types of economic activity CTEA 2005")</f>
        <v>За видами економічної діяльності КВЕД 2005</v>
      </c>
      <c r="B4" s="78"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24">
        <v>275.94499999999999</v>
      </c>
      <c r="D4" s="24">
        <v>314.00200000000001</v>
      </c>
      <c r="E4" s="24">
        <v>338.65800000000002</v>
      </c>
      <c r="F4" s="24">
        <v>354.649</v>
      </c>
      <c r="G4" s="24">
        <v>356.71899999999999</v>
      </c>
      <c r="H4" s="24">
        <v>369.07900000000001</v>
      </c>
      <c r="I4" s="16">
        <v>374.34100000000001</v>
      </c>
      <c r="J4" s="24">
        <v>344</v>
      </c>
      <c r="K4" s="24">
        <v>297.67399999999998</v>
      </c>
      <c r="L4" s="24">
        <v>282.54899999999998</v>
      </c>
      <c r="M4" s="24">
        <v>279.62900000000002</v>
      </c>
      <c r="N4" s="16">
        <v>277.95100000000002</v>
      </c>
      <c r="O4" s="24">
        <v>263.43299999999999</v>
      </c>
      <c r="P4" s="24">
        <v>282.24099999999999</v>
      </c>
      <c r="Q4" s="16">
        <v>277.62200000000001</v>
      </c>
      <c r="R4" s="24">
        <v>270.37099999999998</v>
      </c>
      <c r="S4" s="24">
        <v>264.80700000000002</v>
      </c>
      <c r="T4" s="24">
        <v>265.11700000000002</v>
      </c>
      <c r="U4" s="24">
        <v>258.89</v>
      </c>
      <c r="V4" s="24">
        <v>242.20599999999999</v>
      </c>
      <c r="W4" s="24">
        <v>220.125</v>
      </c>
      <c r="X4" s="24">
        <v>206.399</v>
      </c>
      <c r="Y4" s="16">
        <v>197.39099999999999</v>
      </c>
      <c r="Z4" s="24">
        <v>187.108</v>
      </c>
      <c r="AA4" s="24">
        <v>174.9</v>
      </c>
      <c r="AB4" s="24">
        <v>176.48099999999999</v>
      </c>
      <c r="AC4" s="24">
        <v>173.803</v>
      </c>
      <c r="AD4" s="24">
        <v>164.79499999999999</v>
      </c>
      <c r="AE4" s="24">
        <v>158.07</v>
      </c>
      <c r="AF4" s="24">
        <v>154.68100000000001</v>
      </c>
      <c r="AG4" s="24">
        <v>145.542</v>
      </c>
      <c r="AH4" s="24">
        <v>130.351</v>
      </c>
      <c r="AI4" s="24">
        <v>122.702</v>
      </c>
      <c r="AJ4" s="24">
        <v>117.616</v>
      </c>
      <c r="AK4" s="24">
        <v>111.54300000000001</v>
      </c>
      <c r="AL4" s="24">
        <v>105.874</v>
      </c>
      <c r="AM4" s="24">
        <v>97.915000000000006</v>
      </c>
      <c r="AN4" s="15" t="s">
        <v>0</v>
      </c>
      <c r="AO4" s="15" t="s">
        <v>0</v>
      </c>
      <c r="AP4" s="24">
        <v>85.981999999999999</v>
      </c>
      <c r="AQ4" s="15" t="s">
        <v>0</v>
      </c>
      <c r="AR4" s="15" t="s">
        <v>0</v>
      </c>
      <c r="AS4" s="24">
        <v>74.099999999999994</v>
      </c>
      <c r="AT4" s="24">
        <v>69.17</v>
      </c>
      <c r="AU4" s="24">
        <v>65.248000000000005</v>
      </c>
      <c r="AV4" s="24">
        <v>63.713999999999999</v>
      </c>
      <c r="AW4" s="24">
        <v>66.423000000000002</v>
      </c>
      <c r="AX4" s="24">
        <v>79.305000000000007</v>
      </c>
      <c r="AY4" s="31">
        <v>85.936999999999998</v>
      </c>
      <c r="AZ4" s="31">
        <v>77.680000000000007</v>
      </c>
      <c r="BA4" s="24">
        <v>82.472999999999999</v>
      </c>
      <c r="BB4" s="24">
        <v>77.033000000000001</v>
      </c>
      <c r="BC4" s="24">
        <v>72.305999999999997</v>
      </c>
      <c r="BD4" s="24">
        <v>75.588999999999999</v>
      </c>
      <c r="BE4" s="16">
        <v>78.427999999999997</v>
      </c>
      <c r="BF4" s="16">
        <v>70.694999999999993</v>
      </c>
      <c r="BG4" s="16">
        <v>75.471000000000004</v>
      </c>
      <c r="BH4" s="16">
        <v>78.328000000000003</v>
      </c>
      <c r="BI4" s="16">
        <v>73.152000000000001</v>
      </c>
      <c r="BJ4" s="16">
        <v>70.42</v>
      </c>
      <c r="BK4" s="83">
        <v>66.903999999999996</v>
      </c>
      <c r="BL4" s="16">
        <v>66.177999999999997</v>
      </c>
      <c r="BM4" s="16">
        <v>63.834000000000003</v>
      </c>
      <c r="BN4" s="15">
        <v>61.654000000000003</v>
      </c>
      <c r="BO4" s="15">
        <v>64.882999999999996</v>
      </c>
      <c r="BP4" s="15">
        <v>63.648000000000003</v>
      </c>
      <c r="BQ4" s="16">
        <v>63.441000000000003</v>
      </c>
      <c r="BR4" s="16">
        <v>52.137999999999998</v>
      </c>
      <c r="BS4" s="16">
        <v>47.25</v>
      </c>
      <c r="BT4" s="16">
        <v>44.069000000000003</v>
      </c>
      <c r="BU4" s="16">
        <v>41.152999999999999</v>
      </c>
      <c r="BV4" s="16">
        <v>43.363999999999997</v>
      </c>
      <c r="BW4" s="16">
        <v>40.054000000000002</v>
      </c>
      <c r="BX4" s="16">
        <v>43.134999999999998</v>
      </c>
      <c r="BY4" s="16">
        <v>43.618000000000002</v>
      </c>
      <c r="BZ4" s="16">
        <v>39.578000000000003</v>
      </c>
      <c r="CA4" s="16">
        <v>37.896000000000001</v>
      </c>
      <c r="CB4" s="16">
        <v>36.015000000000001</v>
      </c>
      <c r="CC4" s="16">
        <v>37.506999999999998</v>
      </c>
      <c r="CD4" s="16">
        <v>35.93</v>
      </c>
      <c r="CE4" s="16">
        <v>34.020000000000003</v>
      </c>
      <c r="CF4" s="16">
        <v>34.508000000000003</v>
      </c>
      <c r="CG4" s="16">
        <v>30.064</v>
      </c>
      <c r="CH4" s="16">
        <v>31.814</v>
      </c>
      <c r="CI4" s="16">
        <v>25.597000000000001</v>
      </c>
      <c r="CJ4" s="16">
        <v>29.608000000000001</v>
      </c>
      <c r="CK4" s="16">
        <v>27.57</v>
      </c>
      <c r="CL4" s="16">
        <v>27.692</v>
      </c>
      <c r="CM4" s="16">
        <v>26.661000000000001</v>
      </c>
      <c r="CN4" s="16">
        <v>25.806999999999999</v>
      </c>
      <c r="CO4" s="16">
        <v>28.122</v>
      </c>
      <c r="CP4" s="16">
        <v>28.199000000000002</v>
      </c>
      <c r="CQ4" s="16">
        <v>28.638000000000002</v>
      </c>
      <c r="CR4" s="16">
        <v>26.428000000000001</v>
      </c>
      <c r="CS4" s="16">
        <v>25.992999999999999</v>
      </c>
      <c r="CT4" s="16">
        <v>26.823</v>
      </c>
      <c r="CU4" s="16">
        <v>25.943999999999999</v>
      </c>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row>
    <row r="5" spans="1:128" ht="30" customHeight="1">
      <c r="A5" s="385"/>
      <c r="B5" s="79" t="str">
        <f>IF('0'!A1=1,"Лісове господарство та пов'язані з ним послуги","forestry and related services")</f>
        <v>Лісове господарство та пов'язані з ним послуги</v>
      </c>
      <c r="C5" s="24">
        <v>0.41699999999999998</v>
      </c>
      <c r="D5" s="24">
        <v>0.86599999999999999</v>
      </c>
      <c r="E5" s="24">
        <v>1.07</v>
      </c>
      <c r="F5" s="24">
        <v>1.169</v>
      </c>
      <c r="G5" s="24">
        <v>0.80700000000000005</v>
      </c>
      <c r="H5" s="24">
        <v>0.86399999999999999</v>
      </c>
      <c r="I5" s="16">
        <v>1.6739999999999999</v>
      </c>
      <c r="J5" s="24">
        <v>1.071</v>
      </c>
      <c r="K5" s="24">
        <v>1.248</v>
      </c>
      <c r="L5" s="24">
        <v>0.61099999999999999</v>
      </c>
      <c r="M5" s="24">
        <v>0.45800000000000002</v>
      </c>
      <c r="N5" s="16">
        <v>0.91500000000000004</v>
      </c>
      <c r="O5" s="24">
        <v>0.55100000000000005</v>
      </c>
      <c r="P5" s="24">
        <v>1.0669999999999999</v>
      </c>
      <c r="Q5" s="16">
        <v>1.1319999999999999</v>
      </c>
      <c r="R5" s="24">
        <v>1.1259999999999999</v>
      </c>
      <c r="S5" s="24">
        <v>0.97</v>
      </c>
      <c r="T5" s="24">
        <v>1.542</v>
      </c>
      <c r="U5" s="24">
        <v>1.5329999999999999</v>
      </c>
      <c r="V5" s="24">
        <v>1.6839999999999999</v>
      </c>
      <c r="W5" s="24">
        <v>1.915</v>
      </c>
      <c r="X5" s="24">
        <v>2.2959999999999998</v>
      </c>
      <c r="Y5" s="16">
        <v>1.4770000000000001</v>
      </c>
      <c r="Z5" s="24">
        <v>1.2090000000000001</v>
      </c>
      <c r="AA5" s="24">
        <v>1.0529999999999999</v>
      </c>
      <c r="AB5" s="24">
        <v>1.7</v>
      </c>
      <c r="AC5" s="24">
        <v>2.125</v>
      </c>
      <c r="AD5" s="24">
        <v>1.3720000000000001</v>
      </c>
      <c r="AE5" s="24">
        <v>1.2849999999999999</v>
      </c>
      <c r="AF5" s="24">
        <v>1.159</v>
      </c>
      <c r="AG5" s="24">
        <v>1.008</v>
      </c>
      <c r="AH5" s="24">
        <v>1.01</v>
      </c>
      <c r="AI5" s="24">
        <v>1.014</v>
      </c>
      <c r="AJ5" s="24">
        <v>1.095</v>
      </c>
      <c r="AK5" s="24">
        <v>1.0089999999999999</v>
      </c>
      <c r="AL5" s="24">
        <v>1.0620000000000001</v>
      </c>
      <c r="AM5" s="24">
        <v>0.82399999999999995</v>
      </c>
      <c r="AN5" s="15" t="s">
        <v>0</v>
      </c>
      <c r="AO5" s="15" t="s">
        <v>0</v>
      </c>
      <c r="AP5" s="24">
        <v>1.113</v>
      </c>
      <c r="AQ5" s="15" t="s">
        <v>0</v>
      </c>
      <c r="AR5" s="15" t="s">
        <v>0</v>
      </c>
      <c r="AS5" s="24">
        <v>1.1000000000000001</v>
      </c>
      <c r="AT5" s="24">
        <v>1.151</v>
      </c>
      <c r="AU5" s="24">
        <v>1.23</v>
      </c>
      <c r="AV5" s="24">
        <v>2.0310000000000001</v>
      </c>
      <c r="AW5" s="24">
        <v>2.8090000000000002</v>
      </c>
      <c r="AX5" s="24">
        <v>11.973000000000001</v>
      </c>
      <c r="AY5" s="31">
        <v>12.683</v>
      </c>
      <c r="AZ5" s="31">
        <v>13.93</v>
      </c>
      <c r="BA5" s="24">
        <v>15.566000000000001</v>
      </c>
      <c r="BB5" s="24">
        <v>12.680999999999999</v>
      </c>
      <c r="BC5" s="24">
        <v>10.016999999999999</v>
      </c>
      <c r="BD5" s="24">
        <v>7.3719999999999999</v>
      </c>
      <c r="BE5" s="16">
        <v>6.992</v>
      </c>
      <c r="BF5" s="16">
        <v>6.16</v>
      </c>
      <c r="BG5" s="16">
        <v>5.742</v>
      </c>
      <c r="BH5" s="16">
        <v>6.0359999999999996</v>
      </c>
      <c r="BI5" s="16">
        <v>6.5090000000000003</v>
      </c>
      <c r="BJ5" s="16">
        <v>5.2350000000000003</v>
      </c>
      <c r="BK5" s="83">
        <v>4.383</v>
      </c>
      <c r="BL5" s="16">
        <v>5.1550000000000002</v>
      </c>
      <c r="BM5" s="16">
        <v>5.9989999999999997</v>
      </c>
      <c r="BN5" s="15">
        <v>6.7919999999999998</v>
      </c>
      <c r="BO5" s="15">
        <v>7.3929999999999998</v>
      </c>
      <c r="BP5" s="15">
        <v>8.8480000000000008</v>
      </c>
      <c r="BQ5" s="16">
        <v>6.4550000000000001</v>
      </c>
      <c r="BR5" s="16">
        <v>4.4960000000000004</v>
      </c>
      <c r="BS5" s="16">
        <v>3.3780000000000001</v>
      </c>
      <c r="BT5" s="16">
        <v>2.6760000000000002</v>
      </c>
      <c r="BU5" s="16">
        <v>1.415</v>
      </c>
      <c r="BV5" s="16">
        <v>0.94199999999999995</v>
      </c>
      <c r="BW5" s="16">
        <v>0.69399999999999995</v>
      </c>
      <c r="BX5" s="16">
        <v>0.627</v>
      </c>
      <c r="BY5" s="16">
        <v>0.52200000000000002</v>
      </c>
      <c r="BZ5" s="16">
        <v>0.52400000000000002</v>
      </c>
      <c r="CA5" s="16">
        <v>0.503</v>
      </c>
      <c r="CB5" s="16">
        <v>0.56599999999999995</v>
      </c>
      <c r="CC5" s="16">
        <v>0.77300000000000002</v>
      </c>
      <c r="CD5" s="16">
        <v>1.1519999999999999</v>
      </c>
      <c r="CE5" s="16">
        <v>0.97899999999999998</v>
      </c>
      <c r="CF5" s="16">
        <v>0.95799999999999996</v>
      </c>
      <c r="CG5" s="16">
        <v>1.222</v>
      </c>
      <c r="CH5" s="16">
        <v>0.93500000000000005</v>
      </c>
      <c r="CI5" s="16">
        <v>0.72899999999999998</v>
      </c>
      <c r="CJ5" s="16">
        <v>0.72799999999999998</v>
      </c>
      <c r="CK5" s="16">
        <v>0.68899999999999995</v>
      </c>
      <c r="CL5" s="16">
        <v>0.85799999999999998</v>
      </c>
      <c r="CM5" s="16">
        <v>0.90100000000000002</v>
      </c>
      <c r="CN5" s="16">
        <v>0.90300000000000002</v>
      </c>
      <c r="CO5" s="16">
        <v>0.874</v>
      </c>
      <c r="CP5" s="16">
        <v>1.726</v>
      </c>
      <c r="CQ5" s="16">
        <v>0.93799999999999994</v>
      </c>
      <c r="CR5" s="16">
        <v>1.1319999999999999</v>
      </c>
      <c r="CS5" s="16">
        <v>1.1839999999999999</v>
      </c>
      <c r="CT5" s="16">
        <v>1.0960000000000001</v>
      </c>
      <c r="CU5" s="16">
        <v>1.004</v>
      </c>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row>
    <row r="6" spans="1:128" ht="30" customHeight="1">
      <c r="A6" s="385"/>
      <c r="B6" s="79" t="str">
        <f>IF('0'!A1=1,"Рибальство, рибництво","Fishing, fishery")</f>
        <v>Рибальство, рибництво</v>
      </c>
      <c r="C6" s="24">
        <v>5.4809999999999999</v>
      </c>
      <c r="D6" s="24">
        <v>5.8479999999999999</v>
      </c>
      <c r="E6" s="16">
        <v>5.7</v>
      </c>
      <c r="F6" s="24">
        <v>4.6779999999999999</v>
      </c>
      <c r="G6" s="24">
        <v>4.593</v>
      </c>
      <c r="H6" s="24">
        <v>3.6789999999999998</v>
      </c>
      <c r="I6" s="16">
        <v>3.7160000000000002</v>
      </c>
      <c r="J6" s="24">
        <v>3.726</v>
      </c>
      <c r="K6" s="24">
        <v>3.407</v>
      </c>
      <c r="L6" s="24">
        <v>3.7120000000000002</v>
      </c>
      <c r="M6" s="24">
        <v>3.673</v>
      </c>
      <c r="N6" s="16">
        <v>3.4940000000000002</v>
      </c>
      <c r="O6" s="24">
        <v>3.141</v>
      </c>
      <c r="P6" s="24">
        <v>3.3889999999999998</v>
      </c>
      <c r="Q6" s="16">
        <v>3.1440000000000001</v>
      </c>
      <c r="R6" s="24">
        <v>2.9870000000000001</v>
      </c>
      <c r="S6" s="24">
        <v>3.0840000000000001</v>
      </c>
      <c r="T6" s="24">
        <v>3.0150000000000001</v>
      </c>
      <c r="U6" s="24">
        <v>3.0190000000000001</v>
      </c>
      <c r="V6" s="24">
        <v>2.8639999999999999</v>
      </c>
      <c r="W6" s="24">
        <v>3.02</v>
      </c>
      <c r="X6" s="24">
        <v>3.0750000000000002</v>
      </c>
      <c r="Y6" s="16">
        <v>2.7639999999999998</v>
      </c>
      <c r="Z6" s="24">
        <v>2.915</v>
      </c>
      <c r="AA6" s="24">
        <v>2.8959999999999999</v>
      </c>
      <c r="AB6" s="24">
        <v>3.1230000000000002</v>
      </c>
      <c r="AC6" s="24">
        <v>3.093</v>
      </c>
      <c r="AD6" s="24">
        <v>2.61</v>
      </c>
      <c r="AE6" s="24">
        <v>2.359</v>
      </c>
      <c r="AF6" s="24">
        <v>2.5569999999999999</v>
      </c>
      <c r="AG6" s="24">
        <v>2.6739999999999999</v>
      </c>
      <c r="AH6" s="24">
        <v>2.641</v>
      </c>
      <c r="AI6" s="24">
        <v>2.77</v>
      </c>
      <c r="AJ6" s="24">
        <v>2.5019999999999998</v>
      </c>
      <c r="AK6" s="24">
        <v>2.5019999999999998</v>
      </c>
      <c r="AL6" s="24">
        <v>2.4169999999999998</v>
      </c>
      <c r="AM6" s="24">
        <v>2.1949999999999998</v>
      </c>
      <c r="AN6" s="15" t="s">
        <v>0</v>
      </c>
      <c r="AO6" s="15" t="s">
        <v>0</v>
      </c>
      <c r="AP6" s="24">
        <v>1.9970000000000001</v>
      </c>
      <c r="AQ6" s="15" t="s">
        <v>0</v>
      </c>
      <c r="AR6" s="15" t="s">
        <v>0</v>
      </c>
      <c r="AS6" s="24">
        <v>2</v>
      </c>
      <c r="AT6" s="24">
        <v>1.9750000000000001</v>
      </c>
      <c r="AU6" s="24">
        <v>2.0659999999999998</v>
      </c>
      <c r="AV6" s="24">
        <v>2.109</v>
      </c>
      <c r="AW6" s="24">
        <v>1.9390000000000001</v>
      </c>
      <c r="AX6" s="24">
        <v>2.5339999999999998</v>
      </c>
      <c r="AY6" s="31">
        <v>1.8220000000000001</v>
      </c>
      <c r="AZ6" s="31">
        <v>1.9710000000000001</v>
      </c>
      <c r="BA6" s="24">
        <v>2.202</v>
      </c>
      <c r="BB6" s="24">
        <v>2.85</v>
      </c>
      <c r="BC6" s="24">
        <v>2.8929999999999998</v>
      </c>
      <c r="BD6" s="24">
        <v>3.6819999999999999</v>
      </c>
      <c r="BE6" s="16">
        <v>4.266</v>
      </c>
      <c r="BF6" s="16">
        <v>4.2110000000000003</v>
      </c>
      <c r="BG6" s="16">
        <v>5.26</v>
      </c>
      <c r="BH6" s="16">
        <v>4.5149999999999997</v>
      </c>
      <c r="BI6" s="16">
        <v>3.52</v>
      </c>
      <c r="BJ6" s="16">
        <v>3.7509999999999999</v>
      </c>
      <c r="BK6" s="83">
        <v>3.1110000000000002</v>
      </c>
      <c r="BL6" s="16">
        <v>4.7119999999999997</v>
      </c>
      <c r="BM6" s="16">
        <v>4.5209999999999999</v>
      </c>
      <c r="BN6" s="15">
        <v>3.6659999999999999</v>
      </c>
      <c r="BO6" s="15">
        <v>3.7</v>
      </c>
      <c r="BP6" s="15">
        <v>5.0030000000000001</v>
      </c>
      <c r="BQ6" s="16">
        <v>4.7750000000000004</v>
      </c>
      <c r="BR6" s="16">
        <v>5.3109999999999999</v>
      </c>
      <c r="BS6" s="16">
        <v>4.8929999999999998</v>
      </c>
      <c r="BT6" s="16">
        <v>5.84</v>
      </c>
      <c r="BU6" s="16">
        <v>5.5730000000000004</v>
      </c>
      <c r="BV6" s="16">
        <v>6.0739999999999998</v>
      </c>
      <c r="BW6" s="16">
        <v>6.0510000000000002</v>
      </c>
      <c r="BX6" s="16">
        <v>5.8929999999999998</v>
      </c>
      <c r="BY6" s="16">
        <v>5.8719999999999999</v>
      </c>
      <c r="BZ6" s="16">
        <v>5.0510000000000002</v>
      </c>
      <c r="CA6" s="16">
        <v>5.0910000000000002</v>
      </c>
      <c r="CB6" s="16">
        <v>5.3490000000000002</v>
      </c>
      <c r="CC6" s="16">
        <v>5.0759999999999996</v>
      </c>
      <c r="CD6" s="16">
        <v>5.016</v>
      </c>
      <c r="CE6" s="16">
        <v>5.1120000000000001</v>
      </c>
      <c r="CF6" s="16">
        <v>5.1509999999999998</v>
      </c>
      <c r="CG6" s="16">
        <v>5.0030000000000001</v>
      </c>
      <c r="CH6" s="16">
        <v>4.4889999999999999</v>
      </c>
      <c r="CI6" s="16">
        <v>4.4880000000000004</v>
      </c>
      <c r="CJ6" s="16">
        <v>4.5629999999999997</v>
      </c>
      <c r="CK6" s="16">
        <v>4.641</v>
      </c>
      <c r="CL6" s="16">
        <v>4.6239999999999997</v>
      </c>
      <c r="CM6" s="16">
        <v>4.5419999999999998</v>
      </c>
      <c r="CN6" s="16">
        <v>4.593</v>
      </c>
      <c r="CO6" s="16">
        <v>4.5469999999999997</v>
      </c>
      <c r="CP6" s="16">
        <v>4.5730000000000004</v>
      </c>
      <c r="CQ6" s="16">
        <v>4.6360000000000001</v>
      </c>
      <c r="CR6" s="16">
        <v>4.8380000000000001</v>
      </c>
      <c r="CS6" s="16">
        <v>4.1639999999999997</v>
      </c>
      <c r="CT6" s="16">
        <v>4.0309999999999997</v>
      </c>
      <c r="CU6" s="16">
        <v>3.9569999999999999</v>
      </c>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row>
    <row r="7" spans="1:128" ht="30" customHeight="1">
      <c r="A7" s="385"/>
      <c r="B7" s="79" t="str">
        <f>IF('0'!A1=1,"Промисловість","Industrial production")</f>
        <v>Промисловість</v>
      </c>
      <c r="C7" s="24">
        <v>538.38300000000004</v>
      </c>
      <c r="D7" s="24">
        <v>585.11099999999999</v>
      </c>
      <c r="E7" s="24">
        <v>595.80399999999997</v>
      </c>
      <c r="F7" s="24">
        <v>588.09900000000005</v>
      </c>
      <c r="G7" s="24">
        <v>557.41600000000005</v>
      </c>
      <c r="H7" s="24">
        <v>583.02800000000002</v>
      </c>
      <c r="I7" s="16">
        <v>610.851</v>
      </c>
      <c r="J7" s="24">
        <v>599.41099999999994</v>
      </c>
      <c r="K7" s="24">
        <v>471.42</v>
      </c>
      <c r="L7" s="24">
        <v>492.625</v>
      </c>
      <c r="M7" s="24">
        <v>536.74900000000002</v>
      </c>
      <c r="N7" s="16">
        <v>531.12300000000005</v>
      </c>
      <c r="O7" s="24">
        <v>442.09699999999998</v>
      </c>
      <c r="P7" s="24">
        <v>505.48599999999999</v>
      </c>
      <c r="Q7" s="16">
        <v>484.55</v>
      </c>
      <c r="R7" s="24">
        <v>439.51799999999997</v>
      </c>
      <c r="S7" s="24">
        <v>468.02</v>
      </c>
      <c r="T7" s="24">
        <v>485.65899999999999</v>
      </c>
      <c r="U7" s="24">
        <v>528.78899999999999</v>
      </c>
      <c r="V7" s="24">
        <v>533.37300000000005</v>
      </c>
      <c r="W7" s="24">
        <v>474.63600000000002</v>
      </c>
      <c r="X7" s="24">
        <v>486.846</v>
      </c>
      <c r="Y7" s="16">
        <v>479.16399999999999</v>
      </c>
      <c r="Z7" s="24">
        <v>493.63099999999997</v>
      </c>
      <c r="AA7" s="24">
        <v>403.702</v>
      </c>
      <c r="AB7" s="24">
        <v>457.68599999999998</v>
      </c>
      <c r="AC7" s="24">
        <v>463.41</v>
      </c>
      <c r="AD7" s="24">
        <v>468.81900000000002</v>
      </c>
      <c r="AE7" s="24">
        <v>435.67399999999998</v>
      </c>
      <c r="AF7" s="24">
        <v>431.27300000000002</v>
      </c>
      <c r="AG7" s="24">
        <v>455.57799999999997</v>
      </c>
      <c r="AH7" s="24">
        <v>439.70400000000001</v>
      </c>
      <c r="AI7" s="24">
        <v>421.767</v>
      </c>
      <c r="AJ7" s="24">
        <v>389.35</v>
      </c>
      <c r="AK7" s="24">
        <v>418.33300000000003</v>
      </c>
      <c r="AL7" s="24">
        <v>408.60599999999999</v>
      </c>
      <c r="AM7" s="24">
        <v>372.71600000000001</v>
      </c>
      <c r="AN7" s="15" t="s">
        <v>0</v>
      </c>
      <c r="AO7" s="15" t="s">
        <v>0</v>
      </c>
      <c r="AP7" s="24">
        <v>363.06200000000001</v>
      </c>
      <c r="AQ7" s="15" t="s">
        <v>0</v>
      </c>
      <c r="AR7" s="15" t="s">
        <v>0</v>
      </c>
      <c r="AS7" s="24">
        <v>414.5</v>
      </c>
      <c r="AT7" s="24">
        <v>452.17899999999997</v>
      </c>
      <c r="AU7" s="24">
        <v>393.89800000000002</v>
      </c>
      <c r="AV7" s="24">
        <v>506.065</v>
      </c>
      <c r="AW7" s="24">
        <v>645.92600000000004</v>
      </c>
      <c r="AX7" s="24">
        <v>1051.23</v>
      </c>
      <c r="AY7" s="31">
        <v>677.03300000000002</v>
      </c>
      <c r="AZ7" s="31">
        <v>898.32100000000003</v>
      </c>
      <c r="BA7" s="24">
        <v>943.26</v>
      </c>
      <c r="BB7" s="24">
        <v>1048.22</v>
      </c>
      <c r="BC7" s="24">
        <v>784.8</v>
      </c>
      <c r="BD7" s="24">
        <v>859.81799999999998</v>
      </c>
      <c r="BE7" s="16">
        <v>929.78599999999994</v>
      </c>
      <c r="BF7" s="16">
        <v>866.40800000000002</v>
      </c>
      <c r="BG7" s="16">
        <v>888.20500000000004</v>
      </c>
      <c r="BH7" s="16">
        <v>922.45100000000002</v>
      </c>
      <c r="BI7" s="16">
        <v>909.95500000000004</v>
      </c>
      <c r="BJ7" s="16">
        <v>879.80700000000002</v>
      </c>
      <c r="BK7" s="83">
        <v>804.99199999999996</v>
      </c>
      <c r="BL7" s="16">
        <v>916.21500000000003</v>
      </c>
      <c r="BM7" s="16">
        <v>923.75199999999995</v>
      </c>
      <c r="BN7" s="15">
        <v>924.89599999999996</v>
      </c>
      <c r="BO7" s="15">
        <v>905.34400000000005</v>
      </c>
      <c r="BP7" s="15">
        <v>1028.97</v>
      </c>
      <c r="BQ7" s="16">
        <v>946.23199999999997</v>
      </c>
      <c r="BR7" s="16">
        <v>829.82</v>
      </c>
      <c r="BS7" s="16">
        <v>763.97</v>
      </c>
      <c r="BT7" s="16">
        <v>736.92200000000003</v>
      </c>
      <c r="BU7" s="16">
        <v>708.50699999999995</v>
      </c>
      <c r="BV7" s="16">
        <v>743.625</v>
      </c>
      <c r="BW7" s="16">
        <v>686.16800000000001</v>
      </c>
      <c r="BX7" s="16">
        <v>722.69899999999996</v>
      </c>
      <c r="BY7" s="16">
        <v>781.15599999999995</v>
      </c>
      <c r="BZ7" s="16">
        <v>735.57600000000002</v>
      </c>
      <c r="CA7" s="16">
        <v>708.69799999999998</v>
      </c>
      <c r="CB7" s="16">
        <v>713.74099999999999</v>
      </c>
      <c r="CC7" s="16">
        <v>658.98199999999997</v>
      </c>
      <c r="CD7" s="16">
        <v>664.01599999999996</v>
      </c>
      <c r="CE7" s="16">
        <v>671.83699999999999</v>
      </c>
      <c r="CF7" s="16">
        <v>692.44200000000001</v>
      </c>
      <c r="CG7" s="16">
        <v>697.65599999999995</v>
      </c>
      <c r="CH7" s="16">
        <v>659.83500000000004</v>
      </c>
      <c r="CI7" s="16">
        <v>581.93499999999995</v>
      </c>
      <c r="CJ7" s="16">
        <v>638.53200000000004</v>
      </c>
      <c r="CK7" s="16">
        <v>668.84900000000005</v>
      </c>
      <c r="CL7" s="16">
        <v>615.72699999999998</v>
      </c>
      <c r="CM7" s="16">
        <v>622.96699999999998</v>
      </c>
      <c r="CN7" s="16">
        <v>614.14700000000005</v>
      </c>
      <c r="CO7" s="16">
        <v>585.09500000000003</v>
      </c>
      <c r="CP7" s="16">
        <v>600.29700000000003</v>
      </c>
      <c r="CQ7" s="16">
        <v>584.71299999999997</v>
      </c>
      <c r="CR7" s="16">
        <v>558.89</v>
      </c>
      <c r="CS7" s="16">
        <v>520.11</v>
      </c>
      <c r="CT7" s="16">
        <v>528.06399999999996</v>
      </c>
      <c r="CU7" s="16">
        <v>508.22399999999999</v>
      </c>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row>
    <row r="8" spans="1:128" ht="30" customHeight="1">
      <c r="A8" s="385"/>
      <c r="B8" s="79" t="str">
        <f>IF('0'!A1=1,"Будівництво","Construction")</f>
        <v>Будівництво</v>
      </c>
      <c r="C8" s="24">
        <v>106.006</v>
      </c>
      <c r="D8" s="24">
        <v>118.94799999999999</v>
      </c>
      <c r="E8" s="16">
        <v>125.649</v>
      </c>
      <c r="F8" s="24">
        <v>124.075</v>
      </c>
      <c r="G8" s="24">
        <v>118.06699999999999</v>
      </c>
      <c r="H8" s="24">
        <v>121.57899999999999</v>
      </c>
      <c r="I8" s="16">
        <v>123.58199999999999</v>
      </c>
      <c r="J8" s="24">
        <v>120.84099999999999</v>
      </c>
      <c r="K8" s="24">
        <v>112.096</v>
      </c>
      <c r="L8" s="24">
        <v>107.905</v>
      </c>
      <c r="M8" s="24">
        <v>105.255</v>
      </c>
      <c r="N8" s="16">
        <v>102.934</v>
      </c>
      <c r="O8" s="24">
        <v>87.932000000000002</v>
      </c>
      <c r="P8" s="24">
        <v>104.08199999999999</v>
      </c>
      <c r="Q8" s="16">
        <v>103.545</v>
      </c>
      <c r="R8" s="24">
        <v>100.48</v>
      </c>
      <c r="S8" s="24">
        <v>100.271</v>
      </c>
      <c r="T8" s="24">
        <v>99.542000000000002</v>
      </c>
      <c r="U8" s="24">
        <v>98.906999999999996</v>
      </c>
      <c r="V8" s="24">
        <v>96.787999999999997</v>
      </c>
      <c r="W8" s="24">
        <v>91.447999999999993</v>
      </c>
      <c r="X8" s="24">
        <v>90.456999999999994</v>
      </c>
      <c r="Y8" s="16">
        <v>84.281999999999996</v>
      </c>
      <c r="Z8" s="24">
        <v>84.656000000000006</v>
      </c>
      <c r="AA8" s="24">
        <v>72.524000000000001</v>
      </c>
      <c r="AB8" s="24">
        <v>83.781999999999996</v>
      </c>
      <c r="AC8" s="24">
        <v>86.747</v>
      </c>
      <c r="AD8" s="24">
        <v>78.186999999999998</v>
      </c>
      <c r="AE8" s="24">
        <v>76.019000000000005</v>
      </c>
      <c r="AF8" s="24">
        <v>76.138999999999996</v>
      </c>
      <c r="AG8" s="24">
        <v>79.509</v>
      </c>
      <c r="AH8" s="24">
        <v>76.766999999999996</v>
      </c>
      <c r="AI8" s="24">
        <v>72.307000000000002</v>
      </c>
      <c r="AJ8" s="24">
        <v>74.379000000000005</v>
      </c>
      <c r="AK8" s="24">
        <v>74.328999999999994</v>
      </c>
      <c r="AL8" s="24">
        <v>77.19</v>
      </c>
      <c r="AM8" s="24">
        <v>70.2</v>
      </c>
      <c r="AN8" s="15" t="s">
        <v>0</v>
      </c>
      <c r="AO8" s="15" t="s">
        <v>0</v>
      </c>
      <c r="AP8" s="24">
        <v>81.085999999999999</v>
      </c>
      <c r="AQ8" s="15" t="s">
        <v>0</v>
      </c>
      <c r="AR8" s="15" t="s">
        <v>0</v>
      </c>
      <c r="AS8" s="24">
        <v>74.400000000000006</v>
      </c>
      <c r="AT8" s="24">
        <v>74.688000000000002</v>
      </c>
      <c r="AU8" s="24">
        <v>76.62</v>
      </c>
      <c r="AV8" s="24">
        <v>101.77800000000001</v>
      </c>
      <c r="AW8" s="24">
        <v>140.26300000000001</v>
      </c>
      <c r="AX8" s="24">
        <v>212.33500000000001</v>
      </c>
      <c r="AY8" s="31">
        <v>189.68799999999999</v>
      </c>
      <c r="AZ8" s="31">
        <v>235.09100000000001</v>
      </c>
      <c r="BA8" s="24">
        <v>240.333</v>
      </c>
      <c r="BB8" s="24">
        <v>225.947</v>
      </c>
      <c r="BC8" s="24">
        <v>217.685</v>
      </c>
      <c r="BD8" s="24">
        <v>226.459</v>
      </c>
      <c r="BE8" s="16">
        <v>243.035</v>
      </c>
      <c r="BF8" s="16">
        <v>241.15700000000001</v>
      </c>
      <c r="BG8" s="16">
        <v>254.565</v>
      </c>
      <c r="BH8" s="16">
        <v>275.99400000000003</v>
      </c>
      <c r="BI8" s="16">
        <v>273.11799999999999</v>
      </c>
      <c r="BJ8" s="16">
        <v>273.57400000000001</v>
      </c>
      <c r="BK8" s="83">
        <v>240.72</v>
      </c>
      <c r="BL8" s="16">
        <v>273.66300000000001</v>
      </c>
      <c r="BM8" s="16">
        <v>281.66399999999999</v>
      </c>
      <c r="BN8" s="15">
        <v>258.53899999999999</v>
      </c>
      <c r="BO8" s="15">
        <v>258.911</v>
      </c>
      <c r="BP8" s="15">
        <v>277.18</v>
      </c>
      <c r="BQ8" s="16">
        <v>283.05</v>
      </c>
      <c r="BR8" s="16">
        <v>220.45500000000001</v>
      </c>
      <c r="BS8" s="16">
        <v>196.102</v>
      </c>
      <c r="BT8" s="16">
        <v>188.96100000000001</v>
      </c>
      <c r="BU8" s="16">
        <v>190.64400000000001</v>
      </c>
      <c r="BV8" s="16">
        <v>200.16399999999999</v>
      </c>
      <c r="BW8" s="16">
        <v>178.96600000000001</v>
      </c>
      <c r="BX8" s="16">
        <v>207.322</v>
      </c>
      <c r="BY8" s="16">
        <v>207.83500000000001</v>
      </c>
      <c r="BZ8" s="16">
        <v>188.327</v>
      </c>
      <c r="CA8" s="16">
        <v>171.98599999999999</v>
      </c>
      <c r="CB8" s="16">
        <v>162.62</v>
      </c>
      <c r="CC8" s="16">
        <v>153.56800000000001</v>
      </c>
      <c r="CD8" s="16">
        <v>140.922</v>
      </c>
      <c r="CE8" s="16">
        <v>138.209</v>
      </c>
      <c r="CF8" s="16">
        <v>145.119</v>
      </c>
      <c r="CG8" s="16">
        <v>132.06399999999999</v>
      </c>
      <c r="CH8" s="16">
        <v>130.44</v>
      </c>
      <c r="CI8" s="16">
        <v>125.41200000000001</v>
      </c>
      <c r="CJ8" s="16">
        <v>119.78100000000001</v>
      </c>
      <c r="CK8" s="16">
        <v>117.84</v>
      </c>
      <c r="CL8" s="16">
        <v>120.423</v>
      </c>
      <c r="CM8" s="16">
        <v>101.371</v>
      </c>
      <c r="CN8" s="16">
        <v>99.25</v>
      </c>
      <c r="CO8" s="16">
        <v>98.795000000000002</v>
      </c>
      <c r="CP8" s="16">
        <v>96.637</v>
      </c>
      <c r="CQ8" s="16">
        <v>96.328999999999994</v>
      </c>
      <c r="CR8" s="16">
        <v>101.41</v>
      </c>
      <c r="CS8" s="16">
        <v>100.279</v>
      </c>
      <c r="CT8" s="16">
        <v>111.27200000000001</v>
      </c>
      <c r="CU8" s="16">
        <v>107.765</v>
      </c>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row>
    <row r="9" spans="1:128" ht="30" customHeight="1">
      <c r="A9" s="385"/>
      <c r="B9" s="79"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24">
        <v>31.373999999999999</v>
      </c>
      <c r="D9" s="24">
        <v>33.116</v>
      </c>
      <c r="E9" s="16">
        <v>34.735999999999997</v>
      </c>
      <c r="F9" s="24">
        <v>33.584000000000003</v>
      </c>
      <c r="G9" s="24">
        <v>32.462000000000003</v>
      </c>
      <c r="H9" s="24">
        <v>31.234999999999999</v>
      </c>
      <c r="I9" s="16">
        <v>31.738</v>
      </c>
      <c r="J9" s="24">
        <v>31.204999999999998</v>
      </c>
      <c r="K9" s="24">
        <v>29.576000000000001</v>
      </c>
      <c r="L9" s="24">
        <v>28.047999999999998</v>
      </c>
      <c r="M9" s="24">
        <v>26.407</v>
      </c>
      <c r="N9" s="16">
        <v>26.911999999999999</v>
      </c>
      <c r="O9" s="24">
        <v>23.975000000000001</v>
      </c>
      <c r="P9" s="24">
        <v>27.533999999999999</v>
      </c>
      <c r="Q9" s="16">
        <v>25.623000000000001</v>
      </c>
      <c r="R9" s="24">
        <v>25.225999999999999</v>
      </c>
      <c r="S9" s="24">
        <v>24.695</v>
      </c>
      <c r="T9" s="24">
        <v>26.050999999999998</v>
      </c>
      <c r="U9" s="24">
        <v>25.234000000000002</v>
      </c>
      <c r="V9" s="24">
        <v>24.324000000000002</v>
      </c>
      <c r="W9" s="24">
        <v>23.28</v>
      </c>
      <c r="X9" s="24">
        <v>22.904</v>
      </c>
      <c r="Y9" s="16">
        <v>22.521000000000001</v>
      </c>
      <c r="Z9" s="24">
        <v>22.193000000000001</v>
      </c>
      <c r="AA9" s="24">
        <v>21.053000000000001</v>
      </c>
      <c r="AB9" s="24">
        <v>22.631</v>
      </c>
      <c r="AC9" s="24">
        <v>23.521000000000001</v>
      </c>
      <c r="AD9" s="24">
        <v>23.263999999999999</v>
      </c>
      <c r="AE9" s="24">
        <v>22.475000000000001</v>
      </c>
      <c r="AF9" s="24">
        <v>22.032</v>
      </c>
      <c r="AG9" s="24">
        <v>22.013000000000002</v>
      </c>
      <c r="AH9" s="24">
        <v>21.629000000000001</v>
      </c>
      <c r="AI9" s="24">
        <v>21.228999999999999</v>
      </c>
      <c r="AJ9" s="24">
        <v>21.437999999999999</v>
      </c>
      <c r="AK9" s="24">
        <v>20.582999999999998</v>
      </c>
      <c r="AL9" s="24">
        <v>19.983000000000001</v>
      </c>
      <c r="AM9" s="24">
        <v>19.867000000000001</v>
      </c>
      <c r="AN9" s="15" t="s">
        <v>0</v>
      </c>
      <c r="AO9" s="15" t="s">
        <v>0</v>
      </c>
      <c r="AP9" s="24">
        <v>20.452000000000002</v>
      </c>
      <c r="AQ9" s="15" t="s">
        <v>0</v>
      </c>
      <c r="AR9" s="15" t="s">
        <v>0</v>
      </c>
      <c r="AS9" s="24">
        <v>20.100000000000001</v>
      </c>
      <c r="AT9" s="24">
        <v>19.966000000000001</v>
      </c>
      <c r="AU9" s="24">
        <v>20.878</v>
      </c>
      <c r="AV9" s="24">
        <v>21.036000000000001</v>
      </c>
      <c r="AW9" s="24">
        <v>22.83</v>
      </c>
      <c r="AX9" s="24">
        <v>33.335999999999999</v>
      </c>
      <c r="AY9" s="31">
        <v>32.253999999999998</v>
      </c>
      <c r="AZ9" s="31">
        <v>38.603000000000002</v>
      </c>
      <c r="BA9" s="24">
        <v>38.518999999999998</v>
      </c>
      <c r="BB9" s="24">
        <v>41.462000000000003</v>
      </c>
      <c r="BC9" s="24">
        <v>41.414999999999999</v>
      </c>
      <c r="BD9" s="24">
        <v>49.564999999999998</v>
      </c>
      <c r="BE9" s="16">
        <v>51.959000000000003</v>
      </c>
      <c r="BF9" s="16">
        <v>52.968000000000004</v>
      </c>
      <c r="BG9" s="16">
        <v>53.133000000000003</v>
      </c>
      <c r="BH9" s="16">
        <v>52.850999999999999</v>
      </c>
      <c r="BI9" s="16">
        <v>54.045999999999999</v>
      </c>
      <c r="BJ9" s="16">
        <v>55.642000000000003</v>
      </c>
      <c r="BK9" s="83">
        <v>55.148000000000003</v>
      </c>
      <c r="BL9" s="16">
        <v>64.414000000000001</v>
      </c>
      <c r="BM9" s="16">
        <v>65.444000000000003</v>
      </c>
      <c r="BN9" s="15">
        <v>60.704000000000001</v>
      </c>
      <c r="BO9" s="15">
        <v>60.350999999999999</v>
      </c>
      <c r="BP9" s="15">
        <v>60.662999999999997</v>
      </c>
      <c r="BQ9" s="16">
        <v>59.917999999999999</v>
      </c>
      <c r="BR9" s="16">
        <v>58.148000000000003</v>
      </c>
      <c r="BS9" s="16">
        <v>52.470999999999997</v>
      </c>
      <c r="BT9" s="16">
        <v>51.029000000000003</v>
      </c>
      <c r="BU9" s="16">
        <v>50.277000000000001</v>
      </c>
      <c r="BV9" s="16">
        <v>50.58</v>
      </c>
      <c r="BW9" s="16">
        <v>48.506</v>
      </c>
      <c r="BX9" s="16">
        <v>52.057000000000002</v>
      </c>
      <c r="BY9" s="16">
        <v>51.097999999999999</v>
      </c>
      <c r="BZ9" s="16">
        <v>46.551000000000002</v>
      </c>
      <c r="CA9" s="16">
        <v>43.069000000000003</v>
      </c>
      <c r="CB9" s="16">
        <v>42.079000000000001</v>
      </c>
      <c r="CC9" s="16">
        <v>40.462000000000003</v>
      </c>
      <c r="CD9" s="16">
        <v>38.631</v>
      </c>
      <c r="CE9" s="16">
        <v>36.534999999999997</v>
      </c>
      <c r="CF9" s="16">
        <v>31.529</v>
      </c>
      <c r="CG9" s="16">
        <v>29.780999999999999</v>
      </c>
      <c r="CH9" s="16">
        <v>28.018999999999998</v>
      </c>
      <c r="CI9" s="16">
        <v>27.109000000000002</v>
      </c>
      <c r="CJ9" s="16">
        <v>20.539000000000001</v>
      </c>
      <c r="CK9" s="16">
        <v>21.988</v>
      </c>
      <c r="CL9" s="16">
        <v>18.789000000000001</v>
      </c>
      <c r="CM9" s="16">
        <v>17.228000000000002</v>
      </c>
      <c r="CN9" s="16">
        <v>16.018000000000001</v>
      </c>
      <c r="CO9" s="16">
        <v>16.440000000000001</v>
      </c>
      <c r="CP9" s="16">
        <v>17.192</v>
      </c>
      <c r="CQ9" s="16">
        <v>17.257000000000001</v>
      </c>
      <c r="CR9" s="16">
        <v>16.829000000000001</v>
      </c>
      <c r="CS9" s="16">
        <v>15.541</v>
      </c>
      <c r="CT9" s="16">
        <v>15.189</v>
      </c>
      <c r="CU9" s="16">
        <v>15.278</v>
      </c>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row>
    <row r="10" spans="1:128" ht="30" customHeight="1">
      <c r="A10" s="385"/>
      <c r="B10" s="79"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5" t="s">
        <v>0</v>
      </c>
      <c r="D10" s="24">
        <v>4.3769999999999998</v>
      </c>
      <c r="E10" s="24">
        <v>4.7069999999999999</v>
      </c>
      <c r="F10" s="24">
        <v>4.6100000000000003</v>
      </c>
      <c r="G10" s="24">
        <v>4.407</v>
      </c>
      <c r="H10" s="24">
        <v>4.2030000000000003</v>
      </c>
      <c r="I10" s="16">
        <v>4.16</v>
      </c>
      <c r="J10" s="24">
        <v>4.1619999999999999</v>
      </c>
      <c r="K10" s="24">
        <v>4.085</v>
      </c>
      <c r="L10" s="24">
        <v>3.7970000000000002</v>
      </c>
      <c r="M10" s="24">
        <v>3.7</v>
      </c>
      <c r="N10" s="16">
        <v>3.9649999999999999</v>
      </c>
      <c r="O10" s="24">
        <v>3.5470000000000002</v>
      </c>
      <c r="P10" s="24">
        <v>3.774</v>
      </c>
      <c r="Q10" s="16">
        <v>3.673</v>
      </c>
      <c r="R10" s="24">
        <v>3.4950000000000001</v>
      </c>
      <c r="S10" s="24">
        <v>3.3330000000000002</v>
      </c>
      <c r="T10" s="24">
        <v>3.238</v>
      </c>
      <c r="U10" s="24">
        <v>3.2010000000000001</v>
      </c>
      <c r="V10" s="24">
        <v>2.9940000000000002</v>
      </c>
      <c r="W10" s="24">
        <v>2.927</v>
      </c>
      <c r="X10" s="24">
        <v>2.9289999999999998</v>
      </c>
      <c r="Y10" s="16">
        <v>2.6309999999999998</v>
      </c>
      <c r="Z10" s="24">
        <v>2.754</v>
      </c>
      <c r="AA10" s="24">
        <v>2.6440000000000001</v>
      </c>
      <c r="AB10" s="15" t="s">
        <v>0</v>
      </c>
      <c r="AC10" s="15" t="s">
        <v>0</v>
      </c>
      <c r="AD10" s="15" t="s">
        <v>0</v>
      </c>
      <c r="AE10" s="15" t="s">
        <v>0</v>
      </c>
      <c r="AF10" s="15" t="s">
        <v>0</v>
      </c>
      <c r="AG10" s="15" t="s">
        <v>0</v>
      </c>
      <c r="AH10" s="15" t="s">
        <v>0</v>
      </c>
      <c r="AI10" s="15" t="s">
        <v>0</v>
      </c>
      <c r="AJ10" s="15" t="s">
        <v>0</v>
      </c>
      <c r="AK10" s="15" t="s">
        <v>0</v>
      </c>
      <c r="AL10" s="15" t="s">
        <v>0</v>
      </c>
      <c r="AM10" s="15" t="s">
        <v>0</v>
      </c>
      <c r="AN10" s="15" t="s">
        <v>0</v>
      </c>
      <c r="AO10" s="15" t="s">
        <v>0</v>
      </c>
      <c r="AP10" s="84" t="s">
        <v>4</v>
      </c>
      <c r="AQ10" s="15" t="s">
        <v>0</v>
      </c>
      <c r="AR10" s="15" t="s">
        <v>0</v>
      </c>
      <c r="AS10" s="15" t="s">
        <v>0</v>
      </c>
      <c r="AT10" s="15" t="s">
        <v>0</v>
      </c>
      <c r="AU10" s="15" t="s">
        <v>0</v>
      </c>
      <c r="AV10" s="15" t="s">
        <v>0</v>
      </c>
      <c r="AW10" s="15" t="s">
        <v>0</v>
      </c>
      <c r="AX10" s="15" t="s">
        <v>0</v>
      </c>
      <c r="AY10" s="15" t="s">
        <v>0</v>
      </c>
      <c r="AZ10" s="15" t="s">
        <v>0</v>
      </c>
      <c r="BA10" s="15" t="s">
        <v>0</v>
      </c>
      <c r="BB10" s="15" t="s">
        <v>0</v>
      </c>
      <c r="BC10" s="15" t="s">
        <v>0</v>
      </c>
      <c r="BD10" s="15" t="s">
        <v>0</v>
      </c>
      <c r="BE10" s="15" t="s">
        <v>0</v>
      </c>
      <c r="BF10" s="15" t="s">
        <v>0</v>
      </c>
      <c r="BG10" s="15" t="s">
        <v>0</v>
      </c>
      <c r="BH10" s="15" t="s">
        <v>0</v>
      </c>
      <c r="BI10" s="15" t="s">
        <v>0</v>
      </c>
      <c r="BJ10" s="15" t="s">
        <v>0</v>
      </c>
      <c r="BK10" s="15" t="s">
        <v>0</v>
      </c>
      <c r="BL10" s="15" t="s">
        <v>0</v>
      </c>
      <c r="BM10" s="15" t="s">
        <v>0</v>
      </c>
      <c r="BN10" s="15" t="s">
        <v>0</v>
      </c>
      <c r="BO10" s="15" t="s">
        <v>0</v>
      </c>
      <c r="BP10" s="15" t="s">
        <v>0</v>
      </c>
      <c r="BQ10" s="15" t="s">
        <v>0</v>
      </c>
      <c r="BR10" s="15" t="s">
        <v>0</v>
      </c>
      <c r="BS10" s="15" t="s">
        <v>0</v>
      </c>
      <c r="BT10" s="15" t="s">
        <v>0</v>
      </c>
      <c r="BU10" s="15" t="s">
        <v>0</v>
      </c>
      <c r="BV10" s="15" t="s">
        <v>0</v>
      </c>
      <c r="BW10" s="15" t="s">
        <v>0</v>
      </c>
      <c r="BX10" s="15" t="s">
        <v>0</v>
      </c>
      <c r="BY10" s="15" t="s">
        <v>0</v>
      </c>
      <c r="BZ10" s="15" t="s">
        <v>0</v>
      </c>
      <c r="CA10" s="15" t="s">
        <v>0</v>
      </c>
      <c r="CB10" s="15" t="s">
        <v>0</v>
      </c>
      <c r="CC10" s="15" t="s">
        <v>0</v>
      </c>
      <c r="CD10" s="15" t="s">
        <v>0</v>
      </c>
      <c r="CE10" s="15" t="s">
        <v>0</v>
      </c>
      <c r="CF10" s="15" t="s">
        <v>0</v>
      </c>
      <c r="CG10" s="15" t="s">
        <v>0</v>
      </c>
      <c r="CH10" s="15" t="s">
        <v>0</v>
      </c>
      <c r="CI10" s="15" t="s">
        <v>0</v>
      </c>
      <c r="CJ10" s="15" t="s">
        <v>0</v>
      </c>
      <c r="CK10" s="15" t="s">
        <v>0</v>
      </c>
      <c r="CL10" s="15" t="s">
        <v>0</v>
      </c>
      <c r="CM10" s="15" t="s">
        <v>0</v>
      </c>
      <c r="CN10" s="15" t="s">
        <v>0</v>
      </c>
      <c r="CO10" s="15" t="s">
        <v>0</v>
      </c>
      <c r="CP10" s="15" t="s">
        <v>0</v>
      </c>
      <c r="CQ10" s="15" t="s">
        <v>0</v>
      </c>
      <c r="CR10" s="15" t="s">
        <v>0</v>
      </c>
      <c r="CS10" s="15" t="s">
        <v>0</v>
      </c>
      <c r="CT10" s="15" t="s">
        <v>0</v>
      </c>
      <c r="CU10" s="15" t="s">
        <v>0</v>
      </c>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row>
    <row r="11" spans="1:128" ht="30" customHeight="1">
      <c r="A11" s="385"/>
      <c r="B11" s="79" t="str">
        <f>IF('0'!A1=1,"Діяльність готелів та ресторанів","Activity of hotels and restaurants")</f>
        <v>Діяльність готелів та ресторанів</v>
      </c>
      <c r="C11" s="24">
        <v>2.9710000000000001</v>
      </c>
      <c r="D11" s="24">
        <v>3.0110000000000001</v>
      </c>
      <c r="E11" s="16">
        <v>3.0510000000000002</v>
      </c>
      <c r="F11" s="24">
        <v>2.956</v>
      </c>
      <c r="G11" s="24">
        <v>2.948</v>
      </c>
      <c r="H11" s="24">
        <v>3.0329999999999999</v>
      </c>
      <c r="I11" s="16">
        <v>2.468</v>
      </c>
      <c r="J11" s="24">
        <v>2.2549999999999999</v>
      </c>
      <c r="K11" s="24">
        <v>2.0659999999999998</v>
      </c>
      <c r="L11" s="24">
        <v>2.0390000000000001</v>
      </c>
      <c r="M11" s="24">
        <v>1.9239999999999999</v>
      </c>
      <c r="N11" s="16">
        <v>2.0270000000000001</v>
      </c>
      <c r="O11" s="24">
        <v>1.8480000000000001</v>
      </c>
      <c r="P11" s="24">
        <v>2.085</v>
      </c>
      <c r="Q11" s="16">
        <v>2.2999999999999998</v>
      </c>
      <c r="R11" s="24">
        <v>2.306</v>
      </c>
      <c r="S11" s="24">
        <v>2.496</v>
      </c>
      <c r="T11" s="24">
        <v>2.427</v>
      </c>
      <c r="U11" s="24">
        <v>1.873</v>
      </c>
      <c r="V11" s="24">
        <v>1.9119999999999999</v>
      </c>
      <c r="W11" s="24">
        <v>1.849</v>
      </c>
      <c r="X11" s="24">
        <v>1.819</v>
      </c>
      <c r="Y11" s="16">
        <v>1.742</v>
      </c>
      <c r="Z11" s="24">
        <v>2.121</v>
      </c>
      <c r="AA11" s="24">
        <v>1.522</v>
      </c>
      <c r="AB11" s="24">
        <v>1.837</v>
      </c>
      <c r="AC11" s="24">
        <v>1.9710000000000001</v>
      </c>
      <c r="AD11" s="24">
        <v>1.6759999999999999</v>
      </c>
      <c r="AE11" s="24">
        <v>1.5860000000000001</v>
      </c>
      <c r="AF11" s="24">
        <v>1.615</v>
      </c>
      <c r="AG11" s="24">
        <v>1.6619999999999999</v>
      </c>
      <c r="AH11" s="24">
        <v>1.4390000000000001</v>
      </c>
      <c r="AI11" s="24">
        <v>1.502</v>
      </c>
      <c r="AJ11" s="24">
        <v>1.585</v>
      </c>
      <c r="AK11" s="24">
        <v>1.79</v>
      </c>
      <c r="AL11" s="24">
        <v>2.1059999999999999</v>
      </c>
      <c r="AM11" s="24">
        <v>1.835</v>
      </c>
      <c r="AN11" s="15" t="s">
        <v>0</v>
      </c>
      <c r="AO11" s="15" t="s">
        <v>0</v>
      </c>
      <c r="AP11" s="24">
        <v>1.391</v>
      </c>
      <c r="AQ11" s="15" t="s">
        <v>0</v>
      </c>
      <c r="AR11" s="15" t="s">
        <v>0</v>
      </c>
      <c r="AS11" s="24">
        <v>1.4</v>
      </c>
      <c r="AT11" s="24">
        <v>1.389</v>
      </c>
      <c r="AU11" s="24">
        <v>1.3480000000000001</v>
      </c>
      <c r="AV11" s="24">
        <v>1.3660000000000001</v>
      </c>
      <c r="AW11" s="24">
        <v>2.1379999999999999</v>
      </c>
      <c r="AX11" s="24">
        <v>2.9969999999999999</v>
      </c>
      <c r="AY11" s="31">
        <v>3.1419999999999999</v>
      </c>
      <c r="AZ11" s="31">
        <v>5.5510000000000002</v>
      </c>
      <c r="BA11" s="24">
        <v>6.4210000000000003</v>
      </c>
      <c r="BB11" s="24">
        <v>6.4249999999999998</v>
      </c>
      <c r="BC11" s="24">
        <v>5.3609999999999998</v>
      </c>
      <c r="BD11" s="24">
        <v>5.3559999999999999</v>
      </c>
      <c r="BE11" s="16">
        <v>5.718</v>
      </c>
      <c r="BF11" s="16">
        <v>5.3339999999999996</v>
      </c>
      <c r="BG11" s="16">
        <v>6.024</v>
      </c>
      <c r="BH11" s="16">
        <v>5.806</v>
      </c>
      <c r="BI11" s="16">
        <v>6.3280000000000003</v>
      </c>
      <c r="BJ11" s="16">
        <v>7.3360000000000003</v>
      </c>
      <c r="BK11" s="83">
        <v>7.4050000000000002</v>
      </c>
      <c r="BL11" s="16">
        <v>7.9660000000000002</v>
      </c>
      <c r="BM11" s="16">
        <v>8.5220000000000002</v>
      </c>
      <c r="BN11" s="15">
        <v>8.5549999999999997</v>
      </c>
      <c r="BO11" s="15">
        <v>7.2949999999999999</v>
      </c>
      <c r="BP11" s="15">
        <v>7.6820000000000004</v>
      </c>
      <c r="BQ11" s="16">
        <v>7.8360000000000003</v>
      </c>
      <c r="BR11" s="16">
        <v>6.4470000000000001</v>
      </c>
      <c r="BS11" s="16">
        <v>6.5830000000000002</v>
      </c>
      <c r="BT11" s="16">
        <v>6.085</v>
      </c>
      <c r="BU11" s="16">
        <v>5.6550000000000002</v>
      </c>
      <c r="BV11" s="16">
        <v>5.5490000000000004</v>
      </c>
      <c r="BW11" s="16">
        <v>5.7329999999999997</v>
      </c>
      <c r="BX11" s="16">
        <v>6.0709999999999997</v>
      </c>
      <c r="BY11" s="16">
        <v>6.0579999999999998</v>
      </c>
      <c r="BZ11" s="16">
        <v>11.749000000000001</v>
      </c>
      <c r="CA11" s="16">
        <v>11.507999999999999</v>
      </c>
      <c r="CB11" s="16">
        <v>10.206</v>
      </c>
      <c r="CC11" s="16">
        <v>9.6140000000000008</v>
      </c>
      <c r="CD11" s="16">
        <v>9.7899999999999991</v>
      </c>
      <c r="CE11" s="16">
        <v>4.8959999999999999</v>
      </c>
      <c r="CF11" s="16">
        <v>4.7270000000000003</v>
      </c>
      <c r="CG11" s="16">
        <v>4.2560000000000002</v>
      </c>
      <c r="CH11" s="16">
        <v>3.6659999999999999</v>
      </c>
      <c r="CI11" s="16">
        <v>2.8380000000000001</v>
      </c>
      <c r="CJ11" s="16">
        <v>2.5489999999999999</v>
      </c>
      <c r="CK11" s="16">
        <v>2.6960000000000002</v>
      </c>
      <c r="CL11" s="16">
        <v>2.8380000000000001</v>
      </c>
      <c r="CM11" s="16">
        <v>2.8260000000000001</v>
      </c>
      <c r="CN11" s="16">
        <v>3.1040000000000001</v>
      </c>
      <c r="CO11" s="16">
        <v>3.4249999999999998</v>
      </c>
      <c r="CP11" s="16">
        <v>3.6960000000000002</v>
      </c>
      <c r="CQ11" s="16">
        <v>3.3660000000000001</v>
      </c>
      <c r="CR11" s="16">
        <v>2.9129999999999998</v>
      </c>
      <c r="CS11" s="16">
        <v>3.77</v>
      </c>
      <c r="CT11" s="16">
        <v>4.3310000000000004</v>
      </c>
      <c r="CU11" s="16">
        <v>4.1420000000000003</v>
      </c>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row>
    <row r="12" spans="1:128" ht="30" customHeight="1">
      <c r="A12" s="385"/>
      <c r="B12" s="79" t="str">
        <f>IF('0'!A1=1,"Діяльність транспорту та зв'язку","Activity of transport and communications")</f>
        <v>Діяльність транспорту та зв'язку</v>
      </c>
      <c r="C12" s="24">
        <v>68.096000000000004</v>
      </c>
      <c r="D12" s="24">
        <v>69.334000000000003</v>
      </c>
      <c r="E12" s="16">
        <v>76.712000000000003</v>
      </c>
      <c r="F12" s="24">
        <v>79.045000000000002</v>
      </c>
      <c r="G12" s="24">
        <v>76.983999999999995</v>
      </c>
      <c r="H12" s="24">
        <v>78.067999999999998</v>
      </c>
      <c r="I12" s="16">
        <v>78.349000000000004</v>
      </c>
      <c r="J12" s="24">
        <v>75.265000000000001</v>
      </c>
      <c r="K12" s="24">
        <v>67.617000000000004</v>
      </c>
      <c r="L12" s="24">
        <v>67.807000000000002</v>
      </c>
      <c r="M12" s="24">
        <v>66.823999999999998</v>
      </c>
      <c r="N12" s="16">
        <v>65.507999999999996</v>
      </c>
      <c r="O12" s="24">
        <v>59.765000000000001</v>
      </c>
      <c r="P12" s="24">
        <v>62.621000000000002</v>
      </c>
      <c r="Q12" s="16">
        <v>65.066999999999993</v>
      </c>
      <c r="R12" s="24">
        <v>63.424999999999997</v>
      </c>
      <c r="S12" s="24">
        <v>65.188999999999993</v>
      </c>
      <c r="T12" s="24">
        <v>67.236999999999995</v>
      </c>
      <c r="U12" s="24">
        <v>73.715999999999994</v>
      </c>
      <c r="V12" s="24">
        <v>73.947000000000003</v>
      </c>
      <c r="W12" s="24">
        <v>70.885000000000005</v>
      </c>
      <c r="X12" s="24">
        <v>68.909000000000006</v>
      </c>
      <c r="Y12" s="16">
        <v>65.248999999999995</v>
      </c>
      <c r="Z12" s="24">
        <v>66.634</v>
      </c>
      <c r="AA12" s="24">
        <v>47.258000000000003</v>
      </c>
      <c r="AB12" s="24">
        <v>59.143000000000001</v>
      </c>
      <c r="AC12" s="24">
        <v>54.284999999999997</v>
      </c>
      <c r="AD12" s="24">
        <v>54.218000000000004</v>
      </c>
      <c r="AE12" s="24">
        <v>50.982999999999997</v>
      </c>
      <c r="AF12" s="24">
        <v>51.186999999999998</v>
      </c>
      <c r="AG12" s="24">
        <v>46.817</v>
      </c>
      <c r="AH12" s="24">
        <v>47.039000000000001</v>
      </c>
      <c r="AI12" s="24">
        <v>48.686999999999998</v>
      </c>
      <c r="AJ12" s="24">
        <v>46.793999999999997</v>
      </c>
      <c r="AK12" s="24">
        <v>45.921999999999997</v>
      </c>
      <c r="AL12" s="24">
        <v>50.082000000000001</v>
      </c>
      <c r="AM12" s="24">
        <v>43.104999999999997</v>
      </c>
      <c r="AN12" s="15" t="s">
        <v>0</v>
      </c>
      <c r="AO12" s="15" t="s">
        <v>0</v>
      </c>
      <c r="AP12" s="24">
        <v>54.232999999999997</v>
      </c>
      <c r="AQ12" s="15" t="s">
        <v>0</v>
      </c>
      <c r="AR12" s="15" t="s">
        <v>0</v>
      </c>
      <c r="AS12" s="24">
        <v>58.4</v>
      </c>
      <c r="AT12" s="24">
        <v>60.997</v>
      </c>
      <c r="AU12" s="24">
        <v>58.32</v>
      </c>
      <c r="AV12" s="24">
        <v>66.661000000000001</v>
      </c>
      <c r="AW12" s="24">
        <v>68.076999999999998</v>
      </c>
      <c r="AX12" s="24">
        <v>207.541</v>
      </c>
      <c r="AY12" s="31">
        <v>74.067999999999998</v>
      </c>
      <c r="AZ12" s="31">
        <v>118.133</v>
      </c>
      <c r="BA12" s="24">
        <v>139.99600000000001</v>
      </c>
      <c r="BB12" s="24">
        <v>137.934</v>
      </c>
      <c r="BC12" s="24">
        <v>104.866</v>
      </c>
      <c r="BD12" s="24">
        <v>100.916</v>
      </c>
      <c r="BE12" s="16">
        <v>113.539</v>
      </c>
      <c r="BF12" s="16">
        <v>111.38200000000001</v>
      </c>
      <c r="BG12" s="16">
        <v>114.137</v>
      </c>
      <c r="BH12" s="16">
        <v>119.557</v>
      </c>
      <c r="BI12" s="16">
        <v>126.79300000000001</v>
      </c>
      <c r="BJ12" s="16">
        <v>145.13900000000001</v>
      </c>
      <c r="BK12" s="83">
        <v>115.113</v>
      </c>
      <c r="BL12" s="16">
        <v>128.61500000000001</v>
      </c>
      <c r="BM12" s="16">
        <v>146.86099999999999</v>
      </c>
      <c r="BN12" s="15">
        <v>140.51499999999999</v>
      </c>
      <c r="BO12" s="15">
        <v>147.17400000000001</v>
      </c>
      <c r="BP12" s="15">
        <v>171.02600000000001</v>
      </c>
      <c r="BQ12" s="16">
        <v>152.71899999999999</v>
      </c>
      <c r="BR12" s="16">
        <v>137.76900000000001</v>
      </c>
      <c r="BS12" s="16">
        <v>119.19199999999999</v>
      </c>
      <c r="BT12" s="16">
        <v>100.371</v>
      </c>
      <c r="BU12" s="16">
        <v>83.456999999999994</v>
      </c>
      <c r="BV12" s="16">
        <v>89.01</v>
      </c>
      <c r="BW12" s="16">
        <v>71.400999999999996</v>
      </c>
      <c r="BX12" s="16">
        <v>89.594999999999999</v>
      </c>
      <c r="BY12" s="16">
        <v>85.846999999999994</v>
      </c>
      <c r="BZ12" s="16">
        <v>71.287999999999997</v>
      </c>
      <c r="CA12" s="16">
        <v>66.034000000000006</v>
      </c>
      <c r="CB12" s="16">
        <v>62.097999999999999</v>
      </c>
      <c r="CC12" s="16">
        <v>62.53</v>
      </c>
      <c r="CD12" s="16">
        <v>66.491</v>
      </c>
      <c r="CE12" s="16">
        <v>65.543000000000006</v>
      </c>
      <c r="CF12" s="16">
        <v>77.352999999999994</v>
      </c>
      <c r="CG12" s="16">
        <v>72.492000000000004</v>
      </c>
      <c r="CH12" s="16">
        <v>64.515000000000001</v>
      </c>
      <c r="CI12" s="16">
        <v>39.369999999999997</v>
      </c>
      <c r="CJ12" s="16">
        <v>50.14</v>
      </c>
      <c r="CK12" s="16">
        <v>51.052</v>
      </c>
      <c r="CL12" s="16">
        <v>51.731999999999999</v>
      </c>
      <c r="CM12" s="16">
        <v>52.758000000000003</v>
      </c>
      <c r="CN12" s="16">
        <v>45.701000000000001</v>
      </c>
      <c r="CO12" s="16">
        <v>45.521999999999998</v>
      </c>
      <c r="CP12" s="16">
        <v>47.182000000000002</v>
      </c>
      <c r="CQ12" s="16">
        <v>49.741999999999997</v>
      </c>
      <c r="CR12" s="16">
        <v>49.805999999999997</v>
      </c>
      <c r="CS12" s="16">
        <v>55.97</v>
      </c>
      <c r="CT12" s="16">
        <v>78.292000000000002</v>
      </c>
      <c r="CU12" s="16">
        <v>69.518000000000001</v>
      </c>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row>
    <row r="13" spans="1:128" ht="30" customHeight="1">
      <c r="A13" s="385"/>
      <c r="B13" s="79" t="str">
        <f>IF('0'!A1=1,"діяльність наземного транспорту","аctivity of surface transport")</f>
        <v>діяльність наземного транспорту</v>
      </c>
      <c r="C13" s="15" t="s">
        <v>0</v>
      </c>
      <c r="D13" s="24">
        <v>54.137</v>
      </c>
      <c r="E13" s="16">
        <v>57.048000000000002</v>
      </c>
      <c r="F13" s="24">
        <v>58.639000000000003</v>
      </c>
      <c r="G13" s="24">
        <v>56.164999999999999</v>
      </c>
      <c r="H13" s="24">
        <v>56.762</v>
      </c>
      <c r="I13" s="16">
        <v>57.234000000000002</v>
      </c>
      <c r="J13" s="24">
        <v>54.686999999999998</v>
      </c>
      <c r="K13" s="24">
        <v>47.496000000000002</v>
      </c>
      <c r="L13" s="24">
        <v>47.11</v>
      </c>
      <c r="M13" s="24">
        <v>45.215000000000003</v>
      </c>
      <c r="N13" s="16">
        <v>43.399000000000001</v>
      </c>
      <c r="O13" s="24">
        <v>39.232999999999997</v>
      </c>
      <c r="P13" s="24">
        <v>39.207999999999998</v>
      </c>
      <c r="Q13" s="16">
        <v>39.4</v>
      </c>
      <c r="R13" s="24">
        <v>37.241</v>
      </c>
      <c r="S13" s="24">
        <v>38.767000000000003</v>
      </c>
      <c r="T13" s="24">
        <v>39.100999999999999</v>
      </c>
      <c r="U13" s="24">
        <v>43.262</v>
      </c>
      <c r="V13" s="24">
        <v>43.116999999999997</v>
      </c>
      <c r="W13" s="24">
        <v>40.479999999999997</v>
      </c>
      <c r="X13" s="24">
        <v>39.22</v>
      </c>
      <c r="Y13" s="16">
        <v>37.555</v>
      </c>
      <c r="Z13" s="24">
        <v>38.389000000000003</v>
      </c>
      <c r="AA13" s="24">
        <v>29.72</v>
      </c>
      <c r="AB13" s="15" t="s">
        <v>0</v>
      </c>
      <c r="AC13" s="15" t="s">
        <v>0</v>
      </c>
      <c r="AD13" s="15" t="s">
        <v>0</v>
      </c>
      <c r="AE13" s="15" t="s">
        <v>0</v>
      </c>
      <c r="AF13" s="15" t="s">
        <v>0</v>
      </c>
      <c r="AG13" s="15" t="s">
        <v>0</v>
      </c>
      <c r="AH13" s="15" t="s">
        <v>0</v>
      </c>
      <c r="AI13" s="15" t="s">
        <v>0</v>
      </c>
      <c r="AJ13" s="15" t="s">
        <v>0</v>
      </c>
      <c r="AK13" s="15" t="s">
        <v>0</v>
      </c>
      <c r="AL13" s="15" t="s">
        <v>0</v>
      </c>
      <c r="AM13" s="15" t="s">
        <v>0</v>
      </c>
      <c r="AN13" s="15" t="s">
        <v>0</v>
      </c>
      <c r="AO13" s="15" t="s">
        <v>0</v>
      </c>
      <c r="AP13" s="15" t="s">
        <v>0</v>
      </c>
      <c r="AQ13" s="15" t="s">
        <v>0</v>
      </c>
      <c r="AR13" s="15" t="s">
        <v>0</v>
      </c>
      <c r="AS13" s="15" t="s">
        <v>0</v>
      </c>
      <c r="AT13" s="15" t="s">
        <v>0</v>
      </c>
      <c r="AU13" s="15" t="s">
        <v>0</v>
      </c>
      <c r="AV13" s="15" t="s">
        <v>0</v>
      </c>
      <c r="AW13" s="15" t="s">
        <v>0</v>
      </c>
      <c r="AX13" s="15" t="s">
        <v>0</v>
      </c>
      <c r="AY13" s="15" t="s">
        <v>0</v>
      </c>
      <c r="AZ13" s="15" t="s">
        <v>0</v>
      </c>
      <c r="BA13" s="15" t="s">
        <v>0</v>
      </c>
      <c r="BB13" s="15" t="s">
        <v>0</v>
      </c>
      <c r="BC13" s="15" t="s">
        <v>0</v>
      </c>
      <c r="BD13" s="15" t="s">
        <v>0</v>
      </c>
      <c r="BE13" s="15" t="s">
        <v>0</v>
      </c>
      <c r="BF13" s="15" t="s">
        <v>0</v>
      </c>
      <c r="BG13" s="15" t="s">
        <v>0</v>
      </c>
      <c r="BH13" s="15" t="s">
        <v>0</v>
      </c>
      <c r="BI13" s="15" t="s">
        <v>0</v>
      </c>
      <c r="BJ13" s="15" t="s">
        <v>0</v>
      </c>
      <c r="BK13" s="15" t="s">
        <v>0</v>
      </c>
      <c r="BL13" s="15" t="s">
        <v>0</v>
      </c>
      <c r="BM13" s="15" t="s">
        <v>0</v>
      </c>
      <c r="BN13" s="15" t="s">
        <v>0</v>
      </c>
      <c r="BO13" s="15" t="s">
        <v>0</v>
      </c>
      <c r="BP13" s="15" t="s">
        <v>0</v>
      </c>
      <c r="BQ13" s="15" t="s">
        <v>0</v>
      </c>
      <c r="BR13" s="15" t="s">
        <v>0</v>
      </c>
      <c r="BS13" s="15" t="s">
        <v>0</v>
      </c>
      <c r="BT13" s="15" t="s">
        <v>0</v>
      </c>
      <c r="BU13" s="15" t="s">
        <v>0</v>
      </c>
      <c r="BV13" s="15" t="s">
        <v>0</v>
      </c>
      <c r="BW13" s="15" t="s">
        <v>0</v>
      </c>
      <c r="BX13" s="15" t="s">
        <v>0</v>
      </c>
      <c r="BY13" s="15" t="s">
        <v>0</v>
      </c>
      <c r="BZ13" s="15" t="s">
        <v>0</v>
      </c>
      <c r="CA13" s="15" t="s">
        <v>0</v>
      </c>
      <c r="CB13" s="15" t="s">
        <v>0</v>
      </c>
      <c r="CC13" s="15" t="s">
        <v>0</v>
      </c>
      <c r="CD13" s="15" t="s">
        <v>0</v>
      </c>
      <c r="CE13" s="15" t="s">
        <v>0</v>
      </c>
      <c r="CF13" s="15" t="s">
        <v>0</v>
      </c>
      <c r="CG13" s="15" t="s">
        <v>0</v>
      </c>
      <c r="CH13" s="15" t="s">
        <v>0</v>
      </c>
      <c r="CI13" s="15" t="s">
        <v>0</v>
      </c>
      <c r="CJ13" s="15" t="s">
        <v>0</v>
      </c>
      <c r="CK13" s="15" t="s">
        <v>0</v>
      </c>
      <c r="CL13" s="15" t="s">
        <v>0</v>
      </c>
      <c r="CM13" s="15" t="s">
        <v>0</v>
      </c>
      <c r="CN13" s="15" t="s">
        <v>0</v>
      </c>
      <c r="CO13" s="15" t="s">
        <v>0</v>
      </c>
      <c r="CP13" s="15" t="s">
        <v>0</v>
      </c>
      <c r="CQ13" s="15" t="s">
        <v>0</v>
      </c>
      <c r="CR13" s="15" t="s">
        <v>0</v>
      </c>
      <c r="CS13" s="15" t="s">
        <v>0</v>
      </c>
      <c r="CT13" s="15" t="s">
        <v>0</v>
      </c>
      <c r="CU13" s="15" t="s">
        <v>0</v>
      </c>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row>
    <row r="14" spans="1:128" ht="30" customHeight="1">
      <c r="A14" s="385"/>
      <c r="B14" s="79" t="str">
        <f>IF('0'!A1=1,"діяльність водного транспорту","аctivity of water transport")</f>
        <v>діяльність водного транспорту</v>
      </c>
      <c r="C14" s="15" t="s">
        <v>0</v>
      </c>
      <c r="D14" s="24">
        <v>2.8570000000000002</v>
      </c>
      <c r="E14" s="16">
        <v>6.234</v>
      </c>
      <c r="F14" s="24">
        <v>6.1219999999999999</v>
      </c>
      <c r="G14" s="24">
        <v>6.1070000000000002</v>
      </c>
      <c r="H14" s="24">
        <v>5.88</v>
      </c>
      <c r="I14" s="16">
        <v>5.7839999999999998</v>
      </c>
      <c r="J14" s="24">
        <v>5.6609999999999996</v>
      </c>
      <c r="K14" s="24">
        <v>5.4880000000000004</v>
      </c>
      <c r="L14" s="24">
        <v>5.4539999999999997</v>
      </c>
      <c r="M14" s="24">
        <v>5.3129999999999997</v>
      </c>
      <c r="N14" s="16">
        <v>5.2510000000000003</v>
      </c>
      <c r="O14" s="24">
        <v>5.19</v>
      </c>
      <c r="P14" s="24">
        <v>5.3620000000000001</v>
      </c>
      <c r="Q14" s="16">
        <v>5.2670000000000003</v>
      </c>
      <c r="R14" s="24">
        <v>5.4</v>
      </c>
      <c r="S14" s="24">
        <v>5.2990000000000004</v>
      </c>
      <c r="T14" s="24">
        <v>5.1319999999999997</v>
      </c>
      <c r="U14" s="24">
        <v>5.1079999999999997</v>
      </c>
      <c r="V14" s="24">
        <v>5.1269999999999998</v>
      </c>
      <c r="W14" s="24">
        <v>5.1070000000000002</v>
      </c>
      <c r="X14" s="24">
        <v>3.0630000000000002</v>
      </c>
      <c r="Y14" s="16">
        <v>3.0880000000000001</v>
      </c>
      <c r="Z14" s="24">
        <v>3.1150000000000002</v>
      </c>
      <c r="AA14" s="24">
        <v>3.1659999999999999</v>
      </c>
      <c r="AB14" s="15" t="s">
        <v>0</v>
      </c>
      <c r="AC14" s="15" t="s">
        <v>0</v>
      </c>
      <c r="AD14" s="15" t="s">
        <v>0</v>
      </c>
      <c r="AE14" s="15" t="s">
        <v>0</v>
      </c>
      <c r="AF14" s="15" t="s">
        <v>0</v>
      </c>
      <c r="AG14" s="15" t="s">
        <v>0</v>
      </c>
      <c r="AH14" s="15" t="s">
        <v>0</v>
      </c>
      <c r="AI14" s="15" t="s">
        <v>0</v>
      </c>
      <c r="AJ14" s="15" t="s">
        <v>0</v>
      </c>
      <c r="AK14" s="15" t="s">
        <v>0</v>
      </c>
      <c r="AL14" s="15" t="s">
        <v>0</v>
      </c>
      <c r="AM14" s="15" t="s">
        <v>0</v>
      </c>
      <c r="AN14" s="15" t="s">
        <v>0</v>
      </c>
      <c r="AO14" s="15" t="s">
        <v>0</v>
      </c>
      <c r="AP14" s="15" t="s">
        <v>0</v>
      </c>
      <c r="AQ14" s="15" t="s">
        <v>0</v>
      </c>
      <c r="AR14" s="15" t="s">
        <v>0</v>
      </c>
      <c r="AS14" s="15" t="s">
        <v>0</v>
      </c>
      <c r="AT14" s="15" t="s">
        <v>0</v>
      </c>
      <c r="AU14" s="15" t="s">
        <v>0</v>
      </c>
      <c r="AV14" s="15" t="s">
        <v>0</v>
      </c>
      <c r="AW14" s="15" t="s">
        <v>0</v>
      </c>
      <c r="AX14" s="15" t="s">
        <v>0</v>
      </c>
      <c r="AY14" s="15" t="s">
        <v>0</v>
      </c>
      <c r="AZ14" s="15" t="s">
        <v>0</v>
      </c>
      <c r="BA14" s="15" t="s">
        <v>0</v>
      </c>
      <c r="BB14" s="15" t="s">
        <v>0</v>
      </c>
      <c r="BC14" s="15" t="s">
        <v>0</v>
      </c>
      <c r="BD14" s="15" t="s">
        <v>0</v>
      </c>
      <c r="BE14" s="15" t="s">
        <v>0</v>
      </c>
      <c r="BF14" s="15" t="s">
        <v>0</v>
      </c>
      <c r="BG14" s="15" t="s">
        <v>0</v>
      </c>
      <c r="BH14" s="15" t="s">
        <v>0</v>
      </c>
      <c r="BI14" s="15" t="s">
        <v>0</v>
      </c>
      <c r="BJ14" s="15" t="s">
        <v>0</v>
      </c>
      <c r="BK14" s="15" t="s">
        <v>0</v>
      </c>
      <c r="BL14" s="15" t="s">
        <v>0</v>
      </c>
      <c r="BM14" s="15" t="s">
        <v>0</v>
      </c>
      <c r="BN14" s="15" t="s">
        <v>0</v>
      </c>
      <c r="BO14" s="15" t="s">
        <v>0</v>
      </c>
      <c r="BP14" s="15" t="s">
        <v>0</v>
      </c>
      <c r="BQ14" s="15" t="s">
        <v>0</v>
      </c>
      <c r="BR14" s="15" t="s">
        <v>0</v>
      </c>
      <c r="BS14" s="15" t="s">
        <v>0</v>
      </c>
      <c r="BT14" s="15" t="s">
        <v>0</v>
      </c>
      <c r="BU14" s="15" t="s">
        <v>0</v>
      </c>
      <c r="BV14" s="15" t="s">
        <v>0</v>
      </c>
      <c r="BW14" s="15" t="s">
        <v>0</v>
      </c>
      <c r="BX14" s="15" t="s">
        <v>0</v>
      </c>
      <c r="BY14" s="15" t="s">
        <v>0</v>
      </c>
      <c r="BZ14" s="15" t="s">
        <v>0</v>
      </c>
      <c r="CA14" s="15" t="s">
        <v>0</v>
      </c>
      <c r="CB14" s="15" t="s">
        <v>0</v>
      </c>
      <c r="CC14" s="15" t="s">
        <v>0</v>
      </c>
      <c r="CD14" s="15" t="s">
        <v>0</v>
      </c>
      <c r="CE14" s="15" t="s">
        <v>0</v>
      </c>
      <c r="CF14" s="15" t="s">
        <v>0</v>
      </c>
      <c r="CG14" s="15" t="s">
        <v>0</v>
      </c>
      <c r="CH14" s="15" t="s">
        <v>0</v>
      </c>
      <c r="CI14" s="15" t="s">
        <v>0</v>
      </c>
      <c r="CJ14" s="15" t="s">
        <v>0</v>
      </c>
      <c r="CK14" s="15" t="s">
        <v>0</v>
      </c>
      <c r="CL14" s="15" t="s">
        <v>0</v>
      </c>
      <c r="CM14" s="15" t="s">
        <v>0</v>
      </c>
      <c r="CN14" s="15" t="s">
        <v>0</v>
      </c>
      <c r="CO14" s="15" t="s">
        <v>0</v>
      </c>
      <c r="CP14" s="15" t="s">
        <v>0</v>
      </c>
      <c r="CQ14" s="15" t="s">
        <v>0</v>
      </c>
      <c r="CR14" s="15" t="s">
        <v>0</v>
      </c>
      <c r="CS14" s="15" t="s">
        <v>0</v>
      </c>
      <c r="CT14" s="15" t="s">
        <v>0</v>
      </c>
      <c r="CU14" s="15" t="s">
        <v>0</v>
      </c>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row>
    <row r="15" spans="1:128" ht="30" customHeight="1">
      <c r="A15" s="385"/>
      <c r="B15" s="79" t="str">
        <f>IF('0'!A1=1,"діяльність авіаційного транспорту","аctivity of air transport")</f>
        <v>діяльність авіаційного транспорту</v>
      </c>
      <c r="C15" s="15" t="s">
        <v>0</v>
      </c>
      <c r="D15" s="24">
        <v>4.6849999999999996</v>
      </c>
      <c r="E15" s="16">
        <v>4.9279999999999999</v>
      </c>
      <c r="F15" s="24">
        <v>5.1989999999999998</v>
      </c>
      <c r="G15" s="24">
        <v>5.101</v>
      </c>
      <c r="H15" s="24">
        <v>4.891</v>
      </c>
      <c r="I15" s="16">
        <v>4.2869999999999999</v>
      </c>
      <c r="J15" s="24">
        <v>4.1189999999999998</v>
      </c>
      <c r="K15" s="24">
        <v>4.2779999999999996</v>
      </c>
      <c r="L15" s="24">
        <v>4.4509999999999996</v>
      </c>
      <c r="M15" s="24">
        <v>4.367</v>
      </c>
      <c r="N15" s="16">
        <v>4.4930000000000003</v>
      </c>
      <c r="O15" s="24">
        <v>4.2809999999999997</v>
      </c>
      <c r="P15" s="24">
        <v>4.8390000000000004</v>
      </c>
      <c r="Q15" s="16">
        <v>5.399</v>
      </c>
      <c r="R15" s="24">
        <v>5.2939999999999996</v>
      </c>
      <c r="S15" s="24">
        <v>4.7569999999999997</v>
      </c>
      <c r="T15" s="24">
        <v>5.4279999999999999</v>
      </c>
      <c r="U15" s="24">
        <v>6.1829999999999998</v>
      </c>
      <c r="V15" s="24">
        <v>5.7709999999999999</v>
      </c>
      <c r="W15" s="24">
        <v>4.8680000000000003</v>
      </c>
      <c r="X15" s="24">
        <v>5.0410000000000004</v>
      </c>
      <c r="Y15" s="16">
        <v>4.5090000000000003</v>
      </c>
      <c r="Z15" s="24">
        <v>5.3860000000000001</v>
      </c>
      <c r="AA15" s="24">
        <v>4.476</v>
      </c>
      <c r="AB15" s="15" t="s">
        <v>0</v>
      </c>
      <c r="AC15" s="15" t="s">
        <v>0</v>
      </c>
      <c r="AD15" s="15" t="s">
        <v>0</v>
      </c>
      <c r="AE15" s="15" t="s">
        <v>0</v>
      </c>
      <c r="AF15" s="15" t="s">
        <v>0</v>
      </c>
      <c r="AG15" s="15" t="s">
        <v>0</v>
      </c>
      <c r="AH15" s="15" t="s">
        <v>0</v>
      </c>
      <c r="AI15" s="15" t="s">
        <v>0</v>
      </c>
      <c r="AJ15" s="15" t="s">
        <v>0</v>
      </c>
      <c r="AK15" s="15" t="s">
        <v>0</v>
      </c>
      <c r="AL15" s="15" t="s">
        <v>0</v>
      </c>
      <c r="AM15" s="15" t="s">
        <v>0</v>
      </c>
      <c r="AN15" s="15" t="s">
        <v>0</v>
      </c>
      <c r="AO15" s="15" t="s">
        <v>0</v>
      </c>
      <c r="AP15" s="15" t="s">
        <v>0</v>
      </c>
      <c r="AQ15" s="15" t="s">
        <v>0</v>
      </c>
      <c r="AR15" s="15" t="s">
        <v>0</v>
      </c>
      <c r="AS15" s="15" t="s">
        <v>0</v>
      </c>
      <c r="AT15" s="15" t="s">
        <v>0</v>
      </c>
      <c r="AU15" s="15" t="s">
        <v>0</v>
      </c>
      <c r="AV15" s="15" t="s">
        <v>0</v>
      </c>
      <c r="AW15" s="15" t="s">
        <v>0</v>
      </c>
      <c r="AX15" s="15" t="s">
        <v>0</v>
      </c>
      <c r="AY15" s="15" t="s">
        <v>0</v>
      </c>
      <c r="AZ15" s="15" t="s">
        <v>0</v>
      </c>
      <c r="BA15" s="15" t="s">
        <v>0</v>
      </c>
      <c r="BB15" s="15" t="s">
        <v>0</v>
      </c>
      <c r="BC15" s="15" t="s">
        <v>0</v>
      </c>
      <c r="BD15" s="15" t="s">
        <v>0</v>
      </c>
      <c r="BE15" s="15" t="s">
        <v>0</v>
      </c>
      <c r="BF15" s="15" t="s">
        <v>0</v>
      </c>
      <c r="BG15" s="15" t="s">
        <v>0</v>
      </c>
      <c r="BH15" s="15" t="s">
        <v>0</v>
      </c>
      <c r="BI15" s="15" t="s">
        <v>0</v>
      </c>
      <c r="BJ15" s="15" t="s">
        <v>0</v>
      </c>
      <c r="BK15" s="15" t="s">
        <v>0</v>
      </c>
      <c r="BL15" s="15" t="s">
        <v>0</v>
      </c>
      <c r="BM15" s="15" t="s">
        <v>0</v>
      </c>
      <c r="BN15" s="15" t="s">
        <v>0</v>
      </c>
      <c r="BO15" s="15" t="s">
        <v>0</v>
      </c>
      <c r="BP15" s="15" t="s">
        <v>0</v>
      </c>
      <c r="BQ15" s="15" t="s">
        <v>0</v>
      </c>
      <c r="BR15" s="15" t="s">
        <v>0</v>
      </c>
      <c r="BS15" s="15" t="s">
        <v>0</v>
      </c>
      <c r="BT15" s="15" t="s">
        <v>0</v>
      </c>
      <c r="BU15" s="15" t="s">
        <v>0</v>
      </c>
      <c r="BV15" s="15" t="s">
        <v>0</v>
      </c>
      <c r="BW15" s="15" t="s">
        <v>0</v>
      </c>
      <c r="BX15" s="15" t="s">
        <v>0</v>
      </c>
      <c r="BY15" s="15" t="s">
        <v>0</v>
      </c>
      <c r="BZ15" s="15" t="s">
        <v>0</v>
      </c>
      <c r="CA15" s="15" t="s">
        <v>0</v>
      </c>
      <c r="CB15" s="15" t="s">
        <v>0</v>
      </c>
      <c r="CC15" s="15" t="s">
        <v>0</v>
      </c>
      <c r="CD15" s="15" t="s">
        <v>0</v>
      </c>
      <c r="CE15" s="15" t="s">
        <v>0</v>
      </c>
      <c r="CF15" s="15" t="s">
        <v>0</v>
      </c>
      <c r="CG15" s="15" t="s">
        <v>0</v>
      </c>
      <c r="CH15" s="15" t="s">
        <v>0</v>
      </c>
      <c r="CI15" s="15" t="s">
        <v>0</v>
      </c>
      <c r="CJ15" s="15" t="s">
        <v>0</v>
      </c>
      <c r="CK15" s="15" t="s">
        <v>0</v>
      </c>
      <c r="CL15" s="15" t="s">
        <v>0</v>
      </c>
      <c r="CM15" s="15" t="s">
        <v>0</v>
      </c>
      <c r="CN15" s="15" t="s">
        <v>0</v>
      </c>
      <c r="CO15" s="15" t="s">
        <v>0</v>
      </c>
      <c r="CP15" s="15" t="s">
        <v>0</v>
      </c>
      <c r="CQ15" s="15" t="s">
        <v>0</v>
      </c>
      <c r="CR15" s="15" t="s">
        <v>0</v>
      </c>
      <c r="CS15" s="15" t="s">
        <v>0</v>
      </c>
      <c r="CT15" s="15" t="s">
        <v>0</v>
      </c>
      <c r="CU15" s="15" t="s">
        <v>0</v>
      </c>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row>
    <row r="16" spans="1:128" ht="30" customHeight="1">
      <c r="A16" s="385"/>
      <c r="B16" s="79" t="str">
        <f>IF('0'!A1=1,"додаткові транспортні  послуги та допоміжні операції","аdditional transport services and auxiliary operations")</f>
        <v>додаткові транспортні  послуги та допоміжні операції</v>
      </c>
      <c r="C16" s="15" t="s">
        <v>0</v>
      </c>
      <c r="D16" s="24">
        <v>6.76</v>
      </c>
      <c r="E16" s="16">
        <v>7.5140000000000002</v>
      </c>
      <c r="F16" s="24">
        <v>7.9130000000000003</v>
      </c>
      <c r="G16" s="24">
        <v>8.5909999999999993</v>
      </c>
      <c r="H16" s="24">
        <v>9.44</v>
      </c>
      <c r="I16" s="16">
        <v>9.8629999999999995</v>
      </c>
      <c r="J16" s="24">
        <v>9.6839999999999993</v>
      </c>
      <c r="K16" s="24">
        <v>9.6760000000000002</v>
      </c>
      <c r="L16" s="24">
        <v>10.222</v>
      </c>
      <c r="M16" s="24">
        <v>11.077</v>
      </c>
      <c r="N16" s="16">
        <v>11.298999999999999</v>
      </c>
      <c r="O16" s="24">
        <v>10.377000000000001</v>
      </c>
      <c r="P16" s="24">
        <v>12.36</v>
      </c>
      <c r="Q16" s="16">
        <v>14.221</v>
      </c>
      <c r="R16" s="24">
        <v>14.863</v>
      </c>
      <c r="S16" s="24">
        <v>15.718999999999999</v>
      </c>
      <c r="T16" s="24">
        <v>16.827999999999999</v>
      </c>
      <c r="U16" s="24">
        <v>18.361000000000001</v>
      </c>
      <c r="V16" s="24">
        <v>18.873999999999999</v>
      </c>
      <c r="W16" s="24">
        <v>19.382000000000001</v>
      </c>
      <c r="X16" s="24">
        <v>20.486999999999998</v>
      </c>
      <c r="Y16" s="16">
        <v>19.094000000000001</v>
      </c>
      <c r="Z16" s="24">
        <v>18.734000000000002</v>
      </c>
      <c r="AA16" s="24">
        <v>9.0609999999999999</v>
      </c>
      <c r="AB16" s="15" t="s">
        <v>0</v>
      </c>
      <c r="AC16" s="15" t="s">
        <v>0</v>
      </c>
      <c r="AD16" s="15" t="s">
        <v>0</v>
      </c>
      <c r="AE16" s="15" t="s">
        <v>0</v>
      </c>
      <c r="AF16" s="15" t="s">
        <v>0</v>
      </c>
      <c r="AG16" s="15" t="s">
        <v>0</v>
      </c>
      <c r="AH16" s="15" t="s">
        <v>0</v>
      </c>
      <c r="AI16" s="15" t="s">
        <v>0</v>
      </c>
      <c r="AJ16" s="15" t="s">
        <v>0</v>
      </c>
      <c r="AK16" s="15" t="s">
        <v>0</v>
      </c>
      <c r="AL16" s="15" t="s">
        <v>0</v>
      </c>
      <c r="AM16" s="15" t="s">
        <v>0</v>
      </c>
      <c r="AN16" s="15" t="s">
        <v>0</v>
      </c>
      <c r="AO16" s="15" t="s">
        <v>0</v>
      </c>
      <c r="AP16" s="15" t="s">
        <v>0</v>
      </c>
      <c r="AQ16" s="15" t="s">
        <v>0</v>
      </c>
      <c r="AR16" s="15" t="s">
        <v>0</v>
      </c>
      <c r="AS16" s="15" t="s">
        <v>0</v>
      </c>
      <c r="AT16" s="15" t="s">
        <v>0</v>
      </c>
      <c r="AU16" s="15" t="s">
        <v>0</v>
      </c>
      <c r="AV16" s="15" t="s">
        <v>0</v>
      </c>
      <c r="AW16" s="15" t="s">
        <v>0</v>
      </c>
      <c r="AX16" s="15" t="s">
        <v>0</v>
      </c>
      <c r="AY16" s="15" t="s">
        <v>0</v>
      </c>
      <c r="AZ16" s="15" t="s">
        <v>0</v>
      </c>
      <c r="BA16" s="15" t="s">
        <v>0</v>
      </c>
      <c r="BB16" s="15" t="s">
        <v>0</v>
      </c>
      <c r="BC16" s="15" t="s">
        <v>0</v>
      </c>
      <c r="BD16" s="15" t="s">
        <v>0</v>
      </c>
      <c r="BE16" s="15" t="s">
        <v>0</v>
      </c>
      <c r="BF16" s="15" t="s">
        <v>0</v>
      </c>
      <c r="BG16" s="15" t="s">
        <v>0</v>
      </c>
      <c r="BH16" s="15" t="s">
        <v>0</v>
      </c>
      <c r="BI16" s="15" t="s">
        <v>0</v>
      </c>
      <c r="BJ16" s="15" t="s">
        <v>0</v>
      </c>
      <c r="BK16" s="15" t="s">
        <v>0</v>
      </c>
      <c r="BL16" s="15" t="s">
        <v>0</v>
      </c>
      <c r="BM16" s="15" t="s">
        <v>0</v>
      </c>
      <c r="BN16" s="15" t="s">
        <v>0</v>
      </c>
      <c r="BO16" s="15" t="s">
        <v>0</v>
      </c>
      <c r="BP16" s="15" t="s">
        <v>0</v>
      </c>
      <c r="BQ16" s="15" t="s">
        <v>0</v>
      </c>
      <c r="BR16" s="15" t="s">
        <v>0</v>
      </c>
      <c r="BS16" s="15" t="s">
        <v>0</v>
      </c>
      <c r="BT16" s="15" t="s">
        <v>0</v>
      </c>
      <c r="BU16" s="15" t="s">
        <v>0</v>
      </c>
      <c r="BV16" s="15" t="s">
        <v>0</v>
      </c>
      <c r="BW16" s="15" t="s">
        <v>0</v>
      </c>
      <c r="BX16" s="15" t="s">
        <v>0</v>
      </c>
      <c r="BY16" s="15" t="s">
        <v>0</v>
      </c>
      <c r="BZ16" s="15" t="s">
        <v>0</v>
      </c>
      <c r="CA16" s="15" t="s">
        <v>0</v>
      </c>
      <c r="CB16" s="15" t="s">
        <v>0</v>
      </c>
      <c r="CC16" s="15" t="s">
        <v>0</v>
      </c>
      <c r="CD16" s="15" t="s">
        <v>0</v>
      </c>
      <c r="CE16" s="15" t="s">
        <v>0</v>
      </c>
      <c r="CF16" s="15" t="s">
        <v>0</v>
      </c>
      <c r="CG16" s="15" t="s">
        <v>0</v>
      </c>
      <c r="CH16" s="15" t="s">
        <v>0</v>
      </c>
      <c r="CI16" s="15" t="s">
        <v>0</v>
      </c>
      <c r="CJ16" s="15" t="s">
        <v>0</v>
      </c>
      <c r="CK16" s="15" t="s">
        <v>0</v>
      </c>
      <c r="CL16" s="15" t="s">
        <v>0</v>
      </c>
      <c r="CM16" s="15" t="s">
        <v>0</v>
      </c>
      <c r="CN16" s="15" t="s">
        <v>0</v>
      </c>
      <c r="CO16" s="15" t="s">
        <v>0</v>
      </c>
      <c r="CP16" s="15" t="s">
        <v>0</v>
      </c>
      <c r="CQ16" s="15" t="s">
        <v>0</v>
      </c>
      <c r="CR16" s="15" t="s">
        <v>0</v>
      </c>
      <c r="CS16" s="15" t="s">
        <v>0</v>
      </c>
      <c r="CT16" s="15" t="s">
        <v>0</v>
      </c>
      <c r="CU16" s="15" t="s">
        <v>0</v>
      </c>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row>
    <row r="17" spans="1:128" ht="30" customHeight="1">
      <c r="A17" s="385"/>
      <c r="B17" s="79" t="str">
        <f>IF('0'!A1=1,"діяльність пошти та зв’язку","аctivity of mail and communications")</f>
        <v>діяльність пошти та зв’язку</v>
      </c>
      <c r="C17" s="15" t="s">
        <v>0</v>
      </c>
      <c r="D17" s="24">
        <v>0.89500000000000002</v>
      </c>
      <c r="E17" s="24">
        <v>0.98799999999999999</v>
      </c>
      <c r="F17" s="24">
        <v>1.1719999999999999</v>
      </c>
      <c r="G17" s="24">
        <v>1.02</v>
      </c>
      <c r="H17" s="24">
        <v>1.095</v>
      </c>
      <c r="I17" s="16">
        <v>1.181</v>
      </c>
      <c r="J17" s="24">
        <v>1.1140000000000001</v>
      </c>
      <c r="K17" s="24">
        <v>0.67900000000000005</v>
      </c>
      <c r="L17" s="24">
        <v>0.56999999999999995</v>
      </c>
      <c r="M17" s="24">
        <v>0.85199999999999998</v>
      </c>
      <c r="N17" s="16">
        <v>1.0660000000000001</v>
      </c>
      <c r="O17" s="24">
        <v>0.68400000000000005</v>
      </c>
      <c r="P17" s="24">
        <v>0.85199999999999998</v>
      </c>
      <c r="Q17" s="16">
        <v>0.78</v>
      </c>
      <c r="R17" s="24">
        <v>0.627</v>
      </c>
      <c r="S17" s="24">
        <v>0.64700000000000002</v>
      </c>
      <c r="T17" s="24">
        <v>0.748</v>
      </c>
      <c r="U17" s="24">
        <v>0.80200000000000005</v>
      </c>
      <c r="V17" s="24">
        <v>1.0580000000000001</v>
      </c>
      <c r="W17" s="24">
        <v>1.048</v>
      </c>
      <c r="X17" s="24">
        <v>1.0980000000000001</v>
      </c>
      <c r="Y17" s="16">
        <v>1.0029999999999999</v>
      </c>
      <c r="Z17" s="24">
        <v>1.01</v>
      </c>
      <c r="AA17" s="24">
        <v>0.83499999999999996</v>
      </c>
      <c r="AB17" s="15" t="s">
        <v>0</v>
      </c>
      <c r="AC17" s="15" t="s">
        <v>0</v>
      </c>
      <c r="AD17" s="15" t="s">
        <v>0</v>
      </c>
      <c r="AE17" s="15" t="s">
        <v>0</v>
      </c>
      <c r="AF17" s="15" t="s">
        <v>0</v>
      </c>
      <c r="AG17" s="15" t="s">
        <v>0</v>
      </c>
      <c r="AH17" s="15" t="s">
        <v>0</v>
      </c>
      <c r="AI17" s="15" t="s">
        <v>0</v>
      </c>
      <c r="AJ17" s="15" t="s">
        <v>0</v>
      </c>
      <c r="AK17" s="15" t="s">
        <v>0</v>
      </c>
      <c r="AL17" s="15" t="s">
        <v>0</v>
      </c>
      <c r="AM17" s="15" t="s">
        <v>0</v>
      </c>
      <c r="AN17" s="15" t="s">
        <v>0</v>
      </c>
      <c r="AO17" s="15" t="s">
        <v>0</v>
      </c>
      <c r="AP17" s="15" t="s">
        <v>0</v>
      </c>
      <c r="AQ17" s="15" t="s">
        <v>0</v>
      </c>
      <c r="AR17" s="15" t="s">
        <v>0</v>
      </c>
      <c r="AS17" s="15" t="s">
        <v>0</v>
      </c>
      <c r="AT17" s="15" t="s">
        <v>0</v>
      </c>
      <c r="AU17" s="15" t="s">
        <v>0</v>
      </c>
      <c r="AV17" s="15" t="s">
        <v>0</v>
      </c>
      <c r="AW17" s="15" t="s">
        <v>0</v>
      </c>
      <c r="AX17" s="15" t="s">
        <v>0</v>
      </c>
      <c r="AY17" s="15" t="s">
        <v>0</v>
      </c>
      <c r="AZ17" s="15" t="s">
        <v>0</v>
      </c>
      <c r="BA17" s="15" t="s">
        <v>0</v>
      </c>
      <c r="BB17" s="15" t="s">
        <v>0</v>
      </c>
      <c r="BC17" s="15" t="s">
        <v>0</v>
      </c>
      <c r="BD17" s="15" t="s">
        <v>0</v>
      </c>
      <c r="BE17" s="15" t="s">
        <v>0</v>
      </c>
      <c r="BF17" s="15" t="s">
        <v>0</v>
      </c>
      <c r="BG17" s="15" t="s">
        <v>0</v>
      </c>
      <c r="BH17" s="15" t="s">
        <v>0</v>
      </c>
      <c r="BI17" s="15" t="s">
        <v>0</v>
      </c>
      <c r="BJ17" s="15" t="s">
        <v>0</v>
      </c>
      <c r="BK17" s="15" t="s">
        <v>0</v>
      </c>
      <c r="BL17" s="15" t="s">
        <v>0</v>
      </c>
      <c r="BM17" s="15" t="s">
        <v>0</v>
      </c>
      <c r="BN17" s="15" t="s">
        <v>0</v>
      </c>
      <c r="BO17" s="15" t="s">
        <v>0</v>
      </c>
      <c r="BP17" s="15" t="s">
        <v>0</v>
      </c>
      <c r="BQ17" s="15" t="s">
        <v>0</v>
      </c>
      <c r="BR17" s="15" t="s">
        <v>0</v>
      </c>
      <c r="BS17" s="15" t="s">
        <v>0</v>
      </c>
      <c r="BT17" s="15" t="s">
        <v>0</v>
      </c>
      <c r="BU17" s="15" t="s">
        <v>0</v>
      </c>
      <c r="BV17" s="15" t="s">
        <v>0</v>
      </c>
      <c r="BW17" s="15" t="s">
        <v>0</v>
      </c>
      <c r="BX17" s="15" t="s">
        <v>0</v>
      </c>
      <c r="BY17" s="15" t="s">
        <v>0</v>
      </c>
      <c r="BZ17" s="15" t="s">
        <v>0</v>
      </c>
      <c r="CA17" s="15" t="s">
        <v>0</v>
      </c>
      <c r="CB17" s="15" t="s">
        <v>0</v>
      </c>
      <c r="CC17" s="15" t="s">
        <v>0</v>
      </c>
      <c r="CD17" s="15" t="s">
        <v>0</v>
      </c>
      <c r="CE17" s="15" t="s">
        <v>0</v>
      </c>
      <c r="CF17" s="15" t="s">
        <v>0</v>
      </c>
      <c r="CG17" s="15" t="s">
        <v>0</v>
      </c>
      <c r="CH17" s="15" t="s">
        <v>0</v>
      </c>
      <c r="CI17" s="15" t="s">
        <v>0</v>
      </c>
      <c r="CJ17" s="15" t="s">
        <v>0</v>
      </c>
      <c r="CK17" s="15" t="s">
        <v>0</v>
      </c>
      <c r="CL17" s="15" t="s">
        <v>0</v>
      </c>
      <c r="CM17" s="15" t="s">
        <v>0</v>
      </c>
      <c r="CN17" s="15" t="s">
        <v>0</v>
      </c>
      <c r="CO17" s="15" t="s">
        <v>0</v>
      </c>
      <c r="CP17" s="15" t="s">
        <v>0</v>
      </c>
      <c r="CQ17" s="15" t="s">
        <v>0</v>
      </c>
      <c r="CR17" s="15" t="s">
        <v>0</v>
      </c>
      <c r="CS17" s="15" t="s">
        <v>0</v>
      </c>
      <c r="CT17" s="15" t="s">
        <v>0</v>
      </c>
      <c r="CU17" s="15" t="s">
        <v>0</v>
      </c>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row>
    <row r="18" spans="1:128" ht="30" customHeight="1">
      <c r="A18" s="385"/>
      <c r="B18" s="79" t="str">
        <f>IF('0'!A1=1,"Фінансова діяльність","Financial activity")</f>
        <v>Фінансова діяльність</v>
      </c>
      <c r="C18" s="24">
        <v>2.2269999999999999</v>
      </c>
      <c r="D18" s="24">
        <v>2.673</v>
      </c>
      <c r="E18" s="16">
        <v>2.9849999999999999</v>
      </c>
      <c r="F18" s="24">
        <v>3.109</v>
      </c>
      <c r="G18" s="24">
        <v>2.2389999999999999</v>
      </c>
      <c r="H18" s="24">
        <v>2.5419999999999998</v>
      </c>
      <c r="I18" s="16">
        <v>3.1739999999999999</v>
      </c>
      <c r="J18" s="24">
        <v>3.2280000000000002</v>
      </c>
      <c r="K18" s="24">
        <v>3.2890000000000001</v>
      </c>
      <c r="L18" s="24">
        <v>3.3820000000000001</v>
      </c>
      <c r="M18" s="24">
        <v>3.48</v>
      </c>
      <c r="N18" s="16">
        <v>3.536</v>
      </c>
      <c r="O18" s="24">
        <v>3.5510000000000002</v>
      </c>
      <c r="P18" s="24">
        <v>3.7080000000000002</v>
      </c>
      <c r="Q18" s="16">
        <v>3.9769999999999999</v>
      </c>
      <c r="R18" s="24">
        <v>3.923</v>
      </c>
      <c r="S18" s="24">
        <v>3.9239999999999999</v>
      </c>
      <c r="T18" s="24">
        <v>3.9129999999999998</v>
      </c>
      <c r="U18" s="24">
        <v>3.8919999999999999</v>
      </c>
      <c r="V18" s="24">
        <v>3.8439999999999999</v>
      </c>
      <c r="W18" s="24">
        <v>3.8530000000000002</v>
      </c>
      <c r="X18" s="24">
        <v>3.468</v>
      </c>
      <c r="Y18" s="16">
        <v>3.4020000000000001</v>
      </c>
      <c r="Z18" s="24">
        <v>3.4430000000000001</v>
      </c>
      <c r="AA18" s="24">
        <v>2.7290000000000001</v>
      </c>
      <c r="AB18" s="24">
        <v>2.423</v>
      </c>
      <c r="AC18" s="24">
        <v>2.6890000000000001</v>
      </c>
      <c r="AD18" s="24">
        <v>2.1480000000000001</v>
      </c>
      <c r="AE18" s="24">
        <v>2.1589999999999998</v>
      </c>
      <c r="AF18" s="24">
        <v>2.177</v>
      </c>
      <c r="AG18" s="24">
        <v>2.2109999999999999</v>
      </c>
      <c r="AH18" s="24">
        <v>2.1709999999999998</v>
      </c>
      <c r="AI18" s="24">
        <v>2.1680000000000001</v>
      </c>
      <c r="AJ18" s="24">
        <v>2.1970000000000001</v>
      </c>
      <c r="AK18" s="24">
        <v>2.0209999999999999</v>
      </c>
      <c r="AL18" s="24">
        <v>1.8320000000000001</v>
      </c>
      <c r="AM18" s="24">
        <v>1.7549999999999999</v>
      </c>
      <c r="AN18" s="15" t="s">
        <v>0</v>
      </c>
      <c r="AO18" s="15" t="s">
        <v>0</v>
      </c>
      <c r="AP18" s="24">
        <v>1.7969999999999999</v>
      </c>
      <c r="AQ18" s="15" t="s">
        <v>0</v>
      </c>
      <c r="AR18" s="15" t="s">
        <v>0</v>
      </c>
      <c r="AS18" s="24">
        <v>1.6</v>
      </c>
      <c r="AT18" s="24">
        <v>1.587</v>
      </c>
      <c r="AU18" s="24">
        <v>1.7</v>
      </c>
      <c r="AV18" s="24">
        <v>1.8</v>
      </c>
      <c r="AW18" s="24">
        <v>2.0539999999999998</v>
      </c>
      <c r="AX18" s="24">
        <v>2.1579999999999999</v>
      </c>
      <c r="AY18" s="31">
        <v>2.3290000000000002</v>
      </c>
      <c r="AZ18" s="31">
        <v>3.28</v>
      </c>
      <c r="BA18" s="24">
        <v>5.1130000000000004</v>
      </c>
      <c r="BB18" s="24">
        <v>4.2670000000000003</v>
      </c>
      <c r="BC18" s="24">
        <v>3.887</v>
      </c>
      <c r="BD18" s="24">
        <v>4.3230000000000004</v>
      </c>
      <c r="BE18" s="16">
        <v>4.2720000000000002</v>
      </c>
      <c r="BF18" s="16">
        <v>4.1500000000000004</v>
      </c>
      <c r="BG18" s="16">
        <v>4.8470000000000004</v>
      </c>
      <c r="BH18" s="16">
        <v>4.4550000000000001</v>
      </c>
      <c r="BI18" s="16">
        <v>5.7460000000000004</v>
      </c>
      <c r="BJ18" s="16">
        <v>6.8639999999999999</v>
      </c>
      <c r="BK18" s="83">
        <v>5.0640000000000001</v>
      </c>
      <c r="BL18" s="16">
        <v>4.0860000000000003</v>
      </c>
      <c r="BM18" s="16">
        <v>4.8579999999999997</v>
      </c>
      <c r="BN18" s="15">
        <v>5.3460000000000001</v>
      </c>
      <c r="BO18" s="15">
        <v>6.6660000000000004</v>
      </c>
      <c r="BP18" s="15">
        <v>6.6589999999999998</v>
      </c>
      <c r="BQ18" s="16">
        <v>7.625</v>
      </c>
      <c r="BR18" s="16">
        <v>7.4980000000000002</v>
      </c>
      <c r="BS18" s="16">
        <v>7.452</v>
      </c>
      <c r="BT18" s="16">
        <v>6.7670000000000003</v>
      </c>
      <c r="BU18" s="16">
        <v>6.609</v>
      </c>
      <c r="BV18" s="16">
        <v>6.5250000000000004</v>
      </c>
      <c r="BW18" s="16">
        <v>5.319</v>
      </c>
      <c r="BX18" s="16">
        <v>5.3739999999999997</v>
      </c>
      <c r="BY18" s="16">
        <v>5.0679999999999996</v>
      </c>
      <c r="BZ18" s="16">
        <v>5.375</v>
      </c>
      <c r="CA18" s="16">
        <v>4.2430000000000003</v>
      </c>
      <c r="CB18" s="16">
        <v>4.5679999999999996</v>
      </c>
      <c r="CC18" s="16">
        <v>4.0019999999999998</v>
      </c>
      <c r="CD18" s="16">
        <v>3.9089999999999998</v>
      </c>
      <c r="CE18" s="16">
        <v>3.883</v>
      </c>
      <c r="CF18" s="16">
        <v>3.5510000000000002</v>
      </c>
      <c r="CG18" s="16">
        <v>3.3460000000000001</v>
      </c>
      <c r="CH18" s="16">
        <v>3.319</v>
      </c>
      <c r="CI18" s="16">
        <v>3.0950000000000002</v>
      </c>
      <c r="CJ18" s="16">
        <v>3.0750000000000002</v>
      </c>
      <c r="CK18" s="16">
        <v>4.3150000000000004</v>
      </c>
      <c r="CL18" s="16">
        <v>5.0540000000000003</v>
      </c>
      <c r="CM18" s="16">
        <v>5.2350000000000003</v>
      </c>
      <c r="CN18" s="16">
        <v>5.3570000000000002</v>
      </c>
      <c r="CO18" s="16">
        <v>3.8159999999999998</v>
      </c>
      <c r="CP18" s="16">
        <v>4.26</v>
      </c>
      <c r="CQ18" s="16">
        <v>3.7130000000000001</v>
      </c>
      <c r="CR18" s="16">
        <v>3.8730000000000002</v>
      </c>
      <c r="CS18" s="16">
        <v>3.113</v>
      </c>
      <c r="CT18" s="16">
        <v>3.2</v>
      </c>
      <c r="CU18" s="16">
        <v>3.1880000000000002</v>
      </c>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row>
    <row r="19" spans="1:128" ht="30" customHeight="1">
      <c r="A19" s="385"/>
      <c r="B19" s="79"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5" t="s">
        <v>0</v>
      </c>
      <c r="D19" s="15" t="s">
        <v>0</v>
      </c>
      <c r="E19" s="16">
        <v>72.396000000000001</v>
      </c>
      <c r="F19" s="24">
        <v>74.831000000000003</v>
      </c>
      <c r="G19" s="24">
        <v>76.100999999999999</v>
      </c>
      <c r="H19" s="24">
        <v>81.992000000000004</v>
      </c>
      <c r="I19" s="16">
        <v>85.989000000000004</v>
      </c>
      <c r="J19" s="24">
        <v>82.016000000000005</v>
      </c>
      <c r="K19" s="24">
        <v>76.698999999999998</v>
      </c>
      <c r="L19" s="24">
        <v>77.59</v>
      </c>
      <c r="M19" s="24">
        <v>71.606999999999999</v>
      </c>
      <c r="N19" s="16">
        <v>73.007000000000005</v>
      </c>
      <c r="O19" s="24">
        <v>55.643999999999998</v>
      </c>
      <c r="P19" s="24">
        <v>63.427</v>
      </c>
      <c r="Q19" s="16">
        <v>70.701999999999998</v>
      </c>
      <c r="R19" s="24">
        <v>65.947000000000003</v>
      </c>
      <c r="S19" s="24">
        <v>68.603999999999999</v>
      </c>
      <c r="T19" s="24">
        <v>74.736999999999995</v>
      </c>
      <c r="U19" s="24">
        <v>77.855000000000004</v>
      </c>
      <c r="V19" s="24">
        <v>80.155000000000001</v>
      </c>
      <c r="W19" s="24">
        <v>79.784999999999997</v>
      </c>
      <c r="X19" s="24">
        <v>81.132000000000005</v>
      </c>
      <c r="Y19" s="16">
        <v>79.332999999999998</v>
      </c>
      <c r="Z19" s="24">
        <v>74.114000000000004</v>
      </c>
      <c r="AA19" s="24">
        <v>60.063000000000002</v>
      </c>
      <c r="AB19" s="24">
        <v>65.316999999999993</v>
      </c>
      <c r="AC19" s="24">
        <v>64.073999999999998</v>
      </c>
      <c r="AD19" s="24">
        <v>61.268000000000001</v>
      </c>
      <c r="AE19" s="24">
        <v>63.430999999999997</v>
      </c>
      <c r="AF19" s="24">
        <v>65.745000000000005</v>
      </c>
      <c r="AG19" s="24">
        <v>64.242000000000004</v>
      </c>
      <c r="AH19" s="24">
        <v>61.213999999999999</v>
      </c>
      <c r="AI19" s="24">
        <v>58.771000000000001</v>
      </c>
      <c r="AJ19" s="24">
        <v>58.667000000000002</v>
      </c>
      <c r="AK19" s="24">
        <v>58.075000000000003</v>
      </c>
      <c r="AL19" s="24">
        <v>59.375999999999998</v>
      </c>
      <c r="AM19" s="24">
        <v>44.241</v>
      </c>
      <c r="AN19" s="15" t="s">
        <v>0</v>
      </c>
      <c r="AO19" s="15" t="s">
        <v>0</v>
      </c>
      <c r="AP19" s="24">
        <v>60.863999999999997</v>
      </c>
      <c r="AQ19" s="15" t="s">
        <v>0</v>
      </c>
      <c r="AR19" s="15" t="s">
        <v>0</v>
      </c>
      <c r="AS19" s="24">
        <v>57.3</v>
      </c>
      <c r="AT19" s="24">
        <v>56.731999999999999</v>
      </c>
      <c r="AU19" s="24">
        <v>56.704000000000001</v>
      </c>
      <c r="AV19" s="24">
        <v>65.451999999999998</v>
      </c>
      <c r="AW19" s="24">
        <v>72.796000000000006</v>
      </c>
      <c r="AX19" s="24">
        <v>99.855999999999995</v>
      </c>
      <c r="AY19" s="31">
        <v>81.718000000000004</v>
      </c>
      <c r="AZ19" s="31">
        <v>107.429</v>
      </c>
      <c r="BA19" s="24">
        <v>130.17699999999999</v>
      </c>
      <c r="BB19" s="24">
        <v>127.504</v>
      </c>
      <c r="BC19" s="24">
        <v>118.83799999999999</v>
      </c>
      <c r="BD19" s="24">
        <v>126.682</v>
      </c>
      <c r="BE19" s="16">
        <v>137.864</v>
      </c>
      <c r="BF19" s="16">
        <v>130.649</v>
      </c>
      <c r="BG19" s="16">
        <v>138.14699999999999</v>
      </c>
      <c r="BH19" s="16">
        <v>141.53899999999999</v>
      </c>
      <c r="BI19" s="16">
        <v>137.46600000000001</v>
      </c>
      <c r="BJ19" s="16">
        <v>124.235</v>
      </c>
      <c r="BK19" s="83">
        <v>112.84099999999999</v>
      </c>
      <c r="BL19" s="16">
        <v>152.696</v>
      </c>
      <c r="BM19" s="16">
        <v>154.48599999999999</v>
      </c>
      <c r="BN19" s="15">
        <v>162.101</v>
      </c>
      <c r="BO19" s="15">
        <v>157.762</v>
      </c>
      <c r="BP19" s="15">
        <v>174.68100000000001</v>
      </c>
      <c r="BQ19" s="16">
        <v>182.916</v>
      </c>
      <c r="BR19" s="16">
        <v>161.779</v>
      </c>
      <c r="BS19" s="16">
        <v>148.85400000000001</v>
      </c>
      <c r="BT19" s="16">
        <v>142.506</v>
      </c>
      <c r="BU19" s="16">
        <v>143.34299999999999</v>
      </c>
      <c r="BV19" s="16">
        <v>141.04599999999999</v>
      </c>
      <c r="BW19" s="16">
        <v>128.18100000000001</v>
      </c>
      <c r="BX19" s="16">
        <v>160.893</v>
      </c>
      <c r="BY19" s="16">
        <v>171.703</v>
      </c>
      <c r="BZ19" s="16">
        <v>164.07499999999999</v>
      </c>
      <c r="CA19" s="16">
        <v>168.66800000000001</v>
      </c>
      <c r="CB19" s="16">
        <v>169.31399999999999</v>
      </c>
      <c r="CC19" s="16">
        <v>160.85900000000001</v>
      </c>
      <c r="CD19" s="16">
        <v>152.78299999999999</v>
      </c>
      <c r="CE19" s="16">
        <v>145.54400000000001</v>
      </c>
      <c r="CF19" s="16">
        <v>140.09899999999999</v>
      </c>
      <c r="CG19" s="16">
        <v>138.21199999999999</v>
      </c>
      <c r="CH19" s="16">
        <v>129.65</v>
      </c>
      <c r="CI19" s="16">
        <v>122.208</v>
      </c>
      <c r="CJ19" s="16">
        <v>124.191</v>
      </c>
      <c r="CK19" s="16">
        <v>125.628</v>
      </c>
      <c r="CL19" s="16">
        <v>140.37899999999999</v>
      </c>
      <c r="CM19" s="16">
        <v>136.62200000000001</v>
      </c>
      <c r="CN19" s="16">
        <v>138.911</v>
      </c>
      <c r="CO19" s="16">
        <v>138.11699999999999</v>
      </c>
      <c r="CP19" s="16">
        <v>137.81200000000001</v>
      </c>
      <c r="CQ19" s="16">
        <v>122.114</v>
      </c>
      <c r="CR19" s="16">
        <v>126.752</v>
      </c>
      <c r="CS19" s="16">
        <v>117.152</v>
      </c>
      <c r="CT19" s="16">
        <v>119.27200000000001</v>
      </c>
      <c r="CU19" s="16">
        <v>116.712</v>
      </c>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row>
    <row r="20" spans="1:128" ht="30" customHeight="1">
      <c r="A20" s="385"/>
      <c r="B20" s="79" t="str">
        <f>IF('0'!A1=1,"з них дослідження і розробки","of which research and developments")</f>
        <v>з них дослідження і розробки</v>
      </c>
      <c r="C20" s="15" t="s">
        <v>0</v>
      </c>
      <c r="D20" s="24">
        <v>15.635</v>
      </c>
      <c r="E20" s="24">
        <v>16.776</v>
      </c>
      <c r="F20" s="24">
        <v>17.812999999999999</v>
      </c>
      <c r="G20" s="24">
        <v>16.678999999999998</v>
      </c>
      <c r="H20" s="24">
        <v>17.286999999999999</v>
      </c>
      <c r="I20" s="16">
        <v>17.594000000000001</v>
      </c>
      <c r="J20" s="24">
        <v>16.625</v>
      </c>
      <c r="K20" s="24">
        <v>16.550999999999998</v>
      </c>
      <c r="L20" s="24">
        <v>16.106000000000002</v>
      </c>
      <c r="M20" s="24">
        <v>16.635000000000002</v>
      </c>
      <c r="N20" s="16">
        <v>16.917000000000002</v>
      </c>
      <c r="O20" s="24">
        <v>12.797000000000001</v>
      </c>
      <c r="P20" s="24">
        <v>13.65</v>
      </c>
      <c r="Q20" s="16">
        <v>16.896000000000001</v>
      </c>
      <c r="R20" s="24">
        <v>18.294</v>
      </c>
      <c r="S20" s="24">
        <v>17.995999999999999</v>
      </c>
      <c r="T20" s="24">
        <v>19.994</v>
      </c>
      <c r="U20" s="24">
        <v>20.414000000000001</v>
      </c>
      <c r="V20" s="24">
        <v>19.989000000000001</v>
      </c>
      <c r="W20" s="24">
        <v>20.288</v>
      </c>
      <c r="X20" s="24">
        <v>21.936</v>
      </c>
      <c r="Y20" s="16">
        <v>21.373999999999999</v>
      </c>
      <c r="Z20" s="24">
        <v>18.57</v>
      </c>
      <c r="AA20" s="24">
        <v>17.693000000000001</v>
      </c>
      <c r="AB20" s="24">
        <v>19.582999999999998</v>
      </c>
      <c r="AC20" s="24">
        <v>20.266999999999999</v>
      </c>
      <c r="AD20" s="24">
        <v>21.257000000000001</v>
      </c>
      <c r="AE20" s="24">
        <v>22.960999999999999</v>
      </c>
      <c r="AF20" s="24">
        <v>24.632000000000001</v>
      </c>
      <c r="AG20" s="24">
        <v>22.6</v>
      </c>
      <c r="AH20" s="24">
        <v>21.512</v>
      </c>
      <c r="AI20" s="24">
        <v>22.611999999999998</v>
      </c>
      <c r="AJ20" s="24">
        <v>23.166</v>
      </c>
      <c r="AK20" s="24">
        <v>24.300999999999998</v>
      </c>
      <c r="AL20" s="24">
        <v>25.431000000000001</v>
      </c>
      <c r="AM20" s="24">
        <v>19.094999999999999</v>
      </c>
      <c r="AN20" s="15" t="s">
        <v>0</v>
      </c>
      <c r="AO20" s="15" t="s">
        <v>0</v>
      </c>
      <c r="AP20" s="24">
        <v>25.533000000000001</v>
      </c>
      <c r="AQ20" s="15" t="s">
        <v>0</v>
      </c>
      <c r="AR20" s="15" t="s">
        <v>0</v>
      </c>
      <c r="AS20" s="24">
        <v>21.7</v>
      </c>
      <c r="AT20" s="24">
        <v>23.041</v>
      </c>
      <c r="AU20" s="24">
        <v>24.082999999999998</v>
      </c>
      <c r="AV20" s="24">
        <v>26.677</v>
      </c>
      <c r="AW20" s="24">
        <v>26.629000000000001</v>
      </c>
      <c r="AX20" s="24">
        <v>34.74</v>
      </c>
      <c r="AY20" s="31">
        <v>35.468000000000004</v>
      </c>
      <c r="AZ20" s="31">
        <v>39.372999999999998</v>
      </c>
      <c r="BA20" s="24">
        <v>47.893999999999998</v>
      </c>
      <c r="BB20" s="24">
        <v>45.218000000000004</v>
      </c>
      <c r="BC20" s="24">
        <v>46.904000000000003</v>
      </c>
      <c r="BD20" s="24">
        <v>46.917999999999999</v>
      </c>
      <c r="BE20" s="16">
        <v>49.302</v>
      </c>
      <c r="BF20" s="16">
        <v>49.972999999999999</v>
      </c>
      <c r="BG20" s="16">
        <v>55.247999999999998</v>
      </c>
      <c r="BH20" s="16">
        <v>57.546999999999997</v>
      </c>
      <c r="BI20" s="16">
        <v>59.854999999999997</v>
      </c>
      <c r="BJ20" s="16">
        <v>51.139000000000003</v>
      </c>
      <c r="BK20" s="83">
        <v>42.728000000000002</v>
      </c>
      <c r="BL20" s="16">
        <v>47.21</v>
      </c>
      <c r="BM20" s="16">
        <v>52.472000000000001</v>
      </c>
      <c r="BN20" s="15">
        <v>56.66</v>
      </c>
      <c r="BO20" s="15">
        <v>55.503</v>
      </c>
      <c r="BP20" s="15">
        <v>58.39</v>
      </c>
      <c r="BQ20" s="16">
        <v>64.206000000000003</v>
      </c>
      <c r="BR20" s="16">
        <v>62.417999999999999</v>
      </c>
      <c r="BS20" s="16">
        <v>58.1</v>
      </c>
      <c r="BT20" s="16">
        <v>53.341000000000001</v>
      </c>
      <c r="BU20" s="16">
        <v>57.698</v>
      </c>
      <c r="BV20" s="16">
        <v>54.744999999999997</v>
      </c>
      <c r="BW20" s="16">
        <v>54.753999999999998</v>
      </c>
      <c r="BX20" s="16">
        <v>60.591999999999999</v>
      </c>
      <c r="BY20" s="16">
        <v>64.234999999999999</v>
      </c>
      <c r="BZ20" s="16">
        <v>59.305</v>
      </c>
      <c r="CA20" s="16">
        <v>65.69</v>
      </c>
      <c r="CB20" s="16">
        <v>66.224999999999994</v>
      </c>
      <c r="CC20" s="16">
        <v>64.69</v>
      </c>
      <c r="CD20" s="16">
        <v>61.103000000000002</v>
      </c>
      <c r="CE20" s="16">
        <v>61.268000000000001</v>
      </c>
      <c r="CF20" s="16">
        <v>57.57</v>
      </c>
      <c r="CG20" s="16">
        <v>55.92</v>
      </c>
      <c r="CH20" s="16">
        <v>56.213999999999999</v>
      </c>
      <c r="CI20" s="16">
        <v>53.838000000000001</v>
      </c>
      <c r="CJ20" s="16">
        <v>43.375</v>
      </c>
      <c r="CK20" s="16">
        <v>43.11</v>
      </c>
      <c r="CL20" s="16">
        <v>54.162999999999997</v>
      </c>
      <c r="CM20" s="16">
        <v>55.808</v>
      </c>
      <c r="CN20" s="16">
        <v>57.341000000000001</v>
      </c>
      <c r="CO20" s="16">
        <v>55.759</v>
      </c>
      <c r="CP20" s="16">
        <v>56.947000000000003</v>
      </c>
      <c r="CQ20" s="16">
        <v>53.973999999999997</v>
      </c>
      <c r="CR20" s="16">
        <v>57.197000000000003</v>
      </c>
      <c r="CS20" s="16">
        <v>49.741</v>
      </c>
      <c r="CT20" s="16">
        <v>51.904000000000003</v>
      </c>
      <c r="CU20" s="16">
        <v>49.185000000000002</v>
      </c>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row>
    <row r="21" spans="1:128" ht="30" customHeight="1">
      <c r="A21" s="385"/>
      <c r="B21" s="79" t="str">
        <f>IF('0'!A1=1,"Державне управління","Public administration")</f>
        <v>Державне управління</v>
      </c>
      <c r="C21" s="24">
        <v>0.48299999999999998</v>
      </c>
      <c r="D21" s="24">
        <v>1.206</v>
      </c>
      <c r="E21" s="24">
        <v>1.4119999999999999</v>
      </c>
      <c r="F21" s="24">
        <v>2.7290000000000001</v>
      </c>
      <c r="G21" s="24">
        <v>2.198</v>
      </c>
      <c r="H21" s="24">
        <v>2.129</v>
      </c>
      <c r="I21" s="16">
        <v>1.395</v>
      </c>
      <c r="J21" s="24">
        <v>1.4279999999999999</v>
      </c>
      <c r="K21" s="24">
        <v>1.5860000000000001</v>
      </c>
      <c r="L21" s="24">
        <v>1.9850000000000001</v>
      </c>
      <c r="M21" s="24">
        <v>2.3959999999999999</v>
      </c>
      <c r="N21" s="16">
        <v>2.56</v>
      </c>
      <c r="O21" s="24">
        <v>0.63500000000000001</v>
      </c>
      <c r="P21" s="24">
        <v>1.2110000000000001</v>
      </c>
      <c r="Q21" s="16">
        <v>1.3919999999999999</v>
      </c>
      <c r="R21" s="24">
        <v>1.6579999999999999</v>
      </c>
      <c r="S21" s="24">
        <v>2.145</v>
      </c>
      <c r="T21" s="24">
        <v>3.383</v>
      </c>
      <c r="U21" s="24">
        <v>4.367</v>
      </c>
      <c r="V21" s="24">
        <v>5.3360000000000003</v>
      </c>
      <c r="W21" s="24">
        <v>4.9119999999999999</v>
      </c>
      <c r="X21" s="24">
        <v>6.0119999999999996</v>
      </c>
      <c r="Y21" s="16">
        <v>10.395</v>
      </c>
      <c r="Z21" s="24">
        <v>18.395</v>
      </c>
      <c r="AA21" s="24">
        <v>1.1579999999999999</v>
      </c>
      <c r="AB21" s="24">
        <v>1.27</v>
      </c>
      <c r="AC21" s="24">
        <v>1.7689999999999999</v>
      </c>
      <c r="AD21" s="24">
        <v>1.756</v>
      </c>
      <c r="AE21" s="24">
        <v>1.625</v>
      </c>
      <c r="AF21" s="24">
        <v>1.6279999999999999</v>
      </c>
      <c r="AG21" s="24">
        <v>1.6439999999999999</v>
      </c>
      <c r="AH21" s="24">
        <v>1.262</v>
      </c>
      <c r="AI21" s="24">
        <v>1.486</v>
      </c>
      <c r="AJ21" s="24">
        <v>1.706</v>
      </c>
      <c r="AK21" s="24">
        <v>1.643</v>
      </c>
      <c r="AL21" s="24">
        <v>1.8</v>
      </c>
      <c r="AM21" s="24">
        <v>0.42699999999999999</v>
      </c>
      <c r="AN21" s="15" t="s">
        <v>0</v>
      </c>
      <c r="AO21" s="15" t="s">
        <v>0</v>
      </c>
      <c r="AP21" s="24">
        <v>1.0329999999999999</v>
      </c>
      <c r="AQ21" s="15" t="s">
        <v>0</v>
      </c>
      <c r="AR21" s="15" t="s">
        <v>0</v>
      </c>
      <c r="AS21" s="24">
        <v>0.8</v>
      </c>
      <c r="AT21" s="24">
        <v>0.82099999999999995</v>
      </c>
      <c r="AU21" s="24">
        <v>1.149</v>
      </c>
      <c r="AV21" s="24">
        <v>0.89100000000000001</v>
      </c>
      <c r="AW21" s="24">
        <v>0.872</v>
      </c>
      <c r="AX21" s="24">
        <v>1.4239999999999999</v>
      </c>
      <c r="AY21" s="31">
        <v>1.2689999999999999</v>
      </c>
      <c r="AZ21" s="31">
        <v>1.0980000000000001</v>
      </c>
      <c r="BA21" s="24">
        <v>1.0569999999999999</v>
      </c>
      <c r="BB21" s="24">
        <v>1.4379999999999999</v>
      </c>
      <c r="BC21" s="24">
        <v>1.512</v>
      </c>
      <c r="BD21" s="24">
        <v>1.59</v>
      </c>
      <c r="BE21" s="16">
        <v>1.542</v>
      </c>
      <c r="BF21" s="16">
        <v>1.7070000000000001</v>
      </c>
      <c r="BG21" s="16">
        <v>1.8520000000000001</v>
      </c>
      <c r="BH21" s="16">
        <v>2.74</v>
      </c>
      <c r="BI21" s="16">
        <v>3.6259999999999999</v>
      </c>
      <c r="BJ21" s="16">
        <v>2.6779999999999999</v>
      </c>
      <c r="BK21" s="83">
        <v>2.6640000000000001</v>
      </c>
      <c r="BL21" s="16">
        <v>2.7959999999999998</v>
      </c>
      <c r="BM21" s="16">
        <v>3.0390000000000001</v>
      </c>
      <c r="BN21" s="15">
        <v>4.2350000000000003</v>
      </c>
      <c r="BO21" s="15">
        <v>4.3109999999999999</v>
      </c>
      <c r="BP21" s="15">
        <v>3.6880000000000002</v>
      </c>
      <c r="BQ21" s="16">
        <v>4.8220000000000001</v>
      </c>
      <c r="BR21" s="16">
        <v>3.052</v>
      </c>
      <c r="BS21" s="16">
        <v>3.681</v>
      </c>
      <c r="BT21" s="16">
        <v>4.1139999999999999</v>
      </c>
      <c r="BU21" s="16">
        <v>3.72</v>
      </c>
      <c r="BV21" s="16">
        <v>3.472</v>
      </c>
      <c r="BW21" s="16">
        <v>2.9889999999999999</v>
      </c>
      <c r="BX21" s="16">
        <v>3.3639999999999999</v>
      </c>
      <c r="BY21" s="16">
        <v>3.593</v>
      </c>
      <c r="BZ21" s="16">
        <v>4.0599999999999996</v>
      </c>
      <c r="CA21" s="16">
        <v>4.3579999999999997</v>
      </c>
      <c r="CB21" s="16">
        <v>4.2720000000000002</v>
      </c>
      <c r="CC21" s="16">
        <v>4.1520000000000001</v>
      </c>
      <c r="CD21" s="16">
        <v>3.6560000000000001</v>
      </c>
      <c r="CE21" s="16">
        <v>3.7959999999999998</v>
      </c>
      <c r="CF21" s="16">
        <v>4.2830000000000004</v>
      </c>
      <c r="CG21" s="16">
        <v>4.2839999999999998</v>
      </c>
      <c r="CH21" s="16">
        <v>4.0380000000000003</v>
      </c>
      <c r="CI21" s="16">
        <v>3.4889999999999999</v>
      </c>
      <c r="CJ21" s="16">
        <v>1.7310000000000001</v>
      </c>
      <c r="CK21" s="16">
        <v>1.871</v>
      </c>
      <c r="CL21" s="16">
        <v>2.1509999999999998</v>
      </c>
      <c r="CM21" s="16">
        <v>1.2470000000000001</v>
      </c>
      <c r="CN21" s="16">
        <v>1.2709999999999999</v>
      </c>
      <c r="CO21" s="16">
        <v>1.399</v>
      </c>
      <c r="CP21" s="16">
        <v>1.468</v>
      </c>
      <c r="CQ21" s="16">
        <v>1.788</v>
      </c>
      <c r="CR21" s="16">
        <v>2.0790000000000002</v>
      </c>
      <c r="CS21" s="16">
        <v>2.2069999999999999</v>
      </c>
      <c r="CT21" s="16">
        <v>2.923</v>
      </c>
      <c r="CU21" s="16">
        <v>2.3090000000000002</v>
      </c>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row>
    <row r="22" spans="1:128" ht="30" customHeight="1">
      <c r="A22" s="385"/>
      <c r="B22" s="79" t="str">
        <f>IF('0'!A1=1,"Освіта","Education")</f>
        <v>Освіта</v>
      </c>
      <c r="C22" s="24">
        <v>1.5049999999999999</v>
      </c>
      <c r="D22" s="24">
        <v>2.1589999999999998</v>
      </c>
      <c r="E22" s="24">
        <v>2.3290000000000002</v>
      </c>
      <c r="F22" s="24">
        <v>2.6240000000000001</v>
      </c>
      <c r="G22" s="24">
        <v>2.5430000000000001</v>
      </c>
      <c r="H22" s="24">
        <v>2.5939999999999999</v>
      </c>
      <c r="I22" s="16">
        <v>2.8879999999999999</v>
      </c>
      <c r="J22" s="24">
        <v>2.3730000000000002</v>
      </c>
      <c r="K22" s="24">
        <v>2.1930000000000001</v>
      </c>
      <c r="L22" s="24">
        <v>2.3820000000000001</v>
      </c>
      <c r="M22" s="24">
        <v>2.25</v>
      </c>
      <c r="N22" s="16">
        <v>2.4500000000000002</v>
      </c>
      <c r="O22" s="24">
        <v>1.3140000000000001</v>
      </c>
      <c r="P22" s="24">
        <v>1.7450000000000001</v>
      </c>
      <c r="Q22" s="16">
        <v>2.2690000000000001</v>
      </c>
      <c r="R22" s="24">
        <v>2.306</v>
      </c>
      <c r="S22" s="24">
        <v>2.6419999999999999</v>
      </c>
      <c r="T22" s="24">
        <v>2.492</v>
      </c>
      <c r="U22" s="24">
        <v>3.3540000000000001</v>
      </c>
      <c r="V22" s="24">
        <v>3.484</v>
      </c>
      <c r="W22" s="24">
        <v>2.88</v>
      </c>
      <c r="X22" s="24">
        <v>2.2120000000000002</v>
      </c>
      <c r="Y22" s="16">
        <v>2.782</v>
      </c>
      <c r="Z22" s="24">
        <v>10.255000000000001</v>
      </c>
      <c r="AA22" s="24">
        <v>1.4890000000000001</v>
      </c>
      <c r="AB22" s="24">
        <v>1.5469999999999999</v>
      </c>
      <c r="AC22" s="24">
        <v>1.5660000000000001</v>
      </c>
      <c r="AD22" s="24">
        <v>1.3080000000000001</v>
      </c>
      <c r="AE22" s="24">
        <v>1.123</v>
      </c>
      <c r="AF22" s="24">
        <v>1.08</v>
      </c>
      <c r="AG22" s="24">
        <v>1.216</v>
      </c>
      <c r="AH22" s="24">
        <v>2.242</v>
      </c>
      <c r="AI22" s="24">
        <v>2.3159999999999998</v>
      </c>
      <c r="AJ22" s="24">
        <v>1.6819999999999999</v>
      </c>
      <c r="AK22" s="24">
        <v>1.5109999999999999</v>
      </c>
      <c r="AL22" s="24">
        <v>1.546</v>
      </c>
      <c r="AM22" s="24">
        <v>1.5289999999999999</v>
      </c>
      <c r="AN22" s="15" t="s">
        <v>0</v>
      </c>
      <c r="AO22" s="15" t="s">
        <v>0</v>
      </c>
      <c r="AP22" s="24">
        <v>1.919</v>
      </c>
      <c r="AQ22" s="15" t="s">
        <v>0</v>
      </c>
      <c r="AR22" s="15" t="s">
        <v>0</v>
      </c>
      <c r="AS22" s="24">
        <v>4.0999999999999996</v>
      </c>
      <c r="AT22" s="24">
        <v>2.8929999999999998</v>
      </c>
      <c r="AU22" s="24">
        <v>2.4060000000000001</v>
      </c>
      <c r="AV22" s="24">
        <v>2.3650000000000002</v>
      </c>
      <c r="AW22" s="24">
        <v>3.0390000000000001</v>
      </c>
      <c r="AX22" s="24">
        <v>7.2030000000000003</v>
      </c>
      <c r="AY22" s="31">
        <v>3.8479999999999999</v>
      </c>
      <c r="AZ22" s="31">
        <v>4.5369999999999999</v>
      </c>
      <c r="BA22" s="24">
        <v>4.2629999999999999</v>
      </c>
      <c r="BB22" s="24">
        <v>4.1559999999999997</v>
      </c>
      <c r="BC22" s="24">
        <v>4.1639999999999997</v>
      </c>
      <c r="BD22" s="24">
        <v>5.1239999999999997</v>
      </c>
      <c r="BE22" s="16">
        <v>5.7050000000000001</v>
      </c>
      <c r="BF22" s="16">
        <v>14.762</v>
      </c>
      <c r="BG22" s="16">
        <v>11.537000000000001</v>
      </c>
      <c r="BH22" s="16">
        <v>7.2270000000000003</v>
      </c>
      <c r="BI22" s="16">
        <v>7.7859999999999996</v>
      </c>
      <c r="BJ22" s="16">
        <v>6.8550000000000004</v>
      </c>
      <c r="BK22" s="83">
        <v>6</v>
      </c>
      <c r="BL22" s="16">
        <v>6.0369999999999999</v>
      </c>
      <c r="BM22" s="16">
        <v>5.8780000000000001</v>
      </c>
      <c r="BN22" s="15">
        <v>6.0720000000000001</v>
      </c>
      <c r="BO22" s="15">
        <v>6.306</v>
      </c>
      <c r="BP22" s="15">
        <v>6.7160000000000002</v>
      </c>
      <c r="BQ22" s="16">
        <v>8.0329999999999995</v>
      </c>
      <c r="BR22" s="16">
        <v>9.6300000000000008</v>
      </c>
      <c r="BS22" s="16">
        <v>7.5259999999999998</v>
      </c>
      <c r="BT22" s="16">
        <v>5.9580000000000002</v>
      </c>
      <c r="BU22" s="16">
        <v>5.0179999999999998</v>
      </c>
      <c r="BV22" s="16">
        <v>5.625</v>
      </c>
      <c r="BW22" s="16">
        <v>4.4649999999999999</v>
      </c>
      <c r="BX22" s="16">
        <v>4.609</v>
      </c>
      <c r="BY22" s="16">
        <v>5.34</v>
      </c>
      <c r="BZ22" s="16">
        <v>4.4269999999999996</v>
      </c>
      <c r="CA22" s="16">
        <v>4.7089999999999996</v>
      </c>
      <c r="CB22" s="16">
        <v>4.625</v>
      </c>
      <c r="CC22" s="16">
        <v>4.7359999999999998</v>
      </c>
      <c r="CD22" s="16">
        <v>5.8730000000000002</v>
      </c>
      <c r="CE22" s="16">
        <v>6.7270000000000003</v>
      </c>
      <c r="CF22" s="16">
        <v>5.8979999999999997</v>
      </c>
      <c r="CG22" s="16">
        <v>7.6890000000000001</v>
      </c>
      <c r="CH22" s="16">
        <v>5.8170000000000002</v>
      </c>
      <c r="CI22" s="16">
        <v>5.2670000000000003</v>
      </c>
      <c r="CJ22" s="16">
        <v>3.8860000000000001</v>
      </c>
      <c r="CK22" s="16">
        <v>4.2569999999999997</v>
      </c>
      <c r="CL22" s="16">
        <v>4.79</v>
      </c>
      <c r="CM22" s="16">
        <v>4.468</v>
      </c>
      <c r="CN22" s="16">
        <v>4.444</v>
      </c>
      <c r="CO22" s="16">
        <v>4.7709999999999999</v>
      </c>
      <c r="CP22" s="16">
        <v>4.9729999999999999</v>
      </c>
      <c r="CQ22" s="16">
        <v>5.3490000000000002</v>
      </c>
      <c r="CR22" s="16">
        <v>4.8140000000000001</v>
      </c>
      <c r="CS22" s="16">
        <v>4.806</v>
      </c>
      <c r="CT22" s="16">
        <v>8.7129999999999992</v>
      </c>
      <c r="CU22" s="16">
        <v>4.6950000000000003</v>
      </c>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row>
    <row r="23" spans="1:128" ht="30" customHeight="1">
      <c r="A23" s="385"/>
      <c r="B23" s="79" t="str">
        <f>IF('0'!A1=1,"Охорона здоров’я та надання соціальної допомоги","Health care and provision of social aid")</f>
        <v>Охорона здоров’я та надання соціальної допомоги</v>
      </c>
      <c r="C23" s="24">
        <v>2.476</v>
      </c>
      <c r="D23" s="24">
        <v>3.6339999999999999</v>
      </c>
      <c r="E23" s="16">
        <v>3.8889999999999998</v>
      </c>
      <c r="F23" s="24">
        <v>4.2569999999999997</v>
      </c>
      <c r="G23" s="24">
        <v>3.7610000000000001</v>
      </c>
      <c r="H23" s="24">
        <v>3.8210000000000002</v>
      </c>
      <c r="I23" s="16">
        <v>3.3450000000000002</v>
      </c>
      <c r="J23" s="24">
        <v>3.9340000000000002</v>
      </c>
      <c r="K23" s="24">
        <v>5.0090000000000003</v>
      </c>
      <c r="L23" s="24">
        <v>3.3969999999999998</v>
      </c>
      <c r="M23" s="24">
        <v>3.6749999999999998</v>
      </c>
      <c r="N23" s="16">
        <v>3.9609999999999999</v>
      </c>
      <c r="O23" s="24">
        <v>2.94</v>
      </c>
      <c r="P23" s="24">
        <v>4.8780000000000001</v>
      </c>
      <c r="Q23" s="16">
        <v>3.6960000000000002</v>
      </c>
      <c r="R23" s="24">
        <v>3.0409999999999999</v>
      </c>
      <c r="S23" s="24">
        <v>3.2959999999999998</v>
      </c>
      <c r="T23" s="24">
        <v>2.9790000000000001</v>
      </c>
      <c r="U23" s="24">
        <v>3.0649999999999999</v>
      </c>
      <c r="V23" s="24">
        <v>2.7770000000000001</v>
      </c>
      <c r="W23" s="24">
        <v>2.4780000000000002</v>
      </c>
      <c r="X23" s="24">
        <v>2.7919999999999998</v>
      </c>
      <c r="Y23" s="16">
        <v>3.3679999999999999</v>
      </c>
      <c r="Z23" s="24">
        <v>9.7899999999999991</v>
      </c>
      <c r="AA23" s="24">
        <v>2.496</v>
      </c>
      <c r="AB23" s="24">
        <v>3.0979999999999999</v>
      </c>
      <c r="AC23" s="24">
        <v>3.1829999999999998</v>
      </c>
      <c r="AD23" s="24">
        <v>3.5350000000000001</v>
      </c>
      <c r="AE23" s="24">
        <v>2.9060000000000001</v>
      </c>
      <c r="AF23" s="24">
        <v>2.8959999999999999</v>
      </c>
      <c r="AG23" s="24">
        <v>2.6440000000000001</v>
      </c>
      <c r="AH23" s="24">
        <v>2.48</v>
      </c>
      <c r="AI23" s="24">
        <v>2.4660000000000002</v>
      </c>
      <c r="AJ23" s="24">
        <v>2.629</v>
      </c>
      <c r="AK23" s="24">
        <v>2.6240000000000001</v>
      </c>
      <c r="AL23" s="24">
        <v>2.5960000000000001</v>
      </c>
      <c r="AM23" s="24">
        <v>2.3570000000000002</v>
      </c>
      <c r="AN23" s="15" t="s">
        <v>0</v>
      </c>
      <c r="AO23" s="15" t="s">
        <v>0</v>
      </c>
      <c r="AP23" s="24">
        <v>4.5570000000000004</v>
      </c>
      <c r="AQ23" s="15" t="s">
        <v>0</v>
      </c>
      <c r="AR23" s="15" t="s">
        <v>0</v>
      </c>
      <c r="AS23" s="24">
        <v>2.7</v>
      </c>
      <c r="AT23" s="24">
        <v>2.984</v>
      </c>
      <c r="AU23" s="24">
        <v>2.9119999999999999</v>
      </c>
      <c r="AV23" s="24">
        <v>3.637</v>
      </c>
      <c r="AW23" s="24">
        <v>3.7610000000000001</v>
      </c>
      <c r="AX23" s="24">
        <v>8.6319999999999997</v>
      </c>
      <c r="AY23" s="31">
        <v>7.06</v>
      </c>
      <c r="AZ23" s="31">
        <v>7.9829999999999997</v>
      </c>
      <c r="BA23" s="24">
        <v>10.182</v>
      </c>
      <c r="BB23" s="24">
        <v>8.7330000000000005</v>
      </c>
      <c r="BC23" s="24">
        <v>8.093</v>
      </c>
      <c r="BD23" s="24">
        <v>7.4790000000000001</v>
      </c>
      <c r="BE23" s="16">
        <v>7.1440000000000001</v>
      </c>
      <c r="BF23" s="16">
        <v>8.2119999999999997</v>
      </c>
      <c r="BG23" s="16">
        <v>8.5559999999999992</v>
      </c>
      <c r="BH23" s="16">
        <v>9.5429999999999993</v>
      </c>
      <c r="BI23" s="16">
        <v>12.17</v>
      </c>
      <c r="BJ23" s="16">
        <v>12.912000000000001</v>
      </c>
      <c r="BK23" s="83">
        <v>12.707000000000001</v>
      </c>
      <c r="BL23" s="16">
        <v>16.853000000000002</v>
      </c>
      <c r="BM23" s="16">
        <v>19.687000000000001</v>
      </c>
      <c r="BN23" s="15">
        <v>18.683</v>
      </c>
      <c r="BO23" s="15">
        <v>18.54</v>
      </c>
      <c r="BP23" s="15">
        <v>18.666</v>
      </c>
      <c r="BQ23" s="16">
        <v>16.78</v>
      </c>
      <c r="BR23" s="16">
        <v>11.138999999999999</v>
      </c>
      <c r="BS23" s="16">
        <v>10.544</v>
      </c>
      <c r="BT23" s="16">
        <v>8.5389999999999997</v>
      </c>
      <c r="BU23" s="16">
        <v>7.5030000000000001</v>
      </c>
      <c r="BV23" s="16">
        <v>11.467000000000001</v>
      </c>
      <c r="BW23" s="16">
        <v>7.9480000000000004</v>
      </c>
      <c r="BX23" s="16">
        <v>7.4950000000000001</v>
      </c>
      <c r="BY23" s="16">
        <v>10.944000000000001</v>
      </c>
      <c r="BZ23" s="16">
        <v>14.879</v>
      </c>
      <c r="CA23" s="16">
        <v>15.077999999999999</v>
      </c>
      <c r="CB23" s="16">
        <v>10.356999999999999</v>
      </c>
      <c r="CC23" s="16">
        <v>8.5470000000000006</v>
      </c>
      <c r="CD23" s="16">
        <v>7.6219999999999999</v>
      </c>
      <c r="CE23" s="16">
        <v>6.2750000000000004</v>
      </c>
      <c r="CF23" s="16">
        <v>4.1130000000000004</v>
      </c>
      <c r="CG23" s="16">
        <v>5.1609999999999996</v>
      </c>
      <c r="CH23" s="16">
        <v>5.5049999999999999</v>
      </c>
      <c r="CI23" s="16">
        <v>6.6630000000000003</v>
      </c>
      <c r="CJ23" s="16">
        <v>9.8000000000000007</v>
      </c>
      <c r="CK23" s="16">
        <v>11.148</v>
      </c>
      <c r="CL23" s="16">
        <v>10.007</v>
      </c>
      <c r="CM23" s="16">
        <v>8.6910000000000007</v>
      </c>
      <c r="CN23" s="16">
        <v>6.4790000000000001</v>
      </c>
      <c r="CO23" s="16">
        <v>4.3529999999999998</v>
      </c>
      <c r="CP23" s="16">
        <v>4.5110000000000001</v>
      </c>
      <c r="CQ23" s="16">
        <v>5.4539999999999997</v>
      </c>
      <c r="CR23" s="16">
        <v>4.4349999999999996</v>
      </c>
      <c r="CS23" s="16">
        <v>6.6210000000000004</v>
      </c>
      <c r="CT23" s="16">
        <v>11.102</v>
      </c>
      <c r="CU23" s="16">
        <v>8.5790000000000006</v>
      </c>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row>
    <row r="24" spans="1:128" ht="30" customHeight="1">
      <c r="A24" s="385"/>
      <c r="B24" s="79"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15" t="s">
        <v>0</v>
      </c>
      <c r="D24" s="15" t="s">
        <v>0</v>
      </c>
      <c r="E24" s="24">
        <v>18.196000000000002</v>
      </c>
      <c r="F24" s="24">
        <v>19.591999999999999</v>
      </c>
      <c r="G24" s="24">
        <v>17.137</v>
      </c>
      <c r="H24" s="24">
        <v>18.084</v>
      </c>
      <c r="I24" s="16">
        <v>17.814</v>
      </c>
      <c r="J24" s="24">
        <v>17.096</v>
      </c>
      <c r="K24" s="24">
        <v>17.241</v>
      </c>
      <c r="L24" s="24">
        <v>18.419</v>
      </c>
      <c r="M24" s="24">
        <v>17.047999999999998</v>
      </c>
      <c r="N24" s="16">
        <v>17.012</v>
      </c>
      <c r="O24" s="24">
        <v>13.505000000000001</v>
      </c>
      <c r="P24" s="24">
        <v>14.185</v>
      </c>
      <c r="Q24" s="16">
        <v>14.375999999999999</v>
      </c>
      <c r="R24" s="24">
        <v>14.305</v>
      </c>
      <c r="S24" s="24">
        <v>14.664</v>
      </c>
      <c r="T24" s="24">
        <v>15.163</v>
      </c>
      <c r="U24" s="24">
        <v>16.477</v>
      </c>
      <c r="V24" s="24">
        <v>16.36</v>
      </c>
      <c r="W24" s="24">
        <v>17.021000000000001</v>
      </c>
      <c r="X24" s="24">
        <v>17.047000000000001</v>
      </c>
      <c r="Y24" s="16">
        <v>17.827999999999999</v>
      </c>
      <c r="Z24" s="24">
        <v>19.652000000000001</v>
      </c>
      <c r="AA24" s="24">
        <v>13.532</v>
      </c>
      <c r="AB24" s="24">
        <v>14.898999999999999</v>
      </c>
      <c r="AC24" s="24">
        <v>15.632999999999999</v>
      </c>
      <c r="AD24" s="24">
        <v>15.853999999999999</v>
      </c>
      <c r="AE24" s="24">
        <v>15.266</v>
      </c>
      <c r="AF24" s="24">
        <v>14.683999999999999</v>
      </c>
      <c r="AG24" s="24">
        <v>13.917</v>
      </c>
      <c r="AH24" s="24">
        <v>12.59</v>
      </c>
      <c r="AI24" s="24">
        <v>10.599</v>
      </c>
      <c r="AJ24" s="24">
        <v>10.493</v>
      </c>
      <c r="AK24" s="24">
        <v>10.465999999999999</v>
      </c>
      <c r="AL24" s="24">
        <v>10.669</v>
      </c>
      <c r="AM24" s="24">
        <v>9.7330000000000005</v>
      </c>
      <c r="AN24" s="15" t="s">
        <v>0</v>
      </c>
      <c r="AO24" s="15" t="s">
        <v>0</v>
      </c>
      <c r="AP24" s="24">
        <v>12.941000000000001</v>
      </c>
      <c r="AQ24" s="15" t="s">
        <v>0</v>
      </c>
      <c r="AR24" s="15" t="s">
        <v>0</v>
      </c>
      <c r="AS24" s="24">
        <v>9.1999999999999993</v>
      </c>
      <c r="AT24" s="24">
        <v>9.6059999999999999</v>
      </c>
      <c r="AU24" s="24">
        <v>10.737</v>
      </c>
      <c r="AV24" s="24">
        <v>10.46</v>
      </c>
      <c r="AW24" s="24">
        <v>10.695</v>
      </c>
      <c r="AX24" s="24">
        <v>16.192</v>
      </c>
      <c r="AY24" s="31">
        <v>15.824999999999999</v>
      </c>
      <c r="AZ24" s="31">
        <v>21.786999999999999</v>
      </c>
      <c r="BA24" s="24">
        <v>23.663</v>
      </c>
      <c r="BB24" s="24">
        <v>24.411000000000001</v>
      </c>
      <c r="BC24" s="24">
        <v>28.798999999999999</v>
      </c>
      <c r="BD24" s="24">
        <v>33.334000000000003</v>
      </c>
      <c r="BE24" s="16">
        <v>48.944000000000003</v>
      </c>
      <c r="BF24" s="16">
        <v>41.231000000000002</v>
      </c>
      <c r="BG24" s="16">
        <v>52.433</v>
      </c>
      <c r="BH24" s="16">
        <v>48.146000000000001</v>
      </c>
      <c r="BI24" s="16">
        <v>50.761000000000003</v>
      </c>
      <c r="BJ24" s="16">
        <v>46.557000000000002</v>
      </c>
      <c r="BK24" s="83">
        <v>36.277000000000001</v>
      </c>
      <c r="BL24" s="16">
        <v>43.027000000000001</v>
      </c>
      <c r="BM24" s="16">
        <v>49.14</v>
      </c>
      <c r="BN24" s="15">
        <v>49.543999999999997</v>
      </c>
      <c r="BO24" s="15">
        <v>49.542999999999999</v>
      </c>
      <c r="BP24" s="15">
        <v>53.593000000000004</v>
      </c>
      <c r="BQ24" s="16">
        <v>47.335999999999999</v>
      </c>
      <c r="BR24" s="16">
        <v>42.371000000000002</v>
      </c>
      <c r="BS24" s="16">
        <v>37.6</v>
      </c>
      <c r="BT24" s="16">
        <v>36.473999999999997</v>
      </c>
      <c r="BU24" s="16">
        <v>30.995000000000001</v>
      </c>
      <c r="BV24" s="16">
        <v>33.436</v>
      </c>
      <c r="BW24" s="16">
        <v>31.597000000000001</v>
      </c>
      <c r="BX24" s="16">
        <v>35.302</v>
      </c>
      <c r="BY24" s="16">
        <v>36.728999999999999</v>
      </c>
      <c r="BZ24" s="16">
        <v>32.835000000000001</v>
      </c>
      <c r="CA24" s="16">
        <v>33.856000000000002</v>
      </c>
      <c r="CB24" s="16">
        <v>36.808</v>
      </c>
      <c r="CC24" s="16">
        <v>35.734999999999999</v>
      </c>
      <c r="CD24" s="16">
        <v>34.662999999999997</v>
      </c>
      <c r="CE24" s="16">
        <v>31.954999999999998</v>
      </c>
      <c r="CF24" s="16">
        <v>31.071000000000002</v>
      </c>
      <c r="CG24" s="16">
        <v>34.107999999999997</v>
      </c>
      <c r="CH24" s="16">
        <v>33.444000000000003</v>
      </c>
      <c r="CI24" s="16">
        <v>29.164999999999999</v>
      </c>
      <c r="CJ24" s="16">
        <v>28.937999999999999</v>
      </c>
      <c r="CK24" s="16">
        <v>27.245999999999999</v>
      </c>
      <c r="CL24" s="16">
        <v>33.226999999999997</v>
      </c>
      <c r="CM24" s="16">
        <v>29.315000000000001</v>
      </c>
      <c r="CN24" s="16">
        <v>33.869</v>
      </c>
      <c r="CO24" s="16">
        <v>26.611000000000001</v>
      </c>
      <c r="CP24" s="16">
        <v>33.514000000000003</v>
      </c>
      <c r="CQ24" s="16">
        <v>32.084000000000003</v>
      </c>
      <c r="CR24" s="16">
        <v>22.847999999999999</v>
      </c>
      <c r="CS24" s="16">
        <v>35.996000000000002</v>
      </c>
      <c r="CT24" s="16">
        <v>36.216000000000001</v>
      </c>
      <c r="CU24" s="16">
        <v>22.387</v>
      </c>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row>
    <row r="25" spans="1:128" ht="30" customHeight="1">
      <c r="A25" s="386"/>
      <c r="B25" s="80"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15" t="s">
        <v>0</v>
      </c>
      <c r="D25" s="24">
        <v>3.7639999999999998</v>
      </c>
      <c r="E25" s="24">
        <v>4.0339999999999998</v>
      </c>
      <c r="F25" s="24">
        <v>5.19</v>
      </c>
      <c r="G25" s="24">
        <v>3.5270000000000001</v>
      </c>
      <c r="H25" s="24">
        <v>3.661</v>
      </c>
      <c r="I25" s="16">
        <v>3.359</v>
      </c>
      <c r="J25" s="24">
        <v>3.355</v>
      </c>
      <c r="K25" s="24">
        <v>3.4260000000000002</v>
      </c>
      <c r="L25" s="24">
        <v>4.351</v>
      </c>
      <c r="M25" s="24">
        <v>3.2480000000000002</v>
      </c>
      <c r="N25" s="16">
        <v>3.42</v>
      </c>
      <c r="O25" s="24">
        <v>3.1589999999999998</v>
      </c>
      <c r="P25" s="24">
        <v>2.8530000000000002</v>
      </c>
      <c r="Q25" s="16">
        <v>3.12</v>
      </c>
      <c r="R25" s="24">
        <v>3.367</v>
      </c>
      <c r="S25" s="24">
        <v>3.28</v>
      </c>
      <c r="T25" s="24">
        <v>3.637</v>
      </c>
      <c r="U25" s="24">
        <v>3.2090000000000001</v>
      </c>
      <c r="V25" s="24">
        <v>3.2509999999999999</v>
      </c>
      <c r="W25" s="24">
        <v>3.3460000000000001</v>
      </c>
      <c r="X25" s="24">
        <v>3.649</v>
      </c>
      <c r="Y25" s="16">
        <v>4.09</v>
      </c>
      <c r="Z25" s="24">
        <v>6.0030000000000001</v>
      </c>
      <c r="AA25" s="24">
        <v>3.7770000000000001</v>
      </c>
      <c r="AB25" s="24">
        <v>4.2140000000000004</v>
      </c>
      <c r="AC25" s="24">
        <v>4.4720000000000004</v>
      </c>
      <c r="AD25" s="24">
        <v>4.6390000000000002</v>
      </c>
      <c r="AE25" s="24">
        <v>4.4470000000000001</v>
      </c>
      <c r="AF25" s="24">
        <v>4.4870000000000001</v>
      </c>
      <c r="AG25" s="24">
        <v>4.5880000000000001</v>
      </c>
      <c r="AH25" s="24">
        <v>4.3520000000000003</v>
      </c>
      <c r="AI25" s="24">
        <v>4.0069999999999997</v>
      </c>
      <c r="AJ25" s="24">
        <v>3.9540000000000002</v>
      </c>
      <c r="AK25" s="24">
        <v>4.0970000000000004</v>
      </c>
      <c r="AL25" s="24">
        <v>4.2240000000000002</v>
      </c>
      <c r="AM25" s="24">
        <v>4.1950000000000003</v>
      </c>
      <c r="AN25" s="15" t="s">
        <v>0</v>
      </c>
      <c r="AO25" s="15" t="s">
        <v>0</v>
      </c>
      <c r="AP25" s="24">
        <v>4.8840000000000003</v>
      </c>
      <c r="AQ25" s="15" t="s">
        <v>0</v>
      </c>
      <c r="AR25" s="15" t="s">
        <v>0</v>
      </c>
      <c r="AS25" s="24">
        <v>3.4</v>
      </c>
      <c r="AT25" s="24">
        <v>3.79</v>
      </c>
      <c r="AU25" s="24">
        <v>3.633</v>
      </c>
      <c r="AV25" s="24">
        <v>4.1109999999999998</v>
      </c>
      <c r="AW25" s="24">
        <v>3.7869999999999999</v>
      </c>
      <c r="AX25" s="24">
        <v>5.7350000000000003</v>
      </c>
      <c r="AY25" s="31">
        <v>6</v>
      </c>
      <c r="AZ25" s="31">
        <v>8.1110000000000007</v>
      </c>
      <c r="BA25" s="24">
        <v>7.2960000000000003</v>
      </c>
      <c r="BB25" s="24">
        <v>6.9640000000000004</v>
      </c>
      <c r="BC25" s="24">
        <v>6.782</v>
      </c>
      <c r="BD25" s="24">
        <v>7.5540000000000003</v>
      </c>
      <c r="BE25" s="16">
        <v>17.539000000000001</v>
      </c>
      <c r="BF25" s="16">
        <v>8.1310000000000002</v>
      </c>
      <c r="BG25" s="16">
        <v>15.944000000000001</v>
      </c>
      <c r="BH25" s="16">
        <v>6.45</v>
      </c>
      <c r="BI25" s="16">
        <v>6.9390000000000001</v>
      </c>
      <c r="BJ25" s="16">
        <v>6.6769999999999996</v>
      </c>
      <c r="BK25" s="83">
        <v>5.8650000000000002</v>
      </c>
      <c r="BL25" s="16">
        <v>5.665</v>
      </c>
      <c r="BM25" s="16">
        <v>6.4749999999999996</v>
      </c>
      <c r="BN25" s="15">
        <v>5.9649999999999999</v>
      </c>
      <c r="BO25" s="15">
        <v>5.5869999999999997</v>
      </c>
      <c r="BP25" s="15">
        <v>6.4580000000000002</v>
      </c>
      <c r="BQ25" s="16">
        <v>5.556</v>
      </c>
      <c r="BR25" s="16">
        <v>5.5330000000000004</v>
      </c>
      <c r="BS25" s="16">
        <v>4.5250000000000004</v>
      </c>
      <c r="BT25" s="16">
        <v>3.3180000000000001</v>
      </c>
      <c r="BU25" s="16">
        <v>3.5219999999999998</v>
      </c>
      <c r="BV25" s="16">
        <v>3.3479999999999999</v>
      </c>
      <c r="BW25" s="16">
        <v>3.14</v>
      </c>
      <c r="BX25" s="16">
        <v>2.9390000000000001</v>
      </c>
      <c r="BY25" s="16">
        <v>3.9569999999999999</v>
      </c>
      <c r="BZ25" s="16">
        <v>3.1850000000000001</v>
      </c>
      <c r="CA25" s="16">
        <v>3.2789999999999999</v>
      </c>
      <c r="CB25" s="16">
        <v>3.1040000000000001</v>
      </c>
      <c r="CC25" s="16">
        <v>2.8719999999999999</v>
      </c>
      <c r="CD25" s="16">
        <v>2.8420000000000001</v>
      </c>
      <c r="CE25" s="16">
        <v>2.9249999999999998</v>
      </c>
      <c r="CF25" s="16">
        <v>2.827</v>
      </c>
      <c r="CG25" s="16">
        <v>2.9409999999999998</v>
      </c>
      <c r="CH25" s="16">
        <v>2.7789999999999999</v>
      </c>
      <c r="CI25" s="16">
        <v>1.339</v>
      </c>
      <c r="CJ25" s="16">
        <v>1.349</v>
      </c>
      <c r="CK25" s="16">
        <v>1.4990000000000001</v>
      </c>
      <c r="CL25" s="16">
        <v>1.7789999999999999</v>
      </c>
      <c r="CM25" s="16">
        <v>1.74</v>
      </c>
      <c r="CN25" s="16">
        <v>1.56</v>
      </c>
      <c r="CO25" s="16">
        <v>2.484</v>
      </c>
      <c r="CP25" s="16">
        <v>1.71</v>
      </c>
      <c r="CQ25" s="16">
        <v>1.863</v>
      </c>
      <c r="CR25" s="16">
        <v>1.8009999999999999</v>
      </c>
      <c r="CS25" s="16">
        <v>1.6379999999999999</v>
      </c>
      <c r="CT25" s="16">
        <v>2.202</v>
      </c>
      <c r="CU25" s="16">
        <v>1.597</v>
      </c>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row>
    <row r="26" spans="1:128" ht="15">
      <c r="A26" s="81"/>
      <c r="B26" s="59"/>
      <c r="C26" s="75"/>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5"/>
      <c r="AO26" s="75"/>
      <c r="AP26" s="73"/>
      <c r="AQ26" s="75"/>
      <c r="AR26" s="75"/>
      <c r="AS26" s="73"/>
      <c r="AT26" s="73"/>
      <c r="AU26" s="73"/>
      <c r="AV26" s="73"/>
      <c r="AW26" s="73"/>
      <c r="AX26" s="73"/>
      <c r="AY26" s="73"/>
      <c r="AZ26" s="73"/>
      <c r="BA26" s="73"/>
      <c r="BB26" s="76"/>
      <c r="BC26" s="76"/>
      <c r="BD26" s="76"/>
      <c r="BE26" s="76"/>
      <c r="BF26" s="74"/>
      <c r="BG26" s="76"/>
      <c r="BH26" s="76"/>
      <c r="BI26" s="73"/>
      <c r="BJ26" s="76"/>
      <c r="BK26" s="73"/>
      <c r="BL26" s="74"/>
      <c r="BM26" s="74"/>
      <c r="BN26" s="74"/>
      <c r="BO26" s="74"/>
      <c r="BP26" s="76"/>
      <c r="BQ26" s="76"/>
      <c r="BR26" s="74"/>
      <c r="BS26" s="76"/>
      <c r="BT26" s="76"/>
      <c r="BU26" s="73"/>
      <c r="BV26" s="76"/>
      <c r="BW26" s="73"/>
      <c r="BX26" s="76"/>
      <c r="BY26" s="74"/>
      <c r="BZ26" s="74"/>
      <c r="CA26" s="74"/>
      <c r="CB26" s="74"/>
      <c r="CC26" s="74"/>
      <c r="CD26" s="74"/>
      <c r="CE26" s="74"/>
      <c r="CF26" s="74"/>
      <c r="CG26" s="74"/>
      <c r="CH26" s="74"/>
      <c r="CI26" s="73"/>
      <c r="CJ26" s="76"/>
      <c r="CK26" s="74"/>
      <c r="CL26" s="74"/>
      <c r="CM26" s="74"/>
      <c r="CN26" s="74"/>
      <c r="CO26" s="74"/>
      <c r="CP26" s="74"/>
      <c r="CQ26" s="74"/>
      <c r="CR26" s="74"/>
      <c r="CS26" s="74"/>
      <c r="CT26" s="74"/>
      <c r="CU26" s="73"/>
    </row>
    <row r="27" spans="1:128" ht="15">
      <c r="A27" s="59"/>
      <c r="B27" s="59"/>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5"/>
      <c r="AO27" s="75"/>
      <c r="AP27" s="73"/>
      <c r="AQ27" s="75"/>
      <c r="AR27" s="75"/>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row>
    <row r="28" spans="1:128" s="44" customFormat="1" ht="15" customHeight="1">
      <c r="A28"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8" s="61"/>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4"/>
      <c r="AO28" s="74"/>
      <c r="AP28" s="73"/>
      <c r="AQ28" s="74"/>
      <c r="AR28" s="74"/>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row>
    <row r="29" spans="1:128" s="44" customFormat="1" ht="15" customHeight="1">
      <c r="A29" s="62" t="str">
        <f>IF('0'!A1=1,"Розробка та оприлюднення даних щодо стану виплати заробітної плати у І півріччі 2008 року здійснювались щоквартально.","Development and announcement first half year 2008 wage arrears data took place once in a quarter.")</f>
        <v>Розробка та оприлюднення даних щодо стану виплати заробітної плати у І півріччі 2008 року здійснювались щоквартально.</v>
      </c>
      <c r="B29" s="61"/>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row>
    <row r="30" spans="1:128" ht="18.75">
      <c r="C30" s="77"/>
      <c r="D30" s="77"/>
      <c r="E30" s="77"/>
      <c r="F30" s="77"/>
      <c r="G30" s="77"/>
      <c r="H30" s="77"/>
      <c r="I30" s="77"/>
    </row>
    <row r="32" spans="1:128" ht="1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51"/>
    </row>
    <row r="33" spans="3:35" ht="1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51"/>
    </row>
    <row r="36" spans="3:35">
      <c r="AH36" s="51"/>
      <c r="AI36" s="51"/>
    </row>
  </sheetData>
  <sheetProtection algorithmName="SHA-512" hashValue="4NZWKwFtmUGfwqjbp83a0+9C0PirPiWWAvp+9B/wn9+GFqiCHV5Z9cZjN4+wudSr0hzxtBU5eNbRAVInNn0/3A==" saltValue="MuLTiywVZDB9Y+/QtVdNlA==" spinCount="100000" sheet="1" objects="1" scenarios="1"/>
  <mergeCells count="2">
    <mergeCell ref="A4:A25"/>
    <mergeCell ref="A3:B3"/>
  </mergeCells>
  <hyperlinks>
    <hyperlink ref="A1" location="'0'!A1" display="'0'!A1"/>
  </hyperlinks>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DG29"/>
  <sheetViews>
    <sheetView showGridLines="0" showRowColHeaders="0" zoomScale="85" zoomScaleNormal="85" workbookViewId="0">
      <pane xSplit="2" topLeftCell="CT1" activePane="topRight" state="frozen"/>
      <selection activeCell="AZ3" sqref="AZ3"/>
      <selection pane="topRight" activeCell="DG3" sqref="DG3"/>
    </sheetView>
  </sheetViews>
  <sheetFormatPr defaultColWidth="9.33203125" defaultRowHeight="12.75"/>
  <cols>
    <col min="1" max="1" width="9" style="33" customWidth="1"/>
    <col min="2" max="2" width="45.83203125" style="33" customWidth="1"/>
    <col min="3" max="71" width="10.83203125" style="33" customWidth="1"/>
    <col min="72" max="72" width="12.83203125" style="33" customWidth="1"/>
    <col min="73" max="79" width="10.83203125" style="33" customWidth="1"/>
    <col min="80" max="80" width="10.33203125" style="33" bestFit="1" customWidth="1"/>
    <col min="81" max="135" width="10.83203125" style="33" customWidth="1"/>
    <col min="136" max="16384" width="9.33203125" style="33"/>
  </cols>
  <sheetData>
    <row r="1" spans="1:111" ht="15">
      <c r="A1" s="52" t="str">
        <f>IF('0'!A1=1,"до змісту","to title")</f>
        <v>до змісту</v>
      </c>
      <c r="B1" s="53"/>
    </row>
    <row r="2" spans="1:111" s="35" customFormat="1" ht="15.75">
      <c r="A2" s="54"/>
      <c r="B2" s="55"/>
      <c r="C2" s="306">
        <v>41306</v>
      </c>
      <c r="D2" s="306">
        <v>41334</v>
      </c>
      <c r="E2" s="306">
        <v>41365</v>
      </c>
      <c r="F2" s="306">
        <v>41395</v>
      </c>
      <c r="G2" s="306">
        <v>41426</v>
      </c>
      <c r="H2" s="306">
        <v>41456</v>
      </c>
      <c r="I2" s="306">
        <v>41487</v>
      </c>
      <c r="J2" s="306">
        <v>41518</v>
      </c>
      <c r="K2" s="306">
        <v>41548</v>
      </c>
      <c r="L2" s="306">
        <v>41579</v>
      </c>
      <c r="M2" s="306">
        <v>41609</v>
      </c>
      <c r="N2" s="306">
        <v>41640</v>
      </c>
      <c r="O2" s="306">
        <v>41671</v>
      </c>
      <c r="P2" s="306">
        <v>41699</v>
      </c>
      <c r="Q2" s="306">
        <v>41730</v>
      </c>
      <c r="R2" s="306">
        <v>41760</v>
      </c>
      <c r="S2" s="306">
        <v>41791</v>
      </c>
      <c r="T2" s="306">
        <v>41821</v>
      </c>
      <c r="U2" s="306">
        <v>41852</v>
      </c>
      <c r="V2" s="306">
        <v>41883</v>
      </c>
      <c r="W2" s="306">
        <v>41913</v>
      </c>
      <c r="X2" s="306">
        <v>41944</v>
      </c>
      <c r="Y2" s="306">
        <v>41974</v>
      </c>
      <c r="Z2" s="306">
        <v>42005</v>
      </c>
      <c r="AA2" s="306">
        <v>42036</v>
      </c>
      <c r="AB2" s="306">
        <v>42064</v>
      </c>
      <c r="AC2" s="306">
        <v>42095</v>
      </c>
      <c r="AD2" s="306">
        <v>42125</v>
      </c>
      <c r="AE2" s="306">
        <v>42156</v>
      </c>
      <c r="AF2" s="306">
        <v>42186</v>
      </c>
      <c r="AG2" s="306">
        <v>42217</v>
      </c>
      <c r="AH2" s="306">
        <v>42248</v>
      </c>
      <c r="AI2" s="306">
        <v>42278</v>
      </c>
      <c r="AJ2" s="306">
        <v>42309</v>
      </c>
      <c r="AK2" s="306">
        <v>42339</v>
      </c>
      <c r="AL2" s="306">
        <v>42370</v>
      </c>
      <c r="AM2" s="306">
        <v>42401</v>
      </c>
      <c r="AN2" s="306">
        <v>42430</v>
      </c>
      <c r="AO2" s="306">
        <v>42461</v>
      </c>
      <c r="AP2" s="306">
        <v>42491</v>
      </c>
      <c r="AQ2" s="306">
        <v>42522</v>
      </c>
      <c r="AR2" s="306">
        <v>42552</v>
      </c>
      <c r="AS2" s="306">
        <v>42583</v>
      </c>
      <c r="AT2" s="306">
        <v>42614</v>
      </c>
      <c r="AU2" s="306">
        <v>42644</v>
      </c>
      <c r="AV2" s="306">
        <v>42675</v>
      </c>
      <c r="AW2" s="306">
        <v>42705</v>
      </c>
      <c r="AX2" s="306">
        <v>42736</v>
      </c>
      <c r="AY2" s="306">
        <v>42767</v>
      </c>
      <c r="AZ2" s="306">
        <v>42795</v>
      </c>
      <c r="BA2" s="306">
        <v>42826</v>
      </c>
      <c r="BB2" s="34">
        <v>42856</v>
      </c>
      <c r="BC2" s="306">
        <v>42887</v>
      </c>
      <c r="BD2" s="34">
        <v>42917</v>
      </c>
      <c r="BE2" s="34">
        <v>42948</v>
      </c>
      <c r="BF2" s="34">
        <v>42979</v>
      </c>
      <c r="BG2" s="306">
        <v>43009</v>
      </c>
      <c r="BH2" s="306">
        <v>43040</v>
      </c>
      <c r="BI2" s="306">
        <v>43070</v>
      </c>
      <c r="BJ2" s="306">
        <v>43101</v>
      </c>
      <c r="BK2" s="306">
        <v>43132</v>
      </c>
      <c r="BL2" s="306">
        <v>43160</v>
      </c>
      <c r="BM2" s="306">
        <v>43191</v>
      </c>
      <c r="BN2" s="306">
        <v>43221</v>
      </c>
      <c r="BO2" s="306">
        <v>43252</v>
      </c>
      <c r="BP2" s="306">
        <v>43282</v>
      </c>
      <c r="BQ2" s="306">
        <v>43313</v>
      </c>
      <c r="BR2" s="306">
        <v>43344</v>
      </c>
      <c r="BS2" s="306">
        <v>43374</v>
      </c>
      <c r="BT2" s="306">
        <v>43405</v>
      </c>
      <c r="BU2" s="306">
        <v>43435</v>
      </c>
      <c r="BV2" s="306">
        <v>43466</v>
      </c>
      <c r="BW2" s="306">
        <v>43497</v>
      </c>
      <c r="BX2" s="306">
        <v>43525</v>
      </c>
      <c r="BY2" s="306">
        <v>43556</v>
      </c>
      <c r="BZ2" s="306">
        <v>43586</v>
      </c>
      <c r="CA2" s="306">
        <v>43617</v>
      </c>
      <c r="CB2" s="306">
        <v>43647</v>
      </c>
      <c r="CC2" s="306">
        <v>43678</v>
      </c>
      <c r="CD2" s="306">
        <v>43709</v>
      </c>
      <c r="CE2" s="306">
        <v>43739</v>
      </c>
      <c r="CF2" s="306">
        <v>43770</v>
      </c>
      <c r="CG2" s="34">
        <v>43800</v>
      </c>
      <c r="CH2" s="306">
        <v>43831</v>
      </c>
      <c r="CI2" s="34">
        <v>43862</v>
      </c>
      <c r="CJ2" s="306">
        <v>43891</v>
      </c>
      <c r="CK2" s="34">
        <v>43922</v>
      </c>
      <c r="CL2" s="306">
        <v>43952</v>
      </c>
      <c r="CM2" s="34">
        <v>43983</v>
      </c>
      <c r="CN2" s="306">
        <v>44013</v>
      </c>
      <c r="CO2" s="34">
        <v>44044</v>
      </c>
      <c r="CP2" s="306">
        <v>44075</v>
      </c>
      <c r="CQ2" s="34">
        <v>44105</v>
      </c>
      <c r="CR2" s="306">
        <v>44136</v>
      </c>
      <c r="CS2" s="34">
        <v>44166</v>
      </c>
      <c r="CT2" s="306">
        <v>44197</v>
      </c>
      <c r="CU2" s="34">
        <v>44228</v>
      </c>
      <c r="CV2" s="34">
        <v>44256</v>
      </c>
      <c r="CW2" s="34">
        <v>44287</v>
      </c>
      <c r="CX2" s="34">
        <v>44317</v>
      </c>
      <c r="CY2" s="34">
        <v>44348</v>
      </c>
      <c r="CZ2" s="306">
        <v>44378</v>
      </c>
      <c r="DA2" s="34">
        <v>44409</v>
      </c>
      <c r="DB2" s="34">
        <v>44440</v>
      </c>
      <c r="DC2" s="34">
        <v>44470</v>
      </c>
      <c r="DD2" s="34">
        <v>44501</v>
      </c>
      <c r="DE2" s="34">
        <v>44531</v>
      </c>
      <c r="DF2" s="34">
        <v>44562</v>
      </c>
      <c r="DG2" s="306">
        <v>44593</v>
      </c>
    </row>
    <row r="3" spans="1:111" ht="53.45" customHeight="1">
      <c r="A3" s="382" t="str">
        <f>IF('0'!A1=1,"Заборгованість з виплати заробітної плати на перше число місяця (до попереднього місяця, %) КВЕД 2010","Wage arrears as of month 1-st (to the previous month, %) CTEA 2010")</f>
        <v>Заборгованість з виплати заробітної плати на перше число місяця (до попереднього місяця, %) КВЕД 2010</v>
      </c>
      <c r="B3" s="383"/>
      <c r="C3" s="18">
        <v>112.5</v>
      </c>
      <c r="D3" s="18">
        <v>109.7</v>
      </c>
      <c r="E3" s="18">
        <v>97.8</v>
      </c>
      <c r="F3" s="18">
        <v>97.9</v>
      </c>
      <c r="G3" s="18">
        <v>98.8</v>
      </c>
      <c r="H3" s="18">
        <v>94.8</v>
      </c>
      <c r="I3" s="18">
        <v>99.6</v>
      </c>
      <c r="J3" s="18">
        <v>99.7</v>
      </c>
      <c r="K3" s="18">
        <v>104.2</v>
      </c>
      <c r="L3" s="18">
        <v>96.5</v>
      </c>
      <c r="M3" s="18">
        <v>103.1</v>
      </c>
      <c r="N3" s="18">
        <v>79.3</v>
      </c>
      <c r="O3" s="18">
        <v>100</v>
      </c>
      <c r="P3" s="18">
        <v>123.5</v>
      </c>
      <c r="Q3" s="18">
        <v>112.8</v>
      </c>
      <c r="R3" s="18">
        <v>96.3</v>
      </c>
      <c r="S3" s="18">
        <v>99.1</v>
      </c>
      <c r="T3" s="18">
        <v>97.1</v>
      </c>
      <c r="U3" s="18">
        <v>111.8</v>
      </c>
      <c r="V3" s="18">
        <v>131.30000000000001</v>
      </c>
      <c r="W3" s="18">
        <v>135.30000000000001</v>
      </c>
      <c r="X3" s="18">
        <v>114.4</v>
      </c>
      <c r="Y3" s="18">
        <v>107.3</v>
      </c>
      <c r="Z3" s="18">
        <v>103</v>
      </c>
      <c r="AA3" s="18">
        <v>111</v>
      </c>
      <c r="AB3" s="18">
        <v>107.5</v>
      </c>
      <c r="AC3" s="18">
        <v>102.7</v>
      </c>
      <c r="AD3" s="18">
        <v>92.5</v>
      </c>
      <c r="AE3" s="18">
        <v>121.1</v>
      </c>
      <c r="AF3" s="18">
        <v>105.8</v>
      </c>
      <c r="AG3" s="18">
        <v>102.5</v>
      </c>
      <c r="AH3" s="18">
        <v>102.1</v>
      </c>
      <c r="AI3" s="18">
        <v>95.2</v>
      </c>
      <c r="AJ3" s="18">
        <v>103.3</v>
      </c>
      <c r="AK3" s="18">
        <v>102</v>
      </c>
      <c r="AL3" s="18">
        <v>93.5</v>
      </c>
      <c r="AM3" s="18">
        <v>111.3</v>
      </c>
      <c r="AN3" s="18">
        <v>96.2</v>
      </c>
      <c r="AO3" s="18">
        <v>96.8</v>
      </c>
      <c r="AP3" s="18">
        <v>94.9</v>
      </c>
      <c r="AQ3" s="18">
        <v>100.9</v>
      </c>
      <c r="AR3" s="18">
        <v>105.4</v>
      </c>
      <c r="AS3" s="18">
        <v>104</v>
      </c>
      <c r="AT3" s="18">
        <v>93</v>
      </c>
      <c r="AU3" s="18">
        <v>104</v>
      </c>
      <c r="AV3" s="18">
        <v>99.2</v>
      </c>
      <c r="AW3" s="18">
        <v>102.1</v>
      </c>
      <c r="AX3" s="18">
        <v>89.4</v>
      </c>
      <c r="AY3" s="18">
        <v>106.5</v>
      </c>
      <c r="AZ3" s="18">
        <v>104.6</v>
      </c>
      <c r="BA3" s="18">
        <v>103.7</v>
      </c>
      <c r="BB3" s="18">
        <v>105.6</v>
      </c>
      <c r="BC3" s="18">
        <v>106.2</v>
      </c>
      <c r="BD3" s="326">
        <v>103.1</v>
      </c>
      <c r="BE3" s="18">
        <v>99.4</v>
      </c>
      <c r="BF3" s="326">
        <v>98.3</v>
      </c>
      <c r="BG3" s="326">
        <v>105.6</v>
      </c>
      <c r="BH3" s="326">
        <v>99.6</v>
      </c>
      <c r="BI3" s="326">
        <v>105.1</v>
      </c>
      <c r="BJ3" s="326">
        <v>91.7</v>
      </c>
      <c r="BK3" s="326">
        <v>107</v>
      </c>
      <c r="BL3" s="326">
        <v>96.9</v>
      </c>
      <c r="BM3" s="326">
        <v>98.6</v>
      </c>
      <c r="BN3" s="326">
        <v>102.1</v>
      </c>
      <c r="BO3" s="326">
        <v>103.5</v>
      </c>
      <c r="BP3" s="326">
        <v>106.3</v>
      </c>
      <c r="BQ3" s="326">
        <v>100.4</v>
      </c>
      <c r="BR3" s="326">
        <v>99.2</v>
      </c>
      <c r="BS3" s="326">
        <v>106.5</v>
      </c>
      <c r="BT3" s="326">
        <v>99.8</v>
      </c>
      <c r="BU3" s="326">
        <v>97.8</v>
      </c>
      <c r="BV3" s="326">
        <v>93.8</v>
      </c>
      <c r="BW3" s="326">
        <v>98.8</v>
      </c>
      <c r="BX3" s="326">
        <v>93.6</v>
      </c>
      <c r="BY3" s="326">
        <v>100.7</v>
      </c>
      <c r="BZ3" s="326">
        <v>106.2</v>
      </c>
      <c r="CA3" s="326">
        <v>103.9</v>
      </c>
      <c r="CB3" s="326">
        <v>105.1</v>
      </c>
      <c r="CC3" s="326">
        <v>95.9</v>
      </c>
      <c r="CD3" s="326">
        <v>102.8</v>
      </c>
      <c r="CE3" s="326">
        <v>111.5</v>
      </c>
      <c r="CF3" s="326">
        <v>109.5</v>
      </c>
      <c r="CG3" s="326">
        <v>93.7</v>
      </c>
      <c r="CH3" s="326">
        <v>94.2</v>
      </c>
      <c r="CI3" s="326">
        <v>99.9</v>
      </c>
      <c r="CJ3" s="326">
        <v>99.5</v>
      </c>
      <c r="CK3" s="326">
        <v>98.2</v>
      </c>
      <c r="CL3" s="326">
        <v>101.1</v>
      </c>
      <c r="CM3" s="326">
        <v>104.9</v>
      </c>
      <c r="CN3" s="326">
        <v>100.1</v>
      </c>
      <c r="CO3" s="326">
        <v>108.1</v>
      </c>
      <c r="CP3" s="326">
        <v>100.6</v>
      </c>
      <c r="CQ3" s="326">
        <v>104.1</v>
      </c>
      <c r="CR3" s="326">
        <v>106.5</v>
      </c>
      <c r="CS3" s="326">
        <v>105.8</v>
      </c>
      <c r="CT3" s="326">
        <v>78.2</v>
      </c>
      <c r="CU3" s="326">
        <v>113.8</v>
      </c>
      <c r="CV3" s="326">
        <v>108.1</v>
      </c>
      <c r="CW3" s="326">
        <v>105.3</v>
      </c>
      <c r="CX3" s="359">
        <v>105.4</v>
      </c>
      <c r="CY3" s="359">
        <v>93.9</v>
      </c>
      <c r="CZ3" s="359">
        <v>107.2</v>
      </c>
      <c r="DA3" s="359">
        <v>110.3</v>
      </c>
      <c r="DB3" s="359">
        <v>99.2</v>
      </c>
      <c r="DC3" s="359">
        <v>101.9</v>
      </c>
      <c r="DD3" s="359">
        <v>100.1</v>
      </c>
      <c r="DE3" s="359">
        <v>98.4</v>
      </c>
      <c r="DF3" s="359">
        <v>81.3</v>
      </c>
      <c r="DG3" s="359">
        <v>95.8</v>
      </c>
    </row>
    <row r="4" spans="1:111" ht="30" customHeight="1">
      <c r="A4" s="384" t="str">
        <f>IF('0'!A1=1,"За видами економічної діяльності КВЕД 2010","By types of economic activity CTEA 2010")</f>
        <v>За видами економічної діяльності КВЕД 2010</v>
      </c>
      <c r="B4" s="56"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5">
        <v>99.1</v>
      </c>
      <c r="D4" s="15">
        <v>114.4</v>
      </c>
      <c r="E4" s="15">
        <v>87.3</v>
      </c>
      <c r="F4" s="15">
        <v>88</v>
      </c>
      <c r="G4" s="15">
        <v>106</v>
      </c>
      <c r="H4" s="15">
        <v>97.2</v>
      </c>
      <c r="I4" s="15">
        <v>98.5</v>
      </c>
      <c r="J4" s="15">
        <v>103.3</v>
      </c>
      <c r="K4" s="15">
        <v>97.6</v>
      </c>
      <c r="L4" s="15">
        <v>100</v>
      </c>
      <c r="M4" s="15">
        <v>96.3</v>
      </c>
      <c r="N4" s="15">
        <v>100.9</v>
      </c>
      <c r="O4" s="15">
        <v>119.4</v>
      </c>
      <c r="P4" s="15">
        <v>125.1</v>
      </c>
      <c r="Q4" s="15">
        <v>101.5</v>
      </c>
      <c r="R4" s="15">
        <v>100.3</v>
      </c>
      <c r="S4" s="15">
        <v>93</v>
      </c>
      <c r="T4" s="15">
        <v>104.8</v>
      </c>
      <c r="U4" s="15">
        <v>96</v>
      </c>
      <c r="V4" s="15">
        <v>97.7</v>
      </c>
      <c r="W4" s="15">
        <v>94.6</v>
      </c>
      <c r="X4" s="15">
        <v>98.5</v>
      </c>
      <c r="Y4" s="15">
        <v>96.6</v>
      </c>
      <c r="Z4" s="29">
        <v>97.1</v>
      </c>
      <c r="AA4" s="15">
        <v>71.599999999999994</v>
      </c>
      <c r="AB4" s="15">
        <v>108.5</v>
      </c>
      <c r="AC4" s="15">
        <v>86.8</v>
      </c>
      <c r="AD4" s="15">
        <v>99.8</v>
      </c>
      <c r="AE4" s="15">
        <v>92.4</v>
      </c>
      <c r="AF4" s="15">
        <v>106.8</v>
      </c>
      <c r="AG4" s="15">
        <v>99.7</v>
      </c>
      <c r="AH4" s="15">
        <v>100.1</v>
      </c>
      <c r="AI4" s="15">
        <v>89</v>
      </c>
      <c r="AJ4" s="15">
        <v>89.6</v>
      </c>
      <c r="AK4" s="15">
        <v>93.8</v>
      </c>
      <c r="AL4" s="15">
        <v>97.2</v>
      </c>
      <c r="AM4" s="15">
        <v>107.3</v>
      </c>
      <c r="AN4" s="15">
        <v>101.2</v>
      </c>
      <c r="AO4" s="15">
        <v>101.6</v>
      </c>
      <c r="AP4" s="15">
        <v>101</v>
      </c>
      <c r="AQ4" s="15">
        <v>112.1</v>
      </c>
      <c r="AR4" s="15">
        <v>127.3</v>
      </c>
      <c r="AS4" s="15">
        <v>82.7</v>
      </c>
      <c r="AT4" s="15">
        <v>112.3</v>
      </c>
      <c r="AU4" s="15">
        <v>100.9</v>
      </c>
      <c r="AV4" s="15">
        <v>103.3</v>
      </c>
      <c r="AW4" s="15">
        <v>90.5</v>
      </c>
      <c r="AX4" s="15">
        <v>97.8</v>
      </c>
      <c r="AY4" s="15">
        <v>135.19999999999999</v>
      </c>
      <c r="AZ4" s="15">
        <v>104.3</v>
      </c>
      <c r="BA4" s="15">
        <v>100.3</v>
      </c>
      <c r="BB4" s="15">
        <v>108.8</v>
      </c>
      <c r="BC4" s="15">
        <v>103.2</v>
      </c>
      <c r="BD4" s="85">
        <v>108.5</v>
      </c>
      <c r="BE4" s="15">
        <v>76.099999999999994</v>
      </c>
      <c r="BF4" s="85">
        <v>100.6</v>
      </c>
      <c r="BG4" s="85">
        <v>94</v>
      </c>
      <c r="BH4" s="85">
        <v>105.7</v>
      </c>
      <c r="BI4" s="85">
        <v>100.2</v>
      </c>
      <c r="BJ4" s="85">
        <v>90.4</v>
      </c>
      <c r="BK4" s="85">
        <v>99.6</v>
      </c>
      <c r="BL4" s="85">
        <v>100.2</v>
      </c>
      <c r="BM4" s="85">
        <v>99.8</v>
      </c>
      <c r="BN4" s="85">
        <v>100.3</v>
      </c>
      <c r="BO4" s="85">
        <v>107.7</v>
      </c>
      <c r="BP4" s="85">
        <v>99.8</v>
      </c>
      <c r="BQ4" s="85">
        <v>109.7</v>
      </c>
      <c r="BR4" s="85">
        <v>105.1</v>
      </c>
      <c r="BS4" s="85">
        <v>107.6</v>
      </c>
      <c r="BT4" s="85">
        <v>112</v>
      </c>
      <c r="BU4" s="85">
        <v>95.9</v>
      </c>
      <c r="BV4" s="85">
        <v>89.6</v>
      </c>
      <c r="BW4" s="85">
        <v>89</v>
      </c>
      <c r="BX4" s="85">
        <v>106.2</v>
      </c>
      <c r="BY4" s="85">
        <v>101.7</v>
      </c>
      <c r="BZ4" s="85">
        <v>109.5</v>
      </c>
      <c r="CA4" s="85">
        <v>94.3</v>
      </c>
      <c r="CB4" s="85">
        <v>93.7</v>
      </c>
      <c r="CC4" s="85">
        <v>106.1</v>
      </c>
      <c r="CD4" s="85">
        <v>117.3</v>
      </c>
      <c r="CE4" s="85">
        <v>112.2</v>
      </c>
      <c r="CF4" s="85">
        <v>97.2</v>
      </c>
      <c r="CG4" s="85">
        <v>104.6</v>
      </c>
      <c r="CH4" s="85">
        <v>107.7</v>
      </c>
      <c r="CI4" s="85">
        <v>118.3</v>
      </c>
      <c r="CJ4" s="85">
        <v>117.1</v>
      </c>
      <c r="CK4" s="85">
        <v>102.2</v>
      </c>
      <c r="CL4" s="85">
        <v>118.3</v>
      </c>
      <c r="CM4" s="85">
        <v>98.7</v>
      </c>
      <c r="CN4" s="85">
        <v>111.4</v>
      </c>
      <c r="CO4" s="85">
        <v>95.4</v>
      </c>
      <c r="CP4" s="85">
        <v>104.1</v>
      </c>
      <c r="CQ4" s="85">
        <v>103.9</v>
      </c>
      <c r="CR4" s="85">
        <v>102</v>
      </c>
      <c r="CS4" s="85">
        <v>98</v>
      </c>
      <c r="CT4" s="85">
        <v>96.5</v>
      </c>
      <c r="CU4" s="85">
        <v>128.6</v>
      </c>
      <c r="CV4" s="85">
        <v>107.4</v>
      </c>
      <c r="CW4" s="85">
        <v>101.8</v>
      </c>
      <c r="CX4" s="85">
        <v>101.6</v>
      </c>
      <c r="CY4" s="85">
        <v>112.9</v>
      </c>
      <c r="CZ4" s="85">
        <v>104.4</v>
      </c>
      <c r="DA4" s="85">
        <v>88.9</v>
      </c>
      <c r="DB4" s="85">
        <v>88.7</v>
      </c>
      <c r="DC4" s="85">
        <v>89.6</v>
      </c>
      <c r="DD4" s="85">
        <v>102.3</v>
      </c>
      <c r="DE4" s="85">
        <v>96.9</v>
      </c>
      <c r="DF4" s="85">
        <v>83.1</v>
      </c>
      <c r="DG4" s="85">
        <v>97.4</v>
      </c>
    </row>
    <row r="5" spans="1:111" ht="30" customHeight="1">
      <c r="A5" s="385"/>
      <c r="B5" s="57" t="str">
        <f>IF('0'!A1=1,"з них сільське господарство","of which agriculture")</f>
        <v>з них сільське господарство</v>
      </c>
      <c r="C5" s="15">
        <v>101.4</v>
      </c>
      <c r="D5" s="15">
        <v>115.2</v>
      </c>
      <c r="E5" s="15">
        <v>85.3</v>
      </c>
      <c r="F5" s="15">
        <v>86</v>
      </c>
      <c r="G5" s="15">
        <v>109</v>
      </c>
      <c r="H5" s="15">
        <v>96.9</v>
      </c>
      <c r="I5" s="15">
        <v>98</v>
      </c>
      <c r="J5" s="15">
        <v>104</v>
      </c>
      <c r="K5" s="15">
        <v>94</v>
      </c>
      <c r="L5" s="15">
        <v>97.8</v>
      </c>
      <c r="M5" s="15">
        <v>95.3</v>
      </c>
      <c r="N5" s="15">
        <v>101</v>
      </c>
      <c r="O5" s="15">
        <v>123.3</v>
      </c>
      <c r="P5" s="15">
        <v>130.1</v>
      </c>
      <c r="Q5" s="15">
        <v>100.3</v>
      </c>
      <c r="R5" s="15">
        <v>98.5</v>
      </c>
      <c r="S5" s="15">
        <v>91.6</v>
      </c>
      <c r="T5" s="15">
        <v>106.8</v>
      </c>
      <c r="U5" s="15">
        <v>91.5</v>
      </c>
      <c r="V5" s="15">
        <v>99.1</v>
      </c>
      <c r="W5" s="15">
        <v>94</v>
      </c>
      <c r="X5" s="15">
        <v>101</v>
      </c>
      <c r="Y5" s="15">
        <v>97</v>
      </c>
      <c r="Z5" s="29">
        <v>100.9</v>
      </c>
      <c r="AA5" s="15">
        <v>63.8</v>
      </c>
      <c r="AB5" s="15">
        <v>99.7</v>
      </c>
      <c r="AC5" s="15">
        <v>96.8</v>
      </c>
      <c r="AD5" s="15">
        <v>100.6</v>
      </c>
      <c r="AE5" s="15">
        <v>94.7</v>
      </c>
      <c r="AF5" s="15">
        <v>107.8</v>
      </c>
      <c r="AG5" s="15">
        <v>99</v>
      </c>
      <c r="AH5" s="15">
        <v>100.6</v>
      </c>
      <c r="AI5" s="15">
        <v>88</v>
      </c>
      <c r="AJ5" s="15">
        <v>90.3</v>
      </c>
      <c r="AK5" s="15">
        <v>91</v>
      </c>
      <c r="AL5" s="15">
        <v>100.9</v>
      </c>
      <c r="AM5" s="15">
        <v>108.2</v>
      </c>
      <c r="AN5" s="15">
        <v>101</v>
      </c>
      <c r="AO5" s="15">
        <v>97.6</v>
      </c>
      <c r="AP5" s="15">
        <v>100.9</v>
      </c>
      <c r="AQ5" s="15">
        <v>106.6</v>
      </c>
      <c r="AR5" s="15">
        <v>130.30000000000001</v>
      </c>
      <c r="AS5" s="15">
        <v>84.2</v>
      </c>
      <c r="AT5" s="15">
        <v>111.3</v>
      </c>
      <c r="AU5" s="15">
        <v>99</v>
      </c>
      <c r="AV5" s="15">
        <v>100.7</v>
      </c>
      <c r="AW5" s="15">
        <v>89.8</v>
      </c>
      <c r="AX5" s="15">
        <v>100.5</v>
      </c>
      <c r="AY5" s="15">
        <v>119.3</v>
      </c>
      <c r="AZ5" s="15">
        <v>104</v>
      </c>
      <c r="BA5" s="15">
        <v>94.3</v>
      </c>
      <c r="BB5" s="15">
        <v>100.8</v>
      </c>
      <c r="BC5" s="15">
        <v>98.7</v>
      </c>
      <c r="BD5" s="85">
        <v>117.2</v>
      </c>
      <c r="BE5" s="15">
        <v>78.599999999999994</v>
      </c>
      <c r="BF5" s="85">
        <v>102.9</v>
      </c>
      <c r="BG5" s="85">
        <v>94.5</v>
      </c>
      <c r="BH5" s="85">
        <v>104.2</v>
      </c>
      <c r="BI5" s="85">
        <v>97.9</v>
      </c>
      <c r="BJ5" s="85">
        <v>96.5</v>
      </c>
      <c r="BK5" s="331">
        <v>102.5</v>
      </c>
      <c r="BL5" s="332">
        <v>101.9</v>
      </c>
      <c r="BM5" s="332">
        <v>96.5</v>
      </c>
      <c r="BN5" s="332">
        <v>100.4</v>
      </c>
      <c r="BO5" s="332">
        <v>109.5</v>
      </c>
      <c r="BP5" s="332">
        <v>95.1</v>
      </c>
      <c r="BQ5" s="332">
        <v>100.1</v>
      </c>
      <c r="BR5" s="332">
        <v>107.2</v>
      </c>
      <c r="BS5" s="332">
        <v>104.9</v>
      </c>
      <c r="BT5" s="332">
        <v>112.3</v>
      </c>
      <c r="BU5" s="332">
        <v>96</v>
      </c>
      <c r="BV5" s="332">
        <v>95</v>
      </c>
      <c r="BW5" s="332">
        <v>88.8</v>
      </c>
      <c r="BX5" s="332">
        <v>105.4</v>
      </c>
      <c r="BY5" s="332">
        <v>107.2</v>
      </c>
      <c r="BZ5" s="332">
        <v>107</v>
      </c>
      <c r="CA5" s="332">
        <v>89.4</v>
      </c>
      <c r="CB5" s="332">
        <v>87.8</v>
      </c>
      <c r="CC5" s="332">
        <v>85.9</v>
      </c>
      <c r="CD5" s="332">
        <v>131.80000000000001</v>
      </c>
      <c r="CE5" s="332">
        <v>117.4</v>
      </c>
      <c r="CF5" s="332">
        <v>99.9</v>
      </c>
      <c r="CG5" s="332">
        <v>109.2</v>
      </c>
      <c r="CH5" s="332">
        <v>119.8</v>
      </c>
      <c r="CI5" s="332">
        <v>118.5</v>
      </c>
      <c r="CJ5" s="332">
        <v>107.4</v>
      </c>
      <c r="CK5" s="332">
        <v>100.6</v>
      </c>
      <c r="CL5" s="332">
        <v>104.5</v>
      </c>
      <c r="CM5" s="332">
        <v>109.1</v>
      </c>
      <c r="CN5" s="332">
        <v>110.1</v>
      </c>
      <c r="CO5" s="332">
        <v>97.6</v>
      </c>
      <c r="CP5" s="332">
        <v>95.6</v>
      </c>
      <c r="CQ5" s="332">
        <v>102.6</v>
      </c>
      <c r="CR5" s="332">
        <v>100.3</v>
      </c>
      <c r="CS5" s="332">
        <v>106.2</v>
      </c>
      <c r="CT5" s="332">
        <v>97.2</v>
      </c>
      <c r="CU5" s="332">
        <v>144.4</v>
      </c>
      <c r="CV5" s="332">
        <v>104.5</v>
      </c>
      <c r="CW5" s="332">
        <v>109</v>
      </c>
      <c r="CX5" s="332">
        <v>103.4</v>
      </c>
      <c r="CY5" s="332">
        <v>120.8</v>
      </c>
      <c r="CZ5" s="332">
        <v>105.7</v>
      </c>
      <c r="DA5" s="332">
        <v>87.3</v>
      </c>
      <c r="DB5" s="332">
        <v>89.6</v>
      </c>
      <c r="DC5" s="332">
        <v>88.2</v>
      </c>
      <c r="DD5" s="332">
        <v>100.8</v>
      </c>
      <c r="DE5" s="332">
        <v>95.3</v>
      </c>
      <c r="DF5" s="332">
        <v>79.400000000000006</v>
      </c>
      <c r="DG5" s="332">
        <v>96.9</v>
      </c>
    </row>
    <row r="6" spans="1:111" ht="30" customHeight="1">
      <c r="A6" s="385"/>
      <c r="B6" s="57" t="str">
        <f>IF('0'!A1=1,"Промисловість","Manufacturing")</f>
        <v>Промисловість</v>
      </c>
      <c r="C6" s="15">
        <v>111.9</v>
      </c>
      <c r="D6" s="15">
        <v>103.3</v>
      </c>
      <c r="E6" s="15">
        <v>94.1</v>
      </c>
      <c r="F6" s="15">
        <v>93.9</v>
      </c>
      <c r="G6" s="15">
        <v>97.3</v>
      </c>
      <c r="H6" s="15">
        <v>89.5</v>
      </c>
      <c r="I6" s="15">
        <v>100.1</v>
      </c>
      <c r="J6" s="15">
        <v>99.7</v>
      </c>
      <c r="K6" s="15">
        <v>103.4</v>
      </c>
      <c r="L6" s="15">
        <v>100.4</v>
      </c>
      <c r="M6" s="15">
        <v>100.5</v>
      </c>
      <c r="N6" s="15">
        <v>71.599999999999994</v>
      </c>
      <c r="O6" s="15">
        <v>106.2</v>
      </c>
      <c r="P6" s="15">
        <v>124.3</v>
      </c>
      <c r="Q6" s="15">
        <v>112.2</v>
      </c>
      <c r="R6" s="15">
        <v>93.3</v>
      </c>
      <c r="S6" s="15">
        <v>103.9</v>
      </c>
      <c r="T6" s="15">
        <v>101.1</v>
      </c>
      <c r="U6" s="15">
        <v>116.2</v>
      </c>
      <c r="V6" s="15">
        <v>135.4</v>
      </c>
      <c r="W6" s="15">
        <v>136.9</v>
      </c>
      <c r="X6" s="15">
        <v>119.5</v>
      </c>
      <c r="Y6" s="15">
        <v>106.6</v>
      </c>
      <c r="Z6" s="29">
        <v>105.9</v>
      </c>
      <c r="AA6" s="15">
        <v>117.9</v>
      </c>
      <c r="AB6" s="15">
        <v>113</v>
      </c>
      <c r="AC6" s="15">
        <v>104.7</v>
      </c>
      <c r="AD6" s="15">
        <v>89.1</v>
      </c>
      <c r="AE6" s="15">
        <v>131.30000000000001</v>
      </c>
      <c r="AF6" s="15">
        <v>104.9</v>
      </c>
      <c r="AG6" s="15">
        <v>101.9</v>
      </c>
      <c r="AH6" s="15">
        <v>101.2</v>
      </c>
      <c r="AI6" s="15">
        <v>93.8</v>
      </c>
      <c r="AJ6" s="15">
        <v>106.5</v>
      </c>
      <c r="AK6" s="15">
        <v>103.3</v>
      </c>
      <c r="AL6" s="15">
        <v>94</v>
      </c>
      <c r="AM6" s="15">
        <v>113</v>
      </c>
      <c r="AN6" s="15">
        <v>93.9</v>
      </c>
      <c r="AO6" s="15">
        <v>93.7</v>
      </c>
      <c r="AP6" s="15">
        <v>97.3</v>
      </c>
      <c r="AQ6" s="15">
        <v>101.4</v>
      </c>
      <c r="AR6" s="15">
        <v>107.7</v>
      </c>
      <c r="AS6" s="15">
        <v>106.1</v>
      </c>
      <c r="AT6" s="15">
        <v>90.2</v>
      </c>
      <c r="AU6" s="15">
        <v>105.6</v>
      </c>
      <c r="AV6" s="15">
        <v>99.3</v>
      </c>
      <c r="AW6" s="15">
        <v>104</v>
      </c>
      <c r="AX6" s="15">
        <v>88.3</v>
      </c>
      <c r="AY6" s="15">
        <v>106</v>
      </c>
      <c r="AZ6" s="15">
        <v>105.9</v>
      </c>
      <c r="BA6" s="15">
        <v>104.2</v>
      </c>
      <c r="BB6" s="15">
        <v>105.6</v>
      </c>
      <c r="BC6" s="15">
        <v>108</v>
      </c>
      <c r="BD6" s="85">
        <v>103.1</v>
      </c>
      <c r="BE6" s="15">
        <v>101</v>
      </c>
      <c r="BF6" s="85">
        <v>97.7</v>
      </c>
      <c r="BG6" s="85">
        <v>106</v>
      </c>
      <c r="BH6" s="85">
        <v>99.5</v>
      </c>
      <c r="BI6" s="85">
        <v>105.2</v>
      </c>
      <c r="BJ6" s="85">
        <v>92.8</v>
      </c>
      <c r="BK6" s="85">
        <v>109.2</v>
      </c>
      <c r="BL6" s="85">
        <v>96.5</v>
      </c>
      <c r="BM6" s="85">
        <v>98.5</v>
      </c>
      <c r="BN6" s="85">
        <v>102.3</v>
      </c>
      <c r="BO6" s="85">
        <v>103.9</v>
      </c>
      <c r="BP6" s="85">
        <v>107.4</v>
      </c>
      <c r="BQ6" s="85">
        <v>99.4</v>
      </c>
      <c r="BR6" s="85">
        <v>98.1</v>
      </c>
      <c r="BS6" s="85">
        <v>106.6</v>
      </c>
      <c r="BT6" s="85">
        <v>98.8</v>
      </c>
      <c r="BU6" s="85">
        <v>97.2</v>
      </c>
      <c r="BV6" s="85">
        <v>95.9</v>
      </c>
      <c r="BW6" s="85">
        <v>100.3</v>
      </c>
      <c r="BX6" s="85">
        <v>91.1</v>
      </c>
      <c r="BY6" s="85">
        <v>101.1</v>
      </c>
      <c r="BZ6" s="85">
        <v>106.5</v>
      </c>
      <c r="CA6" s="85">
        <v>105</v>
      </c>
      <c r="CB6" s="85">
        <v>106.5</v>
      </c>
      <c r="CC6" s="85">
        <v>94.3</v>
      </c>
      <c r="CD6" s="85">
        <v>102.2</v>
      </c>
      <c r="CE6" s="85">
        <v>112.7</v>
      </c>
      <c r="CF6" s="85">
        <v>111</v>
      </c>
      <c r="CG6" s="85">
        <v>90.4</v>
      </c>
      <c r="CH6" s="85">
        <v>96.2</v>
      </c>
      <c r="CI6" s="85">
        <v>97.6</v>
      </c>
      <c r="CJ6" s="85">
        <v>98.8</v>
      </c>
      <c r="CK6" s="85">
        <v>96.3</v>
      </c>
      <c r="CL6" s="85">
        <v>98.6</v>
      </c>
      <c r="CM6" s="85">
        <v>105.1</v>
      </c>
      <c r="CN6" s="85">
        <v>101.1</v>
      </c>
      <c r="CO6" s="85">
        <v>107.6</v>
      </c>
      <c r="CP6" s="85">
        <v>100.1</v>
      </c>
      <c r="CQ6" s="85">
        <v>105.5</v>
      </c>
      <c r="CR6" s="85">
        <v>108.5</v>
      </c>
      <c r="CS6" s="85">
        <v>107.1</v>
      </c>
      <c r="CT6" s="85">
        <v>74.2</v>
      </c>
      <c r="CU6" s="85">
        <v>109.7</v>
      </c>
      <c r="CV6" s="85">
        <v>109.7</v>
      </c>
      <c r="CW6" s="85">
        <v>107.8</v>
      </c>
      <c r="CX6" s="85">
        <v>105.5</v>
      </c>
      <c r="CY6" s="85">
        <v>90.4</v>
      </c>
      <c r="CZ6" s="85">
        <v>107.3</v>
      </c>
      <c r="DA6" s="85">
        <v>111.7</v>
      </c>
      <c r="DB6" s="85">
        <v>99.1</v>
      </c>
      <c r="DC6" s="85">
        <v>103.6</v>
      </c>
      <c r="DD6" s="85">
        <v>99.3</v>
      </c>
      <c r="DE6" s="85">
        <v>97.9</v>
      </c>
      <c r="DF6" s="85">
        <v>80.400000000000006</v>
      </c>
      <c r="DG6" s="85">
        <v>92.6</v>
      </c>
    </row>
    <row r="7" spans="1:111" ht="30" customHeight="1">
      <c r="A7" s="385"/>
      <c r="B7" s="57" t="str">
        <f>IF('0'!A1=1,"Будівництво","Construction")</f>
        <v>Будівництво</v>
      </c>
      <c r="C7" s="15">
        <v>91.3</v>
      </c>
      <c r="D7" s="15">
        <v>98</v>
      </c>
      <c r="E7" s="15">
        <v>94.8</v>
      </c>
      <c r="F7" s="15">
        <v>92.1</v>
      </c>
      <c r="G7" s="15">
        <v>101</v>
      </c>
      <c r="H7" s="15">
        <v>97</v>
      </c>
      <c r="I7" s="15">
        <v>97.3</v>
      </c>
      <c r="J7" s="15">
        <v>92.5</v>
      </c>
      <c r="K7" s="15">
        <v>107.4</v>
      </c>
      <c r="L7" s="15">
        <v>95.2</v>
      </c>
      <c r="M7" s="15">
        <v>83.3</v>
      </c>
      <c r="N7" s="15">
        <v>95.3</v>
      </c>
      <c r="O7" s="15">
        <v>89.4</v>
      </c>
      <c r="P7" s="15">
        <v>119.9</v>
      </c>
      <c r="Q7" s="15">
        <v>115.1</v>
      </c>
      <c r="R7" s="15">
        <v>106.3</v>
      </c>
      <c r="S7" s="15">
        <v>96.3</v>
      </c>
      <c r="T7" s="15">
        <v>102.7</v>
      </c>
      <c r="U7" s="15">
        <v>112.4</v>
      </c>
      <c r="V7" s="15">
        <v>100.5</v>
      </c>
      <c r="W7" s="15">
        <v>112.7</v>
      </c>
      <c r="X7" s="15">
        <v>105.2</v>
      </c>
      <c r="Y7" s="15">
        <v>108</v>
      </c>
      <c r="Z7" s="29">
        <v>101.4</v>
      </c>
      <c r="AA7" s="15">
        <v>125.5</v>
      </c>
      <c r="AB7" s="15">
        <v>87.6</v>
      </c>
      <c r="AC7" s="15">
        <v>107.6</v>
      </c>
      <c r="AD7" s="15">
        <v>104.9</v>
      </c>
      <c r="AE7" s="15">
        <v>99.2</v>
      </c>
      <c r="AF7" s="15">
        <v>126.8</v>
      </c>
      <c r="AG7" s="15">
        <v>100.6</v>
      </c>
      <c r="AH7" s="15">
        <v>104.9</v>
      </c>
      <c r="AI7" s="15">
        <v>98.9</v>
      </c>
      <c r="AJ7" s="15">
        <v>95.5</v>
      </c>
      <c r="AK7" s="15">
        <v>100.8</v>
      </c>
      <c r="AL7" s="15">
        <v>95.6</v>
      </c>
      <c r="AM7" s="15">
        <v>103.8</v>
      </c>
      <c r="AN7" s="15">
        <v>95.1</v>
      </c>
      <c r="AO7" s="15">
        <v>104.1</v>
      </c>
      <c r="AP7" s="15">
        <v>97.4</v>
      </c>
      <c r="AQ7" s="15">
        <v>104</v>
      </c>
      <c r="AR7" s="15">
        <v>94.5</v>
      </c>
      <c r="AS7" s="15">
        <v>100.2</v>
      </c>
      <c r="AT7" s="15">
        <v>93.7</v>
      </c>
      <c r="AU7" s="15">
        <v>97.7</v>
      </c>
      <c r="AV7" s="15">
        <v>97.2</v>
      </c>
      <c r="AW7" s="15">
        <v>96.8</v>
      </c>
      <c r="AX7" s="15">
        <v>89.2</v>
      </c>
      <c r="AY7" s="15">
        <v>101.1</v>
      </c>
      <c r="AZ7" s="15">
        <v>100.9</v>
      </c>
      <c r="BA7" s="15">
        <v>104.6</v>
      </c>
      <c r="BB7" s="15">
        <v>102.2</v>
      </c>
      <c r="BC7" s="15">
        <v>102.5</v>
      </c>
      <c r="BD7" s="85">
        <v>100.5</v>
      </c>
      <c r="BE7" s="15">
        <v>101.9</v>
      </c>
      <c r="BF7" s="85">
        <v>99.8</v>
      </c>
      <c r="BG7" s="85">
        <v>104.2</v>
      </c>
      <c r="BH7" s="85">
        <v>100.2</v>
      </c>
      <c r="BI7" s="85">
        <v>101.9</v>
      </c>
      <c r="BJ7" s="85">
        <v>97.7</v>
      </c>
      <c r="BK7" s="85">
        <v>93.9</v>
      </c>
      <c r="BL7" s="85">
        <v>99</v>
      </c>
      <c r="BM7" s="85">
        <v>96.2</v>
      </c>
      <c r="BN7" s="85">
        <v>102.1</v>
      </c>
      <c r="BO7" s="85">
        <v>102.2</v>
      </c>
      <c r="BP7" s="85">
        <v>101</v>
      </c>
      <c r="BQ7" s="85">
        <v>96.9</v>
      </c>
      <c r="BR7" s="85">
        <v>94.9</v>
      </c>
      <c r="BS7" s="85">
        <v>101.2</v>
      </c>
      <c r="BT7" s="85">
        <v>101.9</v>
      </c>
      <c r="BU7" s="85">
        <v>99.7</v>
      </c>
      <c r="BV7" s="85">
        <v>91.7</v>
      </c>
      <c r="BW7" s="85">
        <v>101</v>
      </c>
      <c r="BX7" s="85">
        <v>105</v>
      </c>
      <c r="BY7" s="85">
        <v>94.6</v>
      </c>
      <c r="BZ7" s="85">
        <v>96.9</v>
      </c>
      <c r="CA7" s="85">
        <v>94.2</v>
      </c>
      <c r="CB7" s="85">
        <v>97.7</v>
      </c>
      <c r="CC7" s="85">
        <v>96.3</v>
      </c>
      <c r="CD7" s="85">
        <v>99.7</v>
      </c>
      <c r="CE7" s="85">
        <v>102.5</v>
      </c>
      <c r="CF7" s="85">
        <v>101.2</v>
      </c>
      <c r="CG7" s="85">
        <v>99.2</v>
      </c>
      <c r="CH7" s="85">
        <v>68</v>
      </c>
      <c r="CI7" s="85">
        <v>118.5</v>
      </c>
      <c r="CJ7" s="85">
        <v>104.8</v>
      </c>
      <c r="CK7" s="85">
        <v>98.5</v>
      </c>
      <c r="CL7" s="85">
        <v>99.7</v>
      </c>
      <c r="CM7" s="85">
        <v>95.9</v>
      </c>
      <c r="CN7" s="85">
        <v>87.5</v>
      </c>
      <c r="CO7" s="85">
        <v>101</v>
      </c>
      <c r="CP7" s="85">
        <v>95</v>
      </c>
      <c r="CQ7" s="85">
        <v>102</v>
      </c>
      <c r="CR7" s="85">
        <v>111.5</v>
      </c>
      <c r="CS7" s="85">
        <v>101.5</v>
      </c>
      <c r="CT7" s="85">
        <v>89.1</v>
      </c>
      <c r="CU7" s="85">
        <v>297.2</v>
      </c>
      <c r="CV7" s="85">
        <v>104.6</v>
      </c>
      <c r="CW7" s="85">
        <v>100.1</v>
      </c>
      <c r="CX7" s="85">
        <v>102.5</v>
      </c>
      <c r="CY7" s="85">
        <v>102.4</v>
      </c>
      <c r="CZ7" s="85">
        <v>102.3</v>
      </c>
      <c r="DA7" s="85">
        <v>98.6</v>
      </c>
      <c r="DB7" s="85">
        <v>103.1</v>
      </c>
      <c r="DC7" s="85">
        <v>101.5</v>
      </c>
      <c r="DD7" s="85">
        <v>105.9</v>
      </c>
      <c r="DE7" s="85">
        <v>105</v>
      </c>
      <c r="DF7" s="85">
        <v>96</v>
      </c>
      <c r="DG7" s="85">
        <v>128.4</v>
      </c>
    </row>
    <row r="8" spans="1:111" ht="30" customHeight="1">
      <c r="A8" s="385"/>
      <c r="B8" s="57"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5">
        <v>132.9</v>
      </c>
      <c r="D8" s="15">
        <v>119</v>
      </c>
      <c r="E8" s="15">
        <v>103.2</v>
      </c>
      <c r="F8" s="15">
        <v>89.6</v>
      </c>
      <c r="G8" s="15">
        <v>100.2</v>
      </c>
      <c r="H8" s="15">
        <v>109.4</v>
      </c>
      <c r="I8" s="15">
        <v>94.4</v>
      </c>
      <c r="J8" s="15">
        <v>93.4</v>
      </c>
      <c r="K8" s="15">
        <v>93.3</v>
      </c>
      <c r="L8" s="15">
        <v>88.6</v>
      </c>
      <c r="M8" s="15">
        <v>94.9</v>
      </c>
      <c r="N8" s="15">
        <v>90</v>
      </c>
      <c r="O8" s="15">
        <v>83.5</v>
      </c>
      <c r="P8" s="15">
        <v>125.5</v>
      </c>
      <c r="Q8" s="15">
        <v>104.8</v>
      </c>
      <c r="R8" s="15">
        <v>107.9</v>
      </c>
      <c r="S8" s="15">
        <v>104</v>
      </c>
      <c r="T8" s="15">
        <v>102.6</v>
      </c>
      <c r="U8" s="15">
        <v>101.6</v>
      </c>
      <c r="V8" s="15">
        <v>109.6</v>
      </c>
      <c r="W8" s="15">
        <v>108.3</v>
      </c>
      <c r="X8" s="15">
        <v>99.8</v>
      </c>
      <c r="Y8" s="15">
        <v>104.3</v>
      </c>
      <c r="Z8" s="29">
        <v>96.1</v>
      </c>
      <c r="AA8" s="15">
        <v>98.3</v>
      </c>
      <c r="AB8" s="15">
        <v>101.7</v>
      </c>
      <c r="AC8" s="15">
        <v>98.2</v>
      </c>
      <c r="AD8" s="15">
        <v>79.2</v>
      </c>
      <c r="AE8" s="89">
        <v>103.6</v>
      </c>
      <c r="AF8" s="15">
        <v>109.1</v>
      </c>
      <c r="AG8" s="15">
        <v>95.5</v>
      </c>
      <c r="AH8" s="15">
        <v>101</v>
      </c>
      <c r="AI8" s="15">
        <v>102</v>
      </c>
      <c r="AJ8" s="15">
        <v>98.6</v>
      </c>
      <c r="AK8" s="15">
        <v>108.1</v>
      </c>
      <c r="AL8" s="15">
        <v>95.7</v>
      </c>
      <c r="AM8" s="15">
        <v>119.5</v>
      </c>
      <c r="AN8" s="15">
        <v>97.1</v>
      </c>
      <c r="AO8" s="15">
        <v>102.5</v>
      </c>
      <c r="AP8" s="15">
        <v>93.9</v>
      </c>
      <c r="AQ8" s="15">
        <v>98.7</v>
      </c>
      <c r="AR8" s="15">
        <v>97.5</v>
      </c>
      <c r="AS8" s="15">
        <v>104.6</v>
      </c>
      <c r="AT8" s="15">
        <v>99.7</v>
      </c>
      <c r="AU8" s="15">
        <v>101.5</v>
      </c>
      <c r="AV8" s="15">
        <v>111.4</v>
      </c>
      <c r="AW8" s="15">
        <v>100.3</v>
      </c>
      <c r="AX8" s="15">
        <v>101</v>
      </c>
      <c r="AY8" s="15">
        <v>91.7</v>
      </c>
      <c r="AZ8" s="15">
        <v>109.1</v>
      </c>
      <c r="BA8" s="15">
        <v>135.1</v>
      </c>
      <c r="BB8" s="15">
        <v>69</v>
      </c>
      <c r="BC8" s="15">
        <v>97.9</v>
      </c>
      <c r="BD8" s="85">
        <v>102.6</v>
      </c>
      <c r="BE8" s="15">
        <v>76.7</v>
      </c>
      <c r="BF8" s="85">
        <v>108</v>
      </c>
      <c r="BG8" s="85">
        <v>108.1</v>
      </c>
      <c r="BH8" s="85">
        <v>106.4</v>
      </c>
      <c r="BI8" s="85">
        <v>101.4</v>
      </c>
      <c r="BJ8" s="85">
        <v>125.1</v>
      </c>
      <c r="BK8" s="85">
        <v>123.5</v>
      </c>
      <c r="BL8" s="85">
        <v>62.2</v>
      </c>
      <c r="BM8" s="85">
        <v>105.4</v>
      </c>
      <c r="BN8" s="85">
        <v>100.6</v>
      </c>
      <c r="BO8" s="85">
        <v>101.6</v>
      </c>
      <c r="BP8" s="85">
        <v>109.1</v>
      </c>
      <c r="BQ8" s="85">
        <v>120.7</v>
      </c>
      <c r="BR8" s="85">
        <v>99.3</v>
      </c>
      <c r="BS8" s="85">
        <v>108</v>
      </c>
      <c r="BT8" s="85">
        <v>101.4</v>
      </c>
      <c r="BU8" s="85">
        <v>108.6</v>
      </c>
      <c r="BV8" s="85">
        <v>99.5</v>
      </c>
      <c r="BW8" s="85">
        <v>119.8</v>
      </c>
      <c r="BX8" s="85">
        <v>98.5</v>
      </c>
      <c r="BY8" s="85">
        <v>124.8</v>
      </c>
      <c r="BZ8" s="85">
        <v>104.3</v>
      </c>
      <c r="CA8" s="85">
        <v>101.4</v>
      </c>
      <c r="CB8" s="85">
        <v>99.5</v>
      </c>
      <c r="CC8" s="85">
        <v>99.2</v>
      </c>
      <c r="CD8" s="85">
        <v>89.3</v>
      </c>
      <c r="CE8" s="85">
        <v>103.6</v>
      </c>
      <c r="CF8" s="85">
        <v>105.2</v>
      </c>
      <c r="CG8" s="85">
        <v>94.4</v>
      </c>
      <c r="CH8" s="85">
        <v>101</v>
      </c>
      <c r="CI8" s="85">
        <v>108</v>
      </c>
      <c r="CJ8" s="85">
        <v>64.3</v>
      </c>
      <c r="CK8" s="85">
        <v>105.4</v>
      </c>
      <c r="CL8" s="85">
        <v>104.1</v>
      </c>
      <c r="CM8" s="85">
        <v>100.5</v>
      </c>
      <c r="CN8" s="85">
        <v>88.2</v>
      </c>
      <c r="CO8" s="85">
        <v>112.1</v>
      </c>
      <c r="CP8" s="85">
        <v>104.5</v>
      </c>
      <c r="CQ8" s="85">
        <v>104.3</v>
      </c>
      <c r="CR8" s="85">
        <v>110.5</v>
      </c>
      <c r="CS8" s="85">
        <v>106.8</v>
      </c>
      <c r="CT8" s="85">
        <v>96.1</v>
      </c>
      <c r="CU8" s="85">
        <v>139.9</v>
      </c>
      <c r="CV8" s="85">
        <v>104.2</v>
      </c>
      <c r="CW8" s="85">
        <v>98.4</v>
      </c>
      <c r="CX8" s="85">
        <v>106.7</v>
      </c>
      <c r="CY8" s="85">
        <v>111</v>
      </c>
      <c r="CZ8" s="85">
        <v>90.1</v>
      </c>
      <c r="DA8" s="85">
        <v>101.2</v>
      </c>
      <c r="DB8" s="85">
        <v>101.8</v>
      </c>
      <c r="DC8" s="85">
        <v>92</v>
      </c>
      <c r="DD8" s="85">
        <v>103.4</v>
      </c>
      <c r="DE8" s="85">
        <v>95.4</v>
      </c>
      <c r="DF8" s="85">
        <v>95.7</v>
      </c>
      <c r="DG8" s="85">
        <v>152.9</v>
      </c>
    </row>
    <row r="9" spans="1:111" ht="30" customHeight="1">
      <c r="A9" s="385"/>
      <c r="B9" s="57"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5">
        <v>151.30000000000001</v>
      </c>
      <c r="D9" s="15">
        <v>155.30000000000001</v>
      </c>
      <c r="E9" s="15">
        <v>115.3</v>
      </c>
      <c r="F9" s="15">
        <v>117.4</v>
      </c>
      <c r="G9" s="15">
        <v>102.1</v>
      </c>
      <c r="H9" s="15">
        <v>100.1</v>
      </c>
      <c r="I9" s="15">
        <v>100.7</v>
      </c>
      <c r="J9" s="15">
        <v>100.3</v>
      </c>
      <c r="K9" s="15">
        <v>109.3</v>
      </c>
      <c r="L9" s="15">
        <v>87.2</v>
      </c>
      <c r="M9" s="15">
        <v>118.9</v>
      </c>
      <c r="N9" s="15">
        <v>81.5</v>
      </c>
      <c r="O9" s="15">
        <v>99.3</v>
      </c>
      <c r="P9" s="15">
        <v>117.6</v>
      </c>
      <c r="Q9" s="15">
        <v>109.4</v>
      </c>
      <c r="R9" s="15">
        <v>90.5</v>
      </c>
      <c r="S9" s="15">
        <v>94.2</v>
      </c>
      <c r="T9" s="15">
        <v>94.7</v>
      </c>
      <c r="U9" s="15">
        <v>108.3</v>
      </c>
      <c r="V9" s="15">
        <v>106.6</v>
      </c>
      <c r="W9" s="15">
        <v>111.2</v>
      </c>
      <c r="X9" s="15">
        <v>91.5</v>
      </c>
      <c r="Y9" s="15">
        <v>110.8</v>
      </c>
      <c r="Z9" s="29">
        <v>86.1</v>
      </c>
      <c r="AA9" s="15">
        <v>107.1</v>
      </c>
      <c r="AB9" s="15">
        <v>99.8</v>
      </c>
      <c r="AC9" s="15">
        <v>92.4</v>
      </c>
      <c r="AD9" s="15">
        <v>97.9</v>
      </c>
      <c r="AE9" s="89">
        <v>104.2</v>
      </c>
      <c r="AF9" s="15">
        <v>106.8</v>
      </c>
      <c r="AG9" s="15">
        <v>102.9</v>
      </c>
      <c r="AH9" s="15">
        <v>104.7</v>
      </c>
      <c r="AI9" s="15">
        <v>100.9</v>
      </c>
      <c r="AJ9" s="15">
        <v>94.9</v>
      </c>
      <c r="AK9" s="15">
        <v>96.4</v>
      </c>
      <c r="AL9" s="15">
        <v>91.8</v>
      </c>
      <c r="AM9" s="15">
        <v>110.2</v>
      </c>
      <c r="AN9" s="15">
        <v>103.5</v>
      </c>
      <c r="AO9" s="15">
        <v>110</v>
      </c>
      <c r="AP9" s="15">
        <v>78.8</v>
      </c>
      <c r="AQ9" s="15">
        <v>96.2</v>
      </c>
      <c r="AR9" s="15">
        <v>100.7</v>
      </c>
      <c r="AS9" s="15">
        <v>98.2</v>
      </c>
      <c r="AT9" s="15">
        <v>98.2</v>
      </c>
      <c r="AU9" s="15">
        <v>98.9</v>
      </c>
      <c r="AV9" s="15">
        <v>101.6</v>
      </c>
      <c r="AW9" s="15">
        <v>100.3</v>
      </c>
      <c r="AX9" s="15">
        <v>92.2</v>
      </c>
      <c r="AY9" s="15">
        <v>109.5</v>
      </c>
      <c r="AZ9" s="15">
        <v>96</v>
      </c>
      <c r="BA9" s="15">
        <v>101.6</v>
      </c>
      <c r="BB9" s="15">
        <v>110.5</v>
      </c>
      <c r="BC9" s="15">
        <v>101.3</v>
      </c>
      <c r="BD9" s="85">
        <v>102.7</v>
      </c>
      <c r="BE9" s="15">
        <v>86.9</v>
      </c>
      <c r="BF9" s="85">
        <v>99.3</v>
      </c>
      <c r="BG9" s="85">
        <v>101.6</v>
      </c>
      <c r="BH9" s="85">
        <v>99.6</v>
      </c>
      <c r="BI9" s="85">
        <v>104.8</v>
      </c>
      <c r="BJ9" s="85">
        <v>90.5</v>
      </c>
      <c r="BK9" s="85">
        <v>89.1</v>
      </c>
      <c r="BL9" s="85">
        <v>103.4</v>
      </c>
      <c r="BM9" s="85">
        <v>92.9</v>
      </c>
      <c r="BN9" s="85">
        <v>101.5</v>
      </c>
      <c r="BO9" s="85">
        <v>103.4</v>
      </c>
      <c r="BP9" s="85">
        <v>105.3</v>
      </c>
      <c r="BQ9" s="85">
        <v>104.2</v>
      </c>
      <c r="BR9" s="85">
        <v>101.3</v>
      </c>
      <c r="BS9" s="85">
        <v>105.2</v>
      </c>
      <c r="BT9" s="85">
        <v>104.2</v>
      </c>
      <c r="BU9" s="85">
        <v>108.1</v>
      </c>
      <c r="BV9" s="85">
        <v>87.8</v>
      </c>
      <c r="BW9" s="85">
        <v>95.1</v>
      </c>
      <c r="BX9" s="85">
        <v>109</v>
      </c>
      <c r="BY9" s="85">
        <v>90.1</v>
      </c>
      <c r="BZ9" s="85">
        <v>101.7</v>
      </c>
      <c r="CA9" s="85">
        <v>104.2</v>
      </c>
      <c r="CB9" s="85">
        <v>100.4</v>
      </c>
      <c r="CC9" s="85">
        <v>101.2</v>
      </c>
      <c r="CD9" s="85">
        <v>107.4</v>
      </c>
      <c r="CE9" s="85">
        <v>102.5</v>
      </c>
      <c r="CF9" s="85">
        <v>100.1</v>
      </c>
      <c r="CG9" s="85">
        <v>103.4</v>
      </c>
      <c r="CH9" s="85">
        <v>98</v>
      </c>
      <c r="CI9" s="85">
        <v>111.2</v>
      </c>
      <c r="CJ9" s="85">
        <v>100.7</v>
      </c>
      <c r="CK9" s="85">
        <v>101.1</v>
      </c>
      <c r="CL9" s="85">
        <v>105.7</v>
      </c>
      <c r="CM9" s="85">
        <v>110.5</v>
      </c>
      <c r="CN9" s="85">
        <v>100.1</v>
      </c>
      <c r="CO9" s="85">
        <v>111.3</v>
      </c>
      <c r="CP9" s="85">
        <v>100.8</v>
      </c>
      <c r="CQ9" s="85">
        <v>101.4</v>
      </c>
      <c r="CR9" s="85">
        <v>102.3</v>
      </c>
      <c r="CS9" s="85">
        <v>98.5</v>
      </c>
      <c r="CT9" s="85">
        <v>87</v>
      </c>
      <c r="CU9" s="85">
        <v>106.9</v>
      </c>
      <c r="CV9" s="85">
        <v>108.6</v>
      </c>
      <c r="CW9" s="85">
        <v>104.6</v>
      </c>
      <c r="CX9" s="85">
        <v>104.1</v>
      </c>
      <c r="CY9" s="85">
        <v>104.8</v>
      </c>
      <c r="CZ9" s="85">
        <v>106.5</v>
      </c>
      <c r="DA9" s="85">
        <v>105.7</v>
      </c>
      <c r="DB9" s="85">
        <v>100.1</v>
      </c>
      <c r="DC9" s="85">
        <v>101</v>
      </c>
      <c r="DD9" s="85">
        <v>96.8</v>
      </c>
      <c r="DE9" s="85">
        <v>101.4</v>
      </c>
      <c r="DF9" s="85">
        <v>93.2</v>
      </c>
      <c r="DG9" s="85">
        <v>81.2</v>
      </c>
    </row>
    <row r="10" spans="1:111" ht="30" customHeight="1">
      <c r="A10" s="385"/>
      <c r="B10" s="57" t="str">
        <f>IF('0'!A1=1,"Тимчасове розміщування й  організація харчування","Accommodation and food service activities")</f>
        <v>Тимчасове розміщування й  організація харчування</v>
      </c>
      <c r="C10" s="15">
        <v>125.1</v>
      </c>
      <c r="D10" s="15">
        <v>110.1</v>
      </c>
      <c r="E10" s="15">
        <v>91.3</v>
      </c>
      <c r="F10" s="15">
        <v>93.6</v>
      </c>
      <c r="G10" s="15">
        <v>91</v>
      </c>
      <c r="H10" s="15">
        <v>111.2</v>
      </c>
      <c r="I10" s="15">
        <v>93.5</v>
      </c>
      <c r="J10" s="15">
        <v>97.6</v>
      </c>
      <c r="K10" s="15">
        <v>101.7</v>
      </c>
      <c r="L10" s="15">
        <v>89.7</v>
      </c>
      <c r="M10" s="15">
        <v>99.8</v>
      </c>
      <c r="N10" s="15">
        <v>38</v>
      </c>
      <c r="O10" s="15">
        <v>98.1</v>
      </c>
      <c r="P10" s="15">
        <v>121.9</v>
      </c>
      <c r="Q10" s="15">
        <v>200.6</v>
      </c>
      <c r="R10" s="15">
        <v>89.8</v>
      </c>
      <c r="S10" s="15">
        <v>84.7</v>
      </c>
      <c r="T10" s="15">
        <v>96.6</v>
      </c>
      <c r="U10" s="15">
        <v>157</v>
      </c>
      <c r="V10" s="15">
        <v>89.1</v>
      </c>
      <c r="W10" s="15">
        <v>101.9</v>
      </c>
      <c r="X10" s="15">
        <v>115.2</v>
      </c>
      <c r="Y10" s="15">
        <v>95.6</v>
      </c>
      <c r="Z10" s="29">
        <v>85.2</v>
      </c>
      <c r="AA10" s="15">
        <v>230.2</v>
      </c>
      <c r="AB10" s="15">
        <v>114.6</v>
      </c>
      <c r="AC10" s="15">
        <v>92.4</v>
      </c>
      <c r="AD10" s="15">
        <v>88.6</v>
      </c>
      <c r="AE10" s="15">
        <v>104</v>
      </c>
      <c r="AF10" s="15">
        <v>131.5</v>
      </c>
      <c r="AG10" s="15">
        <v>80.5</v>
      </c>
      <c r="AH10" s="15">
        <v>190.2</v>
      </c>
      <c r="AI10" s="15">
        <v>102.8</v>
      </c>
      <c r="AJ10" s="15">
        <v>98</v>
      </c>
      <c r="AK10" s="15">
        <v>99</v>
      </c>
      <c r="AL10" s="15">
        <v>97.9</v>
      </c>
      <c r="AM10" s="15">
        <v>90.7</v>
      </c>
      <c r="AN10" s="15">
        <v>82.4</v>
      </c>
      <c r="AO10" s="15">
        <v>91.3</v>
      </c>
      <c r="AP10" s="15">
        <v>87.1</v>
      </c>
      <c r="AQ10" s="15">
        <v>81.7</v>
      </c>
      <c r="AR10" s="15">
        <v>109.2</v>
      </c>
      <c r="AS10" s="15">
        <v>76.2</v>
      </c>
      <c r="AT10" s="15">
        <v>96.6</v>
      </c>
      <c r="AU10" s="15">
        <v>125.3</v>
      </c>
      <c r="AV10" s="15">
        <v>110.7</v>
      </c>
      <c r="AW10" s="15">
        <v>105</v>
      </c>
      <c r="AX10" s="15">
        <v>59.8</v>
      </c>
      <c r="AY10" s="15">
        <v>83</v>
      </c>
      <c r="AZ10" s="15">
        <v>100.7</v>
      </c>
      <c r="BA10" s="15">
        <v>100.9</v>
      </c>
      <c r="BB10" s="15">
        <v>92</v>
      </c>
      <c r="BC10" s="15">
        <v>98.5</v>
      </c>
      <c r="BD10" s="85">
        <v>98</v>
      </c>
      <c r="BE10" s="15">
        <v>96.3</v>
      </c>
      <c r="BF10" s="85">
        <v>103</v>
      </c>
      <c r="BG10" s="85">
        <v>138.19999999999999</v>
      </c>
      <c r="BH10" s="85">
        <v>104.9</v>
      </c>
      <c r="BI10" s="85">
        <v>138.69999999999999</v>
      </c>
      <c r="BJ10" s="85">
        <v>28.1</v>
      </c>
      <c r="BK10" s="85">
        <v>67.900000000000006</v>
      </c>
      <c r="BL10" s="85">
        <v>104.9</v>
      </c>
      <c r="BM10" s="85">
        <v>95.1</v>
      </c>
      <c r="BN10" s="85">
        <v>401.8</v>
      </c>
      <c r="BO10" s="85">
        <v>84.7</v>
      </c>
      <c r="BP10" s="85">
        <v>87.2</v>
      </c>
      <c r="BQ10" s="85">
        <v>56.7</v>
      </c>
      <c r="BR10" s="85">
        <v>82.4</v>
      </c>
      <c r="BS10" s="85">
        <v>185.3</v>
      </c>
      <c r="BT10" s="85">
        <v>159.19999999999999</v>
      </c>
      <c r="BU10" s="85">
        <v>128.5</v>
      </c>
      <c r="BV10" s="85">
        <v>15.3</v>
      </c>
      <c r="BW10" s="85">
        <v>77.2</v>
      </c>
      <c r="BX10" s="85">
        <v>93.5</v>
      </c>
      <c r="BY10" s="85">
        <v>88.5</v>
      </c>
      <c r="BZ10" s="85">
        <v>89.5</v>
      </c>
      <c r="CA10" s="85">
        <v>164.7</v>
      </c>
      <c r="CB10" s="85">
        <v>95.8</v>
      </c>
      <c r="CC10" s="85">
        <v>70.099999999999994</v>
      </c>
      <c r="CD10" s="85">
        <v>46.8</v>
      </c>
      <c r="CE10" s="85">
        <v>119.6</v>
      </c>
      <c r="CF10" s="85">
        <v>165.9</v>
      </c>
      <c r="CG10" s="85">
        <v>138.4</v>
      </c>
      <c r="CH10" s="85">
        <v>70.099999999999994</v>
      </c>
      <c r="CI10" s="85">
        <v>786.3</v>
      </c>
      <c r="CJ10" s="85">
        <v>111.9</v>
      </c>
      <c r="CK10" s="85">
        <v>121</v>
      </c>
      <c r="CL10" s="85">
        <v>168.3</v>
      </c>
      <c r="CM10" s="85">
        <v>103.2</v>
      </c>
      <c r="CN10" s="85">
        <v>125.3</v>
      </c>
      <c r="CO10" s="85">
        <v>119.5</v>
      </c>
      <c r="CP10" s="85">
        <v>126.4</v>
      </c>
      <c r="CQ10" s="85">
        <v>93.2</v>
      </c>
      <c r="CR10" s="85">
        <v>103.3</v>
      </c>
      <c r="CS10" s="85">
        <v>104.8</v>
      </c>
      <c r="CT10" s="85">
        <v>61.6</v>
      </c>
      <c r="CU10" s="85">
        <v>117.4</v>
      </c>
      <c r="CV10" s="85">
        <v>94.4</v>
      </c>
      <c r="CW10" s="85">
        <v>72.5</v>
      </c>
      <c r="CX10" s="85">
        <v>32.299999999999997</v>
      </c>
      <c r="CY10" s="85">
        <v>92.3</v>
      </c>
      <c r="CZ10" s="85">
        <v>87.2</v>
      </c>
      <c r="DA10" s="85">
        <v>124.5</v>
      </c>
      <c r="DB10" s="85">
        <v>114.6</v>
      </c>
      <c r="DC10" s="85">
        <v>78</v>
      </c>
      <c r="DD10" s="85">
        <v>123.3</v>
      </c>
      <c r="DE10" s="85">
        <v>121.8</v>
      </c>
      <c r="DF10" s="85">
        <v>81.599999999999994</v>
      </c>
      <c r="DG10" s="85">
        <v>85.7</v>
      </c>
    </row>
    <row r="11" spans="1:111" ht="30" customHeight="1">
      <c r="A11" s="385"/>
      <c r="B11" s="57" t="str">
        <f>IF('0'!A1=1,"Інформація та телекомунікації","Information and communication")</f>
        <v>Інформація та телекомунікації</v>
      </c>
      <c r="C11" s="15">
        <v>13.9</v>
      </c>
      <c r="D11" s="15">
        <v>91.8</v>
      </c>
      <c r="E11" s="15">
        <v>96.2</v>
      </c>
      <c r="F11" s="15">
        <v>145.6</v>
      </c>
      <c r="G11" s="15">
        <v>88.7</v>
      </c>
      <c r="H11" s="15">
        <v>141.6</v>
      </c>
      <c r="I11" s="15">
        <v>79.900000000000006</v>
      </c>
      <c r="J11" s="15">
        <v>112.1</v>
      </c>
      <c r="K11" s="15">
        <v>96.2</v>
      </c>
      <c r="L11" s="15">
        <v>77.5</v>
      </c>
      <c r="M11" s="15">
        <v>151.80000000000001</v>
      </c>
      <c r="N11" s="15">
        <v>92.1</v>
      </c>
      <c r="O11" s="15">
        <v>150.19999999999999</v>
      </c>
      <c r="P11" s="15">
        <v>145.19999999999999</v>
      </c>
      <c r="Q11" s="15">
        <v>107.7</v>
      </c>
      <c r="R11" s="15">
        <v>115.7</v>
      </c>
      <c r="S11" s="15">
        <v>101</v>
      </c>
      <c r="T11" s="15">
        <v>106.6</v>
      </c>
      <c r="U11" s="15">
        <v>105.5</v>
      </c>
      <c r="V11" s="15">
        <v>149.6</v>
      </c>
      <c r="W11" s="15">
        <v>137</v>
      </c>
      <c r="X11" s="15">
        <v>102.3</v>
      </c>
      <c r="Y11" s="15">
        <v>98.7</v>
      </c>
      <c r="Z11" s="29">
        <v>95.7</v>
      </c>
      <c r="AA11" s="15">
        <v>138</v>
      </c>
      <c r="AB11" s="15">
        <v>117.3</v>
      </c>
      <c r="AC11" s="15">
        <v>162.9</v>
      </c>
      <c r="AD11" s="15">
        <v>95.4</v>
      </c>
      <c r="AE11" s="15">
        <v>48.2</v>
      </c>
      <c r="AF11" s="15">
        <v>214.3</v>
      </c>
      <c r="AG11" s="15">
        <v>45.3</v>
      </c>
      <c r="AH11" s="15">
        <v>135</v>
      </c>
      <c r="AI11" s="15">
        <v>115.7</v>
      </c>
      <c r="AJ11" s="15">
        <v>77.599999999999994</v>
      </c>
      <c r="AK11" s="15">
        <v>118.7</v>
      </c>
      <c r="AL11" s="15">
        <v>98.9</v>
      </c>
      <c r="AM11" s="15">
        <v>109.5</v>
      </c>
      <c r="AN11" s="15">
        <v>79.099999999999994</v>
      </c>
      <c r="AO11" s="15">
        <v>96.1</v>
      </c>
      <c r="AP11" s="15">
        <v>100.7</v>
      </c>
      <c r="AQ11" s="15">
        <v>96.7</v>
      </c>
      <c r="AR11" s="15">
        <v>116.1</v>
      </c>
      <c r="AS11" s="15">
        <v>120.3</v>
      </c>
      <c r="AT11" s="15">
        <v>82.8</v>
      </c>
      <c r="AU11" s="15">
        <v>114.2</v>
      </c>
      <c r="AV11" s="15">
        <v>97.6</v>
      </c>
      <c r="AW11" s="15">
        <v>103.2</v>
      </c>
      <c r="AX11" s="15">
        <v>76.599999999999994</v>
      </c>
      <c r="AY11" s="15">
        <v>100.3</v>
      </c>
      <c r="AZ11" s="15">
        <v>108.8</v>
      </c>
      <c r="BA11" s="15">
        <v>120.1</v>
      </c>
      <c r="BB11" s="15">
        <v>116.2</v>
      </c>
      <c r="BC11" s="15">
        <v>109.3</v>
      </c>
      <c r="BD11" s="85">
        <v>109.3</v>
      </c>
      <c r="BE11" s="15">
        <v>102.2</v>
      </c>
      <c r="BF11" s="85">
        <v>107.1</v>
      </c>
      <c r="BG11" s="85">
        <v>115.5</v>
      </c>
      <c r="BH11" s="85">
        <v>105.9</v>
      </c>
      <c r="BI11" s="85">
        <v>101.6</v>
      </c>
      <c r="BJ11" s="85">
        <v>141.1</v>
      </c>
      <c r="BK11" s="85">
        <v>120.2</v>
      </c>
      <c r="BL11" s="85">
        <v>74.400000000000006</v>
      </c>
      <c r="BM11" s="85">
        <v>117.3</v>
      </c>
      <c r="BN11" s="85">
        <v>107</v>
      </c>
      <c r="BO11" s="85">
        <v>101.3</v>
      </c>
      <c r="BP11" s="85">
        <v>94.3</v>
      </c>
      <c r="BQ11" s="85">
        <v>105.5</v>
      </c>
      <c r="BR11" s="85">
        <v>96.8</v>
      </c>
      <c r="BS11" s="85">
        <v>90.7</v>
      </c>
      <c r="BT11" s="85">
        <v>105.4</v>
      </c>
      <c r="BU11" s="85">
        <v>95.4</v>
      </c>
      <c r="BV11" s="85">
        <v>95.4</v>
      </c>
      <c r="BW11" s="85">
        <v>54.8</v>
      </c>
      <c r="BX11" s="85">
        <v>81.8</v>
      </c>
      <c r="BY11" s="85">
        <v>100.5</v>
      </c>
      <c r="BZ11" s="85">
        <v>150.69999999999999</v>
      </c>
      <c r="CA11" s="85">
        <v>112.7</v>
      </c>
      <c r="CB11" s="85">
        <v>89.8</v>
      </c>
      <c r="CC11" s="85">
        <v>103.7</v>
      </c>
      <c r="CD11" s="85">
        <v>98</v>
      </c>
      <c r="CE11" s="85">
        <v>109.1</v>
      </c>
      <c r="CF11" s="85">
        <v>112.7</v>
      </c>
      <c r="CG11" s="85">
        <v>84.5</v>
      </c>
      <c r="CH11" s="85">
        <v>101.8</v>
      </c>
      <c r="CI11" s="85">
        <v>183.3</v>
      </c>
      <c r="CJ11" s="85">
        <v>100.4</v>
      </c>
      <c r="CK11" s="85">
        <v>99</v>
      </c>
      <c r="CL11" s="85">
        <v>101.8</v>
      </c>
      <c r="CM11" s="85">
        <v>99.6</v>
      </c>
      <c r="CN11" s="85">
        <v>90</v>
      </c>
      <c r="CO11" s="85">
        <v>100.7</v>
      </c>
      <c r="CP11" s="85">
        <v>95</v>
      </c>
      <c r="CQ11" s="85">
        <v>102.6</v>
      </c>
      <c r="CR11" s="85">
        <v>99.6</v>
      </c>
      <c r="CS11" s="85">
        <v>104.1</v>
      </c>
      <c r="CT11" s="85">
        <v>86</v>
      </c>
      <c r="CU11" s="85">
        <v>229.4</v>
      </c>
      <c r="CV11" s="85">
        <v>127.6</v>
      </c>
      <c r="CW11" s="85">
        <v>95.3</v>
      </c>
      <c r="CX11" s="85">
        <v>118.9</v>
      </c>
      <c r="CY11" s="85">
        <v>104.2</v>
      </c>
      <c r="CZ11" s="85">
        <v>98.4</v>
      </c>
      <c r="DA11" s="85">
        <v>99.9</v>
      </c>
      <c r="DB11" s="85">
        <v>101.7</v>
      </c>
      <c r="DC11" s="85">
        <v>99.1</v>
      </c>
      <c r="DD11" s="85">
        <v>104.6</v>
      </c>
      <c r="DE11" s="85">
        <v>98.8</v>
      </c>
      <c r="DF11" s="85">
        <v>110.7</v>
      </c>
      <c r="DG11" s="85">
        <v>45.6</v>
      </c>
    </row>
    <row r="12" spans="1:111" ht="30" customHeight="1">
      <c r="A12" s="385"/>
      <c r="B12" s="57" t="str">
        <f>IF('0'!A1=1,"Фінансова та страхова діяльність","Financial and insurance activities")</f>
        <v>Фінансова та страхова діяльність</v>
      </c>
      <c r="C12" s="15">
        <v>122.1</v>
      </c>
      <c r="D12" s="15">
        <v>85.9</v>
      </c>
      <c r="E12" s="15">
        <v>101.6</v>
      </c>
      <c r="F12" s="15">
        <v>95.7</v>
      </c>
      <c r="G12" s="15">
        <v>98.2</v>
      </c>
      <c r="H12" s="15">
        <v>94.7</v>
      </c>
      <c r="I12" s="15">
        <v>100.5</v>
      </c>
      <c r="J12" s="15">
        <v>99.5</v>
      </c>
      <c r="K12" s="15">
        <v>99.9</v>
      </c>
      <c r="L12" s="15">
        <v>103.6</v>
      </c>
      <c r="M12" s="15">
        <v>100.2</v>
      </c>
      <c r="N12" s="15">
        <v>94.5</v>
      </c>
      <c r="O12" s="15">
        <v>122.1</v>
      </c>
      <c r="P12" s="15">
        <v>130.1</v>
      </c>
      <c r="Q12" s="15">
        <v>109.7</v>
      </c>
      <c r="R12" s="15">
        <v>90.6</v>
      </c>
      <c r="S12" s="15">
        <v>115.7</v>
      </c>
      <c r="T12" s="15">
        <v>99.4</v>
      </c>
      <c r="U12" s="15">
        <v>102.1</v>
      </c>
      <c r="V12" s="15">
        <v>95.3</v>
      </c>
      <c r="W12" s="15">
        <v>104.4</v>
      </c>
      <c r="X12" s="15">
        <v>98.8</v>
      </c>
      <c r="Y12" s="15">
        <v>107.8</v>
      </c>
      <c r="Z12" s="29">
        <v>75.3</v>
      </c>
      <c r="AA12" s="15">
        <v>112.2</v>
      </c>
      <c r="AB12" s="15">
        <v>156.19999999999999</v>
      </c>
      <c r="AC12" s="15">
        <v>131.69999999999999</v>
      </c>
      <c r="AD12" s="15">
        <v>106.9</v>
      </c>
      <c r="AE12" s="15">
        <v>123.9</v>
      </c>
      <c r="AF12" s="15">
        <v>90.3</v>
      </c>
      <c r="AG12" s="15">
        <v>101</v>
      </c>
      <c r="AH12" s="15">
        <v>122.6</v>
      </c>
      <c r="AI12" s="15">
        <v>106.3</v>
      </c>
      <c r="AJ12" s="15">
        <v>109.4</v>
      </c>
      <c r="AK12" s="15">
        <v>102.5</v>
      </c>
      <c r="AL12" s="15">
        <v>78.099999999999994</v>
      </c>
      <c r="AM12" s="15">
        <v>69.2</v>
      </c>
      <c r="AN12" s="15">
        <v>95.3</v>
      </c>
      <c r="AO12" s="15">
        <v>103.6</v>
      </c>
      <c r="AP12" s="15">
        <v>88.7</v>
      </c>
      <c r="AQ12" s="15">
        <v>112</v>
      </c>
      <c r="AR12" s="15">
        <v>135</v>
      </c>
      <c r="AS12" s="15">
        <v>90.9</v>
      </c>
      <c r="AT12" s="15">
        <v>102.4</v>
      </c>
      <c r="AU12" s="15">
        <v>107.9</v>
      </c>
      <c r="AV12" s="15">
        <v>95.2</v>
      </c>
      <c r="AW12" s="15">
        <v>102.8</v>
      </c>
      <c r="AX12" s="15">
        <v>100.5</v>
      </c>
      <c r="AY12" s="15">
        <v>90.8</v>
      </c>
      <c r="AZ12" s="15">
        <v>103.4</v>
      </c>
      <c r="BA12" s="15">
        <v>99.3</v>
      </c>
      <c r="BB12" s="15">
        <v>102.7</v>
      </c>
      <c r="BC12" s="15">
        <v>103.6</v>
      </c>
      <c r="BD12" s="85">
        <v>106.7</v>
      </c>
      <c r="BE12" s="15">
        <v>103.2</v>
      </c>
      <c r="BF12" s="85">
        <v>98.8</v>
      </c>
      <c r="BG12" s="85">
        <v>107</v>
      </c>
      <c r="BH12" s="85">
        <v>108.7</v>
      </c>
      <c r="BI12" s="85">
        <v>83.1</v>
      </c>
      <c r="BJ12" s="85">
        <v>91.1</v>
      </c>
      <c r="BK12" s="85">
        <v>99.9</v>
      </c>
      <c r="BL12" s="85">
        <v>97.6</v>
      </c>
      <c r="BM12" s="85">
        <v>110.6</v>
      </c>
      <c r="BN12" s="85">
        <v>99.8</v>
      </c>
      <c r="BO12" s="85">
        <v>99.5</v>
      </c>
      <c r="BP12" s="85">
        <v>103.2</v>
      </c>
      <c r="BQ12" s="85">
        <v>101.9</v>
      </c>
      <c r="BR12" s="85">
        <v>103</v>
      </c>
      <c r="BS12" s="85">
        <v>103.5</v>
      </c>
      <c r="BT12" s="85">
        <v>103.2</v>
      </c>
      <c r="BU12" s="85">
        <v>105.1</v>
      </c>
      <c r="BV12" s="85">
        <v>99.9</v>
      </c>
      <c r="BW12" s="85">
        <v>90.1</v>
      </c>
      <c r="BX12" s="85">
        <v>98.2</v>
      </c>
      <c r="BY12" s="85">
        <v>98</v>
      </c>
      <c r="BZ12" s="85">
        <v>102.3</v>
      </c>
      <c r="CA12" s="85">
        <v>94.7</v>
      </c>
      <c r="CB12" s="85">
        <v>94.7</v>
      </c>
      <c r="CC12" s="85">
        <v>100.4</v>
      </c>
      <c r="CD12" s="85">
        <v>101.8</v>
      </c>
      <c r="CE12" s="85">
        <v>101.1</v>
      </c>
      <c r="CF12" s="85">
        <v>96.5</v>
      </c>
      <c r="CG12" s="85">
        <v>66.8</v>
      </c>
      <c r="CH12" s="85">
        <v>100.4</v>
      </c>
      <c r="CI12" s="85">
        <v>96</v>
      </c>
      <c r="CJ12" s="85">
        <v>100.3</v>
      </c>
      <c r="CK12" s="85">
        <v>100</v>
      </c>
      <c r="CL12" s="85">
        <v>100.5</v>
      </c>
      <c r="CM12" s="85">
        <v>100.3</v>
      </c>
      <c r="CN12" s="85">
        <v>100.2</v>
      </c>
      <c r="CO12" s="85">
        <v>100.3</v>
      </c>
      <c r="CP12" s="85">
        <v>100.3</v>
      </c>
      <c r="CQ12" s="85">
        <v>100.2</v>
      </c>
      <c r="CR12" s="85">
        <v>100.3</v>
      </c>
      <c r="CS12" s="85">
        <v>100.3</v>
      </c>
      <c r="CT12" s="85">
        <v>145.4</v>
      </c>
      <c r="CU12" s="85">
        <v>7.4</v>
      </c>
      <c r="CV12" s="85">
        <v>50.7</v>
      </c>
      <c r="CW12" s="85">
        <v>87.5</v>
      </c>
      <c r="CX12" s="85">
        <v>118</v>
      </c>
      <c r="CY12" s="85">
        <v>120</v>
      </c>
      <c r="CZ12" s="85">
        <v>305.7</v>
      </c>
      <c r="DA12" s="85">
        <v>330.4</v>
      </c>
      <c r="DB12" s="85">
        <v>179.5</v>
      </c>
      <c r="DC12" s="85">
        <v>156.19999999999999</v>
      </c>
      <c r="DD12" s="85">
        <v>116</v>
      </c>
      <c r="DE12" s="85">
        <v>122.6</v>
      </c>
      <c r="DF12" s="85">
        <v>103</v>
      </c>
      <c r="DG12" s="85">
        <v>2.7</v>
      </c>
    </row>
    <row r="13" spans="1:111" ht="30" customHeight="1">
      <c r="A13" s="385"/>
      <c r="B13" s="57" t="str">
        <f>IF('0'!A1=1,"Операції з нерухомим майном","Real estate activities")</f>
        <v>Операції з нерухомим майном</v>
      </c>
      <c r="C13" s="15">
        <v>193.8</v>
      </c>
      <c r="D13" s="15">
        <v>115.1</v>
      </c>
      <c r="E13" s="15">
        <v>102.4</v>
      </c>
      <c r="F13" s="15">
        <v>102.3</v>
      </c>
      <c r="G13" s="15">
        <v>90.6</v>
      </c>
      <c r="H13" s="15">
        <v>95.5</v>
      </c>
      <c r="I13" s="15">
        <v>99.1</v>
      </c>
      <c r="J13" s="15">
        <v>102.9</v>
      </c>
      <c r="K13" s="15">
        <v>98.9</v>
      </c>
      <c r="L13" s="15">
        <v>96.3</v>
      </c>
      <c r="M13" s="15">
        <v>91.9</v>
      </c>
      <c r="N13" s="15">
        <v>95.1</v>
      </c>
      <c r="O13" s="15">
        <v>58</v>
      </c>
      <c r="P13" s="15">
        <v>107.2</v>
      </c>
      <c r="Q13" s="15">
        <v>98.2</v>
      </c>
      <c r="R13" s="15">
        <v>161.4</v>
      </c>
      <c r="S13" s="15">
        <v>67.3</v>
      </c>
      <c r="T13" s="15">
        <v>101.4</v>
      </c>
      <c r="U13" s="15">
        <v>100.9</v>
      </c>
      <c r="V13" s="15">
        <v>105</v>
      </c>
      <c r="W13" s="15">
        <v>101.8</v>
      </c>
      <c r="X13" s="15">
        <v>94.9</v>
      </c>
      <c r="Y13" s="15">
        <v>102.5</v>
      </c>
      <c r="Z13" s="29">
        <v>97.9</v>
      </c>
      <c r="AA13" s="15">
        <v>70.2</v>
      </c>
      <c r="AB13" s="15">
        <v>100</v>
      </c>
      <c r="AC13" s="15">
        <v>99.3</v>
      </c>
      <c r="AD13" s="15">
        <v>101.1</v>
      </c>
      <c r="AE13" s="15">
        <v>98.3</v>
      </c>
      <c r="AF13" s="15">
        <v>95.5</v>
      </c>
      <c r="AG13" s="15">
        <v>114.8</v>
      </c>
      <c r="AH13" s="15">
        <v>83.9</v>
      </c>
      <c r="AI13" s="15">
        <v>99.9</v>
      </c>
      <c r="AJ13" s="15">
        <v>90.7</v>
      </c>
      <c r="AK13" s="15">
        <v>101.3</v>
      </c>
      <c r="AL13" s="15">
        <v>99.3</v>
      </c>
      <c r="AM13" s="15">
        <v>144.6</v>
      </c>
      <c r="AN13" s="15">
        <v>100</v>
      </c>
      <c r="AO13" s="15">
        <v>100</v>
      </c>
      <c r="AP13" s="15">
        <v>96.1</v>
      </c>
      <c r="AQ13" s="15">
        <v>95.9</v>
      </c>
      <c r="AR13" s="15">
        <v>100.9</v>
      </c>
      <c r="AS13" s="15">
        <v>97.6</v>
      </c>
      <c r="AT13" s="15">
        <v>102.5</v>
      </c>
      <c r="AU13" s="15">
        <v>96.5</v>
      </c>
      <c r="AV13" s="15">
        <v>100.4</v>
      </c>
      <c r="AW13" s="15">
        <v>100.9</v>
      </c>
      <c r="AX13" s="15">
        <v>98.3</v>
      </c>
      <c r="AY13" s="15">
        <v>344.1</v>
      </c>
      <c r="AZ13" s="15">
        <v>99.8</v>
      </c>
      <c r="BA13" s="15">
        <v>101.3</v>
      </c>
      <c r="BB13" s="15">
        <v>101.5</v>
      </c>
      <c r="BC13" s="15">
        <v>100.4</v>
      </c>
      <c r="BD13" s="85">
        <v>100.6</v>
      </c>
      <c r="BE13" s="15">
        <v>98</v>
      </c>
      <c r="BF13" s="85">
        <v>96.7</v>
      </c>
      <c r="BG13" s="85">
        <v>99</v>
      </c>
      <c r="BH13" s="85">
        <v>98.3</v>
      </c>
      <c r="BI13" s="85">
        <v>98.8</v>
      </c>
      <c r="BJ13" s="85">
        <v>103.5</v>
      </c>
      <c r="BK13" s="85">
        <v>117.5</v>
      </c>
      <c r="BL13" s="85">
        <v>100.3</v>
      </c>
      <c r="BM13" s="85">
        <v>100.3</v>
      </c>
      <c r="BN13" s="85">
        <v>99.7</v>
      </c>
      <c r="BO13" s="85">
        <v>99.9</v>
      </c>
      <c r="BP13" s="85">
        <v>100.6</v>
      </c>
      <c r="BQ13" s="85">
        <v>100.3</v>
      </c>
      <c r="BR13" s="85">
        <v>100</v>
      </c>
      <c r="BS13" s="85">
        <v>103.7</v>
      </c>
      <c r="BT13" s="85">
        <v>101.6</v>
      </c>
      <c r="BU13" s="85">
        <v>101.9</v>
      </c>
      <c r="BV13" s="85">
        <v>101.9</v>
      </c>
      <c r="BW13" s="85">
        <v>87.6</v>
      </c>
      <c r="BX13" s="85">
        <v>101</v>
      </c>
      <c r="BY13" s="85">
        <v>99.9</v>
      </c>
      <c r="BZ13" s="85">
        <v>102.8</v>
      </c>
      <c r="CA13" s="85">
        <v>100.1</v>
      </c>
      <c r="CB13" s="85">
        <v>101.8</v>
      </c>
      <c r="CC13" s="85">
        <v>100.1</v>
      </c>
      <c r="CD13" s="85">
        <v>99.6</v>
      </c>
      <c r="CE13" s="85">
        <v>98.8</v>
      </c>
      <c r="CF13" s="85">
        <v>99.5</v>
      </c>
      <c r="CG13" s="85">
        <v>90</v>
      </c>
      <c r="CH13" s="85">
        <v>99.5</v>
      </c>
      <c r="CI13" s="85">
        <v>104.5</v>
      </c>
      <c r="CJ13" s="85">
        <v>102.5</v>
      </c>
      <c r="CK13" s="85">
        <v>102.5</v>
      </c>
      <c r="CL13" s="85">
        <v>105.1</v>
      </c>
      <c r="CM13" s="85">
        <v>100.5</v>
      </c>
      <c r="CN13" s="85">
        <v>101.5</v>
      </c>
      <c r="CO13" s="85">
        <v>99.5</v>
      </c>
      <c r="CP13" s="85">
        <v>100</v>
      </c>
      <c r="CQ13" s="85">
        <v>93</v>
      </c>
      <c r="CR13" s="85">
        <v>96.4</v>
      </c>
      <c r="CS13" s="85">
        <v>104.2</v>
      </c>
      <c r="CT13" s="85">
        <v>94.7</v>
      </c>
      <c r="CU13" s="85">
        <v>160.4</v>
      </c>
      <c r="CV13" s="85">
        <v>98.8</v>
      </c>
      <c r="CW13" s="85">
        <v>98.6</v>
      </c>
      <c r="CX13" s="85">
        <v>102.7</v>
      </c>
      <c r="CY13" s="85">
        <v>112.5</v>
      </c>
      <c r="CZ13" s="85">
        <v>95.1</v>
      </c>
      <c r="DA13" s="85">
        <v>98.7</v>
      </c>
      <c r="DB13" s="85">
        <v>102.3</v>
      </c>
      <c r="DC13" s="85">
        <v>94.2</v>
      </c>
      <c r="DD13" s="85">
        <v>100.8</v>
      </c>
      <c r="DE13" s="85">
        <v>100.2</v>
      </c>
      <c r="DF13" s="85">
        <v>93.9</v>
      </c>
      <c r="DG13" s="85">
        <v>423</v>
      </c>
    </row>
    <row r="14" spans="1:111" ht="30" customHeight="1">
      <c r="A14" s="385"/>
      <c r="B14" s="57" t="str">
        <f>IF('0'!A1=1,"Професійна, наукова та технічна  діяльність","Professional, scientific and technical activities")</f>
        <v>Професійна, наукова та технічна  діяльність</v>
      </c>
      <c r="C14" s="15">
        <v>109.6</v>
      </c>
      <c r="D14" s="15">
        <v>110.7</v>
      </c>
      <c r="E14" s="15">
        <v>95.8</v>
      </c>
      <c r="F14" s="15">
        <v>93.5</v>
      </c>
      <c r="G14" s="15">
        <v>104</v>
      </c>
      <c r="H14" s="15">
        <v>101.5</v>
      </c>
      <c r="I14" s="15">
        <v>99.2</v>
      </c>
      <c r="J14" s="15">
        <v>105.4</v>
      </c>
      <c r="K14" s="15">
        <v>102.1</v>
      </c>
      <c r="L14" s="15">
        <v>105.4</v>
      </c>
      <c r="M14" s="15">
        <v>97.3</v>
      </c>
      <c r="N14" s="15">
        <v>89.6</v>
      </c>
      <c r="O14" s="15">
        <v>95.2</v>
      </c>
      <c r="P14" s="15">
        <v>106.6</v>
      </c>
      <c r="Q14" s="15">
        <v>121.1</v>
      </c>
      <c r="R14" s="15">
        <v>100.1</v>
      </c>
      <c r="S14" s="15">
        <v>97.5</v>
      </c>
      <c r="T14" s="15">
        <v>104.7</v>
      </c>
      <c r="U14" s="15">
        <v>105.9</v>
      </c>
      <c r="V14" s="15">
        <v>107.8</v>
      </c>
      <c r="W14" s="15">
        <v>104.3</v>
      </c>
      <c r="X14" s="15">
        <v>107</v>
      </c>
      <c r="Y14" s="15">
        <v>100.3</v>
      </c>
      <c r="Z14" s="29">
        <v>103.9</v>
      </c>
      <c r="AA14" s="15">
        <v>112.1</v>
      </c>
      <c r="AB14" s="15">
        <v>102.7</v>
      </c>
      <c r="AC14" s="15">
        <v>103.2</v>
      </c>
      <c r="AD14" s="15">
        <v>98.8</v>
      </c>
      <c r="AE14" s="15">
        <v>102.2</v>
      </c>
      <c r="AF14" s="15">
        <v>102</v>
      </c>
      <c r="AG14" s="15">
        <v>111.7</v>
      </c>
      <c r="AH14" s="15">
        <v>100.2</v>
      </c>
      <c r="AI14" s="15">
        <v>99.9</v>
      </c>
      <c r="AJ14" s="15">
        <v>101</v>
      </c>
      <c r="AK14" s="15">
        <v>102.9</v>
      </c>
      <c r="AL14" s="15">
        <v>90.2</v>
      </c>
      <c r="AM14" s="15">
        <v>102.8</v>
      </c>
      <c r="AN14" s="15">
        <v>106.6</v>
      </c>
      <c r="AO14" s="15">
        <v>98.3</v>
      </c>
      <c r="AP14" s="15">
        <v>100.6</v>
      </c>
      <c r="AQ14" s="15">
        <v>99.5</v>
      </c>
      <c r="AR14" s="15">
        <v>96</v>
      </c>
      <c r="AS14" s="15">
        <v>103.2</v>
      </c>
      <c r="AT14" s="15">
        <v>100.8</v>
      </c>
      <c r="AU14" s="15">
        <v>97.6</v>
      </c>
      <c r="AV14" s="15">
        <v>101.7</v>
      </c>
      <c r="AW14" s="15">
        <v>92.8</v>
      </c>
      <c r="AX14" s="15">
        <v>93.6</v>
      </c>
      <c r="AY14" s="15">
        <v>87.7</v>
      </c>
      <c r="AZ14" s="15">
        <v>107.1</v>
      </c>
      <c r="BA14" s="15">
        <v>93.9</v>
      </c>
      <c r="BB14" s="15">
        <v>108.4</v>
      </c>
      <c r="BC14" s="15">
        <v>102.6</v>
      </c>
      <c r="BD14" s="85">
        <v>103.6</v>
      </c>
      <c r="BE14" s="15">
        <v>99.2</v>
      </c>
      <c r="BF14" s="85">
        <v>97.3</v>
      </c>
      <c r="BG14" s="85">
        <v>104.4</v>
      </c>
      <c r="BH14" s="85">
        <v>93.4</v>
      </c>
      <c r="BI14" s="85">
        <v>103.3</v>
      </c>
      <c r="BJ14" s="85">
        <v>91.4</v>
      </c>
      <c r="BK14" s="85">
        <v>105.4</v>
      </c>
      <c r="BL14" s="85">
        <v>98.7</v>
      </c>
      <c r="BM14" s="85">
        <v>103.8</v>
      </c>
      <c r="BN14" s="85">
        <v>98.1</v>
      </c>
      <c r="BO14" s="85">
        <v>99.8</v>
      </c>
      <c r="BP14" s="85">
        <v>99.1</v>
      </c>
      <c r="BQ14" s="85">
        <v>105.8</v>
      </c>
      <c r="BR14" s="85">
        <v>108.2</v>
      </c>
      <c r="BS14" s="85">
        <v>107.8</v>
      </c>
      <c r="BT14" s="85">
        <v>98.1</v>
      </c>
      <c r="BU14" s="85">
        <v>105.3</v>
      </c>
      <c r="BV14" s="85">
        <v>83.9</v>
      </c>
      <c r="BW14" s="85">
        <v>86.9</v>
      </c>
      <c r="BX14" s="85">
        <v>101.4</v>
      </c>
      <c r="BY14" s="85">
        <v>107.6</v>
      </c>
      <c r="BZ14" s="85">
        <v>112.9</v>
      </c>
      <c r="CA14" s="85">
        <v>92.9</v>
      </c>
      <c r="CB14" s="85">
        <v>99.8</v>
      </c>
      <c r="CC14" s="85">
        <v>103.4</v>
      </c>
      <c r="CD14" s="85">
        <v>108</v>
      </c>
      <c r="CE14" s="85">
        <v>102.8</v>
      </c>
      <c r="CF14" s="85">
        <v>112.1</v>
      </c>
      <c r="CG14" s="85">
        <v>127.6</v>
      </c>
      <c r="CH14" s="85">
        <v>93.2</v>
      </c>
      <c r="CI14" s="85">
        <v>104.7</v>
      </c>
      <c r="CJ14" s="85">
        <v>104.7</v>
      </c>
      <c r="CK14" s="85">
        <v>112.1</v>
      </c>
      <c r="CL14" s="85">
        <v>110.1</v>
      </c>
      <c r="CM14" s="85">
        <v>101.7</v>
      </c>
      <c r="CN14" s="85">
        <v>90.1</v>
      </c>
      <c r="CO14" s="85">
        <v>112.6</v>
      </c>
      <c r="CP14" s="85">
        <v>102.4</v>
      </c>
      <c r="CQ14" s="85">
        <v>100.1</v>
      </c>
      <c r="CR14" s="85">
        <v>99.5</v>
      </c>
      <c r="CS14" s="85">
        <v>102.8</v>
      </c>
      <c r="CT14" s="85">
        <v>99.9</v>
      </c>
      <c r="CU14" s="85">
        <v>112.9</v>
      </c>
      <c r="CV14" s="85">
        <v>95.3</v>
      </c>
      <c r="CW14" s="85">
        <v>96.9</v>
      </c>
      <c r="CX14" s="85">
        <v>102.1</v>
      </c>
      <c r="CY14" s="85">
        <v>107</v>
      </c>
      <c r="CZ14" s="85">
        <v>111.4</v>
      </c>
      <c r="DA14" s="85">
        <v>107.9</v>
      </c>
      <c r="DB14" s="85">
        <v>94.1</v>
      </c>
      <c r="DC14" s="85">
        <v>93.6</v>
      </c>
      <c r="DD14" s="85">
        <v>98.8</v>
      </c>
      <c r="DE14" s="85">
        <v>107.5</v>
      </c>
      <c r="DF14" s="85">
        <v>88.9</v>
      </c>
      <c r="DG14" s="85">
        <v>57.4</v>
      </c>
    </row>
    <row r="15" spans="1:111" ht="30" customHeight="1">
      <c r="A15" s="385"/>
      <c r="B15" s="57" t="str">
        <f>IF('0'!A1=1,"з неї наукові дослідження та розробки","of which scientific research and development")</f>
        <v>з неї наукові дослідження та розробки</v>
      </c>
      <c r="C15" s="15">
        <v>111.7</v>
      </c>
      <c r="D15" s="15">
        <v>112.7</v>
      </c>
      <c r="E15" s="15">
        <v>94.8</v>
      </c>
      <c r="F15" s="15">
        <v>96.7</v>
      </c>
      <c r="G15" s="15">
        <v>106.7</v>
      </c>
      <c r="H15" s="15">
        <v>100.3</v>
      </c>
      <c r="I15" s="15">
        <v>98.5</v>
      </c>
      <c r="J15" s="15">
        <v>107.2</v>
      </c>
      <c r="K15" s="15">
        <v>99.7</v>
      </c>
      <c r="L15" s="15">
        <v>104.5</v>
      </c>
      <c r="M15" s="15">
        <v>94.3</v>
      </c>
      <c r="N15" s="15">
        <v>86.9</v>
      </c>
      <c r="O15" s="15">
        <v>94.8</v>
      </c>
      <c r="P15" s="15">
        <v>104.4</v>
      </c>
      <c r="Q15" s="15">
        <v>126.2</v>
      </c>
      <c r="R15" s="15">
        <v>97.6</v>
      </c>
      <c r="S15" s="15">
        <v>93</v>
      </c>
      <c r="T15" s="15">
        <v>102.3</v>
      </c>
      <c r="U15" s="15">
        <v>108.4</v>
      </c>
      <c r="V15" s="15">
        <v>108.3</v>
      </c>
      <c r="W15" s="15">
        <v>109.5</v>
      </c>
      <c r="X15" s="15">
        <v>104.3</v>
      </c>
      <c r="Y15" s="15">
        <v>92.8</v>
      </c>
      <c r="Z15" s="29">
        <v>97.2</v>
      </c>
      <c r="AA15" s="15">
        <v>108</v>
      </c>
      <c r="AB15" s="15">
        <v>102.9</v>
      </c>
      <c r="AC15" s="15">
        <v>104.3</v>
      </c>
      <c r="AD15" s="15">
        <v>100.5</v>
      </c>
      <c r="AE15" s="15">
        <v>102.2</v>
      </c>
      <c r="AF15" s="15">
        <v>102.2</v>
      </c>
      <c r="AG15" s="15">
        <v>100.2</v>
      </c>
      <c r="AH15" s="15">
        <v>95.8</v>
      </c>
      <c r="AI15" s="15">
        <v>106.4</v>
      </c>
      <c r="AJ15" s="15">
        <v>102.7</v>
      </c>
      <c r="AK15" s="15">
        <v>104.7</v>
      </c>
      <c r="AL15" s="15">
        <v>89</v>
      </c>
      <c r="AM15" s="15">
        <v>100.4</v>
      </c>
      <c r="AN15" s="15">
        <v>99.7</v>
      </c>
      <c r="AO15" s="15">
        <v>99</v>
      </c>
      <c r="AP15" s="15">
        <v>96.3</v>
      </c>
      <c r="AQ15" s="15">
        <v>98.9</v>
      </c>
      <c r="AR15" s="15">
        <v>97.6</v>
      </c>
      <c r="AS15" s="15">
        <v>105.2</v>
      </c>
      <c r="AT15" s="15">
        <v>102</v>
      </c>
      <c r="AU15" s="15">
        <v>97</v>
      </c>
      <c r="AV15" s="15">
        <v>101.4</v>
      </c>
      <c r="AW15" s="15">
        <v>96.9</v>
      </c>
      <c r="AX15" s="15">
        <v>93.7</v>
      </c>
      <c r="AY15" s="15">
        <v>71.599999999999994</v>
      </c>
      <c r="AZ15" s="15">
        <v>102.3</v>
      </c>
      <c r="BA15" s="15">
        <v>85.2</v>
      </c>
      <c r="BB15" s="15">
        <v>110.7</v>
      </c>
      <c r="BC15" s="15">
        <v>108.7</v>
      </c>
      <c r="BD15" s="85">
        <v>98.5</v>
      </c>
      <c r="BE15" s="15">
        <v>97.9</v>
      </c>
      <c r="BF15" s="85">
        <v>93.3</v>
      </c>
      <c r="BG15" s="85">
        <v>99.2</v>
      </c>
      <c r="BH15" s="85">
        <v>109</v>
      </c>
      <c r="BI15" s="85">
        <v>99.3</v>
      </c>
      <c r="BJ15" s="85">
        <v>76.8</v>
      </c>
      <c r="BK15" s="332">
        <v>115.4</v>
      </c>
      <c r="BL15" s="332">
        <v>92.1</v>
      </c>
      <c r="BM15" s="332">
        <v>110</v>
      </c>
      <c r="BN15" s="332">
        <v>111.8</v>
      </c>
      <c r="BO15" s="332">
        <v>85.6</v>
      </c>
      <c r="BP15" s="332">
        <v>97.3</v>
      </c>
      <c r="BQ15" s="332">
        <v>118</v>
      </c>
      <c r="BR15" s="332">
        <v>119</v>
      </c>
      <c r="BS15" s="332">
        <v>114</v>
      </c>
      <c r="BT15" s="332">
        <v>90.2</v>
      </c>
      <c r="BU15" s="332">
        <v>108.6</v>
      </c>
      <c r="BV15" s="332">
        <v>66</v>
      </c>
      <c r="BW15" s="332">
        <v>111.4</v>
      </c>
      <c r="BX15" s="332">
        <v>114.2</v>
      </c>
      <c r="BY15" s="332">
        <v>122.3</v>
      </c>
      <c r="BZ15" s="332">
        <v>123.8</v>
      </c>
      <c r="CA15" s="332">
        <v>79.7</v>
      </c>
      <c r="CB15" s="332">
        <v>100.5</v>
      </c>
      <c r="CC15" s="332">
        <v>107</v>
      </c>
      <c r="CD15" s="332">
        <v>108.4</v>
      </c>
      <c r="CE15" s="332">
        <v>104</v>
      </c>
      <c r="CF15" s="332">
        <v>118.4</v>
      </c>
      <c r="CG15" s="332">
        <v>152.69999999999999</v>
      </c>
      <c r="CH15" s="332">
        <v>98.1</v>
      </c>
      <c r="CI15" s="332">
        <v>111.3</v>
      </c>
      <c r="CJ15" s="332">
        <v>107.2</v>
      </c>
      <c r="CK15" s="332">
        <v>109.4</v>
      </c>
      <c r="CL15" s="332">
        <v>105.2</v>
      </c>
      <c r="CM15" s="332">
        <v>96.1</v>
      </c>
      <c r="CN15" s="332">
        <v>100.1</v>
      </c>
      <c r="CO15" s="332">
        <v>107.7</v>
      </c>
      <c r="CP15" s="332">
        <v>110.1</v>
      </c>
      <c r="CQ15" s="332">
        <v>104.5</v>
      </c>
      <c r="CR15" s="332">
        <v>96.7</v>
      </c>
      <c r="CS15" s="332">
        <v>103.2</v>
      </c>
      <c r="CT15" s="332">
        <v>102.2</v>
      </c>
      <c r="CU15" s="332">
        <v>97.8</v>
      </c>
      <c r="CV15" s="332">
        <v>109.9</v>
      </c>
      <c r="CW15" s="332">
        <v>97.7</v>
      </c>
      <c r="CX15" s="332">
        <v>101</v>
      </c>
      <c r="CY15" s="332">
        <v>105.7</v>
      </c>
      <c r="CZ15" s="332">
        <v>111.6</v>
      </c>
      <c r="DA15" s="332">
        <v>108.9</v>
      </c>
      <c r="DB15" s="332">
        <v>93.6</v>
      </c>
      <c r="DC15" s="332">
        <v>89.6</v>
      </c>
      <c r="DD15" s="332">
        <v>99.1</v>
      </c>
      <c r="DE15" s="332">
        <v>106.2</v>
      </c>
      <c r="DF15" s="332">
        <v>89.1</v>
      </c>
      <c r="DG15" s="332">
        <v>54.5</v>
      </c>
    </row>
    <row r="16" spans="1:111" ht="30" customHeight="1">
      <c r="A16" s="385"/>
      <c r="B16" s="57"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16" s="15">
        <v>95.7</v>
      </c>
      <c r="D16" s="15">
        <v>91.1</v>
      </c>
      <c r="E16" s="15">
        <v>96.5</v>
      </c>
      <c r="F16" s="15">
        <v>94.8</v>
      </c>
      <c r="G16" s="15">
        <v>99.8</v>
      </c>
      <c r="H16" s="15">
        <v>100</v>
      </c>
      <c r="I16" s="15">
        <v>90.9</v>
      </c>
      <c r="J16" s="15">
        <v>103.4</v>
      </c>
      <c r="K16" s="15">
        <v>103.4</v>
      </c>
      <c r="L16" s="15">
        <v>88.7</v>
      </c>
      <c r="M16" s="15">
        <v>105</v>
      </c>
      <c r="N16" s="15">
        <v>78.400000000000006</v>
      </c>
      <c r="O16" s="15">
        <v>148.19999999999999</v>
      </c>
      <c r="P16" s="15">
        <v>117</v>
      </c>
      <c r="Q16" s="15">
        <v>144.4</v>
      </c>
      <c r="R16" s="15">
        <v>94.7</v>
      </c>
      <c r="S16" s="15">
        <v>94.8</v>
      </c>
      <c r="T16" s="15">
        <v>114.6</v>
      </c>
      <c r="U16" s="15">
        <v>85.2</v>
      </c>
      <c r="V16" s="15">
        <v>121.7</v>
      </c>
      <c r="W16" s="15">
        <v>137</v>
      </c>
      <c r="X16" s="15">
        <v>115</v>
      </c>
      <c r="Y16" s="15">
        <v>109.2</v>
      </c>
      <c r="Z16" s="29">
        <v>76.599999999999994</v>
      </c>
      <c r="AA16" s="15">
        <v>170.5</v>
      </c>
      <c r="AB16" s="15">
        <v>78.599999999999994</v>
      </c>
      <c r="AC16" s="15">
        <v>98.1</v>
      </c>
      <c r="AD16" s="15">
        <v>146.1</v>
      </c>
      <c r="AE16" s="15">
        <v>88.4</v>
      </c>
      <c r="AF16" s="15">
        <v>119</v>
      </c>
      <c r="AG16" s="15">
        <v>109.1</v>
      </c>
      <c r="AH16" s="15">
        <v>87.8</v>
      </c>
      <c r="AI16" s="15">
        <v>78.5</v>
      </c>
      <c r="AJ16" s="15">
        <v>90</v>
      </c>
      <c r="AK16" s="15">
        <v>86.2</v>
      </c>
      <c r="AL16" s="15">
        <v>85.4</v>
      </c>
      <c r="AM16" s="15">
        <v>106</v>
      </c>
      <c r="AN16" s="15">
        <v>100.3</v>
      </c>
      <c r="AO16" s="15">
        <v>104.4</v>
      </c>
      <c r="AP16" s="15">
        <v>96.6</v>
      </c>
      <c r="AQ16" s="15">
        <v>107.4</v>
      </c>
      <c r="AR16" s="15">
        <v>90.5</v>
      </c>
      <c r="AS16" s="15">
        <v>84.9</v>
      </c>
      <c r="AT16" s="15">
        <v>94.6</v>
      </c>
      <c r="AU16" s="15">
        <v>98.7</v>
      </c>
      <c r="AV16" s="15">
        <v>87.5</v>
      </c>
      <c r="AW16" s="15">
        <v>109.2</v>
      </c>
      <c r="AX16" s="15">
        <v>95.1</v>
      </c>
      <c r="AY16" s="15">
        <v>93</v>
      </c>
      <c r="AZ16" s="15">
        <v>96.8</v>
      </c>
      <c r="BA16" s="15">
        <v>129.69999999999999</v>
      </c>
      <c r="BB16" s="15">
        <v>102.2</v>
      </c>
      <c r="BC16" s="15">
        <v>108.2</v>
      </c>
      <c r="BD16" s="85">
        <v>107.9</v>
      </c>
      <c r="BE16" s="15">
        <v>89.5</v>
      </c>
      <c r="BF16" s="85">
        <v>86.7</v>
      </c>
      <c r="BG16" s="85">
        <v>96.3</v>
      </c>
      <c r="BH16" s="85">
        <v>108</v>
      </c>
      <c r="BI16" s="85">
        <v>114.3</v>
      </c>
      <c r="BJ16" s="85">
        <v>94.5</v>
      </c>
      <c r="BK16" s="85">
        <v>71.8</v>
      </c>
      <c r="BL16" s="85">
        <v>140.30000000000001</v>
      </c>
      <c r="BM16" s="85">
        <v>104</v>
      </c>
      <c r="BN16" s="85">
        <v>88.3</v>
      </c>
      <c r="BO16" s="85">
        <v>102.5</v>
      </c>
      <c r="BP16" s="85">
        <v>108.8</v>
      </c>
      <c r="BQ16" s="85">
        <v>102.3</v>
      </c>
      <c r="BR16" s="85">
        <v>83.8</v>
      </c>
      <c r="BS16" s="85">
        <v>119.7</v>
      </c>
      <c r="BT16" s="85">
        <v>113.9</v>
      </c>
      <c r="BU16" s="85">
        <v>85.6</v>
      </c>
      <c r="BV16" s="85">
        <v>86.7</v>
      </c>
      <c r="BW16" s="85">
        <v>117.4</v>
      </c>
      <c r="BX16" s="85">
        <v>94</v>
      </c>
      <c r="BY16" s="85">
        <v>107</v>
      </c>
      <c r="BZ16" s="85">
        <v>89.2</v>
      </c>
      <c r="CA16" s="85">
        <v>117.3</v>
      </c>
      <c r="CB16" s="85">
        <v>112.1</v>
      </c>
      <c r="CC16" s="85">
        <v>87.8</v>
      </c>
      <c r="CD16" s="85">
        <v>105.8</v>
      </c>
      <c r="CE16" s="85">
        <v>117</v>
      </c>
      <c r="CF16" s="85">
        <v>104.7</v>
      </c>
      <c r="CG16" s="85">
        <v>90.9</v>
      </c>
      <c r="CH16" s="85">
        <v>96.9</v>
      </c>
      <c r="CI16" s="85">
        <v>99.3</v>
      </c>
      <c r="CJ16" s="85">
        <v>138.30000000000001</v>
      </c>
      <c r="CK16" s="85">
        <v>92.4</v>
      </c>
      <c r="CL16" s="85">
        <v>107.4</v>
      </c>
      <c r="CM16" s="85">
        <v>104.6</v>
      </c>
      <c r="CN16" s="85">
        <v>97.3</v>
      </c>
      <c r="CO16" s="85">
        <v>105.9</v>
      </c>
      <c r="CP16" s="85">
        <v>96.3</v>
      </c>
      <c r="CQ16" s="85">
        <v>116.3</v>
      </c>
      <c r="CR16" s="85">
        <v>94</v>
      </c>
      <c r="CS16" s="85">
        <v>97.6</v>
      </c>
      <c r="CT16" s="85">
        <v>83.3</v>
      </c>
      <c r="CU16" s="85">
        <v>120</v>
      </c>
      <c r="CV16" s="85">
        <v>102.9</v>
      </c>
      <c r="CW16" s="85">
        <v>95.1</v>
      </c>
      <c r="CX16" s="85">
        <v>102.1</v>
      </c>
      <c r="CY16" s="85">
        <v>121.9</v>
      </c>
      <c r="CZ16" s="85">
        <v>96.6</v>
      </c>
      <c r="DA16" s="85">
        <v>98.9</v>
      </c>
      <c r="DB16" s="85">
        <v>101.4</v>
      </c>
      <c r="DC16" s="85">
        <v>100.6</v>
      </c>
      <c r="DD16" s="85">
        <v>96.7</v>
      </c>
      <c r="DE16" s="85">
        <v>92.6</v>
      </c>
      <c r="DF16" s="85">
        <v>122.7</v>
      </c>
      <c r="DG16" s="85">
        <v>122.8</v>
      </c>
    </row>
    <row r="17" spans="1:111" ht="30" customHeight="1">
      <c r="A17" s="385"/>
      <c r="B17" s="57"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17" s="15">
        <v>49.5</v>
      </c>
      <c r="D17" s="15">
        <v>180.7</v>
      </c>
      <c r="E17" s="15">
        <v>123.6</v>
      </c>
      <c r="F17" s="15">
        <v>97.8</v>
      </c>
      <c r="G17" s="15">
        <v>109.4</v>
      </c>
      <c r="H17" s="15">
        <v>135</v>
      </c>
      <c r="I17" s="15">
        <v>73.400000000000006</v>
      </c>
      <c r="J17" s="15">
        <v>93.2</v>
      </c>
      <c r="K17" s="15">
        <v>79.8</v>
      </c>
      <c r="L17" s="15">
        <v>74.099999999999994</v>
      </c>
      <c r="M17" s="15">
        <v>96.6</v>
      </c>
      <c r="N17" s="15">
        <v>79.099999999999994</v>
      </c>
      <c r="O17" s="15">
        <v>87.2</v>
      </c>
      <c r="P17" s="15">
        <v>107.6</v>
      </c>
      <c r="Q17" s="15">
        <v>217.4</v>
      </c>
      <c r="R17" s="15">
        <v>95.8</v>
      </c>
      <c r="S17" s="15">
        <v>101.4</v>
      </c>
      <c r="T17" s="15">
        <v>121.9</v>
      </c>
      <c r="U17" s="15">
        <v>134.1</v>
      </c>
      <c r="V17" s="15">
        <v>522.4</v>
      </c>
      <c r="W17" s="15">
        <v>179.6</v>
      </c>
      <c r="X17" s="15">
        <v>124.1</v>
      </c>
      <c r="Y17" s="15">
        <v>116.9</v>
      </c>
      <c r="Z17" s="29">
        <v>107.2</v>
      </c>
      <c r="AA17" s="15">
        <v>58.4</v>
      </c>
      <c r="AB17" s="15">
        <v>114.3</v>
      </c>
      <c r="AC17" s="15">
        <v>99.6</v>
      </c>
      <c r="AD17" s="15">
        <v>77.7</v>
      </c>
      <c r="AE17" s="15">
        <v>99.1</v>
      </c>
      <c r="AF17" s="15">
        <v>76.900000000000006</v>
      </c>
      <c r="AG17" s="15">
        <v>87</v>
      </c>
      <c r="AH17" s="15">
        <v>68</v>
      </c>
      <c r="AI17" s="15">
        <v>88</v>
      </c>
      <c r="AJ17" s="15">
        <v>97.5</v>
      </c>
      <c r="AK17" s="15">
        <v>92.1</v>
      </c>
      <c r="AL17" s="15">
        <v>89.1</v>
      </c>
      <c r="AM17" s="15">
        <v>102.5</v>
      </c>
      <c r="AN17" s="15">
        <v>106.9</v>
      </c>
      <c r="AO17" s="15">
        <v>105.9</v>
      </c>
      <c r="AP17" s="15">
        <v>90.1</v>
      </c>
      <c r="AQ17" s="15">
        <v>106</v>
      </c>
      <c r="AR17" s="15">
        <v>105.5</v>
      </c>
      <c r="AS17" s="15">
        <v>95.9</v>
      </c>
      <c r="AT17" s="15">
        <v>149.69999999999999</v>
      </c>
      <c r="AU17" s="15">
        <v>154.5</v>
      </c>
      <c r="AV17" s="15">
        <v>46.7</v>
      </c>
      <c r="AW17" s="15">
        <v>87.6</v>
      </c>
      <c r="AX17" s="15">
        <v>81.5</v>
      </c>
      <c r="AY17" s="15">
        <v>102</v>
      </c>
      <c r="AZ17" s="15">
        <v>102.2</v>
      </c>
      <c r="BA17" s="15">
        <v>105.2</v>
      </c>
      <c r="BB17" s="15">
        <v>93.7</v>
      </c>
      <c r="BC17" s="15">
        <v>101.7</v>
      </c>
      <c r="BD17" s="85">
        <v>100.9</v>
      </c>
      <c r="BE17" s="15">
        <v>104.7</v>
      </c>
      <c r="BF17" s="85">
        <v>119.5</v>
      </c>
      <c r="BG17" s="85">
        <v>101.4</v>
      </c>
      <c r="BH17" s="85">
        <v>113.7</v>
      </c>
      <c r="BI17" s="85">
        <v>108.7</v>
      </c>
      <c r="BJ17" s="85">
        <v>78</v>
      </c>
      <c r="BK17" s="85">
        <v>100.5</v>
      </c>
      <c r="BL17" s="85">
        <v>97.2</v>
      </c>
      <c r="BM17" s="85">
        <v>100.9</v>
      </c>
      <c r="BN17" s="85">
        <v>99.4</v>
      </c>
      <c r="BO17" s="85">
        <v>99.8</v>
      </c>
      <c r="BP17" s="85">
        <v>100.8</v>
      </c>
      <c r="BQ17" s="85">
        <v>96.7</v>
      </c>
      <c r="BR17" s="85">
        <v>162.9</v>
      </c>
      <c r="BS17" s="85">
        <v>131.9</v>
      </c>
      <c r="BT17" s="85">
        <v>131.9</v>
      </c>
      <c r="BU17" s="85">
        <v>44.1</v>
      </c>
      <c r="BV17" s="85">
        <v>75.2</v>
      </c>
      <c r="BW17" s="85">
        <v>81.7</v>
      </c>
      <c r="BX17" s="85">
        <v>103.3</v>
      </c>
      <c r="BY17" s="85">
        <v>102</v>
      </c>
      <c r="BZ17" s="85">
        <v>101.2</v>
      </c>
      <c r="CA17" s="85">
        <v>124.4</v>
      </c>
      <c r="CB17" s="85">
        <v>120.9</v>
      </c>
      <c r="CC17" s="85">
        <v>65.5</v>
      </c>
      <c r="CD17" s="85">
        <v>107.8</v>
      </c>
      <c r="CE17" s="85">
        <v>94.6</v>
      </c>
      <c r="CF17" s="85">
        <v>119.9</v>
      </c>
      <c r="CG17" s="85">
        <v>95.4</v>
      </c>
      <c r="CH17" s="85">
        <v>83.1</v>
      </c>
      <c r="CI17" s="85">
        <v>103.8</v>
      </c>
      <c r="CJ17" s="85">
        <v>154</v>
      </c>
      <c r="CK17" s="85">
        <v>90.8</v>
      </c>
      <c r="CL17" s="85">
        <v>99.9</v>
      </c>
      <c r="CM17" s="85">
        <v>107.8</v>
      </c>
      <c r="CN17" s="85">
        <v>104.2</v>
      </c>
      <c r="CO17" s="85">
        <v>97.7</v>
      </c>
      <c r="CP17" s="85">
        <v>96</v>
      </c>
      <c r="CQ17" s="85">
        <v>102.6</v>
      </c>
      <c r="CR17" s="85">
        <v>93.5</v>
      </c>
      <c r="CS17" s="85">
        <v>99.7</v>
      </c>
      <c r="CT17" s="85">
        <v>116.5</v>
      </c>
      <c r="CU17" s="85">
        <v>145.6</v>
      </c>
      <c r="CV17" s="85">
        <v>169.5</v>
      </c>
      <c r="CW17" s="85">
        <v>56.3</v>
      </c>
      <c r="CX17" s="85">
        <v>73.599999999999994</v>
      </c>
      <c r="CY17" s="85">
        <v>97.7</v>
      </c>
      <c r="CZ17" s="85">
        <v>111.5</v>
      </c>
      <c r="DA17" s="85">
        <v>109</v>
      </c>
      <c r="DB17" s="85">
        <v>83.5</v>
      </c>
      <c r="DC17" s="85">
        <v>103.7</v>
      </c>
      <c r="DD17" s="85">
        <v>111.6</v>
      </c>
      <c r="DE17" s="85">
        <v>86</v>
      </c>
      <c r="DF17" s="85">
        <v>72.900000000000006</v>
      </c>
      <c r="DG17" s="85">
        <v>149.5</v>
      </c>
    </row>
    <row r="18" spans="1:111" ht="30" customHeight="1">
      <c r="A18" s="385"/>
      <c r="B18" s="57" t="str">
        <f>IF('0'!A1=1,"Освіта","Education")</f>
        <v>Освіта</v>
      </c>
      <c r="C18" s="15">
        <v>80.5</v>
      </c>
      <c r="D18" s="15">
        <v>111.6</v>
      </c>
      <c r="E18" s="15">
        <v>95.9</v>
      </c>
      <c r="F18" s="15">
        <v>94.7</v>
      </c>
      <c r="G18" s="15">
        <v>95.4</v>
      </c>
      <c r="H18" s="15">
        <v>94.1</v>
      </c>
      <c r="I18" s="15">
        <v>129.1</v>
      </c>
      <c r="J18" s="15">
        <v>82.4</v>
      </c>
      <c r="K18" s="15">
        <v>81.599999999999994</v>
      </c>
      <c r="L18" s="15">
        <v>103.6</v>
      </c>
      <c r="M18" s="15">
        <v>231.7</v>
      </c>
      <c r="N18" s="15">
        <v>63.6</v>
      </c>
      <c r="O18" s="15">
        <v>103.1</v>
      </c>
      <c r="P18" s="15">
        <v>94.6</v>
      </c>
      <c r="Q18" s="15">
        <v>74.7</v>
      </c>
      <c r="R18" s="15">
        <v>102.3</v>
      </c>
      <c r="S18" s="15">
        <v>87.5</v>
      </c>
      <c r="T18" s="15">
        <v>157.80000000000001</v>
      </c>
      <c r="U18" s="15">
        <v>234.5</v>
      </c>
      <c r="V18" s="15">
        <v>434.2</v>
      </c>
      <c r="W18" s="15">
        <v>269.10000000000002</v>
      </c>
      <c r="X18" s="15">
        <v>140</v>
      </c>
      <c r="Y18" s="15">
        <v>106.3</v>
      </c>
      <c r="Z18" s="29">
        <v>97.9</v>
      </c>
      <c r="AA18" s="15">
        <v>9.3000000000000007</v>
      </c>
      <c r="AB18" s="15">
        <v>104.3</v>
      </c>
      <c r="AC18" s="15">
        <v>85.8</v>
      </c>
      <c r="AD18" s="15">
        <v>96.1</v>
      </c>
      <c r="AE18" s="15">
        <v>96</v>
      </c>
      <c r="AF18" s="15">
        <v>106.6</v>
      </c>
      <c r="AG18" s="15">
        <v>154.19999999999999</v>
      </c>
      <c r="AH18" s="15">
        <v>142.4</v>
      </c>
      <c r="AI18" s="15">
        <v>79</v>
      </c>
      <c r="AJ18" s="15">
        <v>78.2</v>
      </c>
      <c r="AK18" s="15">
        <v>70.2</v>
      </c>
      <c r="AL18" s="15">
        <v>100.6</v>
      </c>
      <c r="AM18" s="15">
        <v>204.1</v>
      </c>
      <c r="AN18" s="15">
        <v>178.2</v>
      </c>
      <c r="AO18" s="15">
        <v>102.8</v>
      </c>
      <c r="AP18" s="15">
        <v>74</v>
      </c>
      <c r="AQ18" s="15">
        <v>125</v>
      </c>
      <c r="AR18" s="15">
        <v>109.4</v>
      </c>
      <c r="AS18" s="15">
        <v>79.7</v>
      </c>
      <c r="AT18" s="15">
        <v>134.19999999999999</v>
      </c>
      <c r="AU18" s="15">
        <v>109.6</v>
      </c>
      <c r="AV18" s="15">
        <v>90</v>
      </c>
      <c r="AW18" s="15">
        <v>77.099999999999994</v>
      </c>
      <c r="AX18" s="15">
        <v>80.7</v>
      </c>
      <c r="AY18" s="15">
        <v>110.5</v>
      </c>
      <c r="AZ18" s="15">
        <v>110.1</v>
      </c>
      <c r="BA18" s="15">
        <v>91.4</v>
      </c>
      <c r="BB18" s="15">
        <v>95.7</v>
      </c>
      <c r="BC18" s="15">
        <v>90.6</v>
      </c>
      <c r="BD18" s="85">
        <v>110.8</v>
      </c>
      <c r="BE18" s="15">
        <v>135.6</v>
      </c>
      <c r="BF18" s="85">
        <v>92.3</v>
      </c>
      <c r="BG18" s="85">
        <v>71.2</v>
      </c>
      <c r="BH18" s="85">
        <v>156.9</v>
      </c>
      <c r="BI18" s="85">
        <v>150.30000000000001</v>
      </c>
      <c r="BJ18" s="85">
        <v>34.799999999999997</v>
      </c>
      <c r="BK18" s="85">
        <v>96.2</v>
      </c>
      <c r="BL18" s="85">
        <v>91.4</v>
      </c>
      <c r="BM18" s="85">
        <v>116.5</v>
      </c>
      <c r="BN18" s="85">
        <v>100.8</v>
      </c>
      <c r="BO18" s="85">
        <v>99.1</v>
      </c>
      <c r="BP18" s="85">
        <v>94.9</v>
      </c>
      <c r="BQ18" s="85">
        <v>244.4</v>
      </c>
      <c r="BR18" s="85">
        <v>128.6</v>
      </c>
      <c r="BS18" s="85">
        <v>81.099999999999994</v>
      </c>
      <c r="BT18" s="85">
        <v>79.900000000000006</v>
      </c>
      <c r="BU18" s="85">
        <v>114.6</v>
      </c>
      <c r="BV18" s="85">
        <v>52.3</v>
      </c>
      <c r="BW18" s="85">
        <v>114</v>
      </c>
      <c r="BX18" s="85">
        <v>86.5</v>
      </c>
      <c r="BY18" s="85">
        <v>123.3</v>
      </c>
      <c r="BZ18" s="85">
        <v>118.2</v>
      </c>
      <c r="CA18" s="85">
        <v>115.7</v>
      </c>
      <c r="CB18" s="85">
        <v>114.3</v>
      </c>
      <c r="CC18" s="85">
        <v>168.3</v>
      </c>
      <c r="CD18" s="85">
        <v>124.8</v>
      </c>
      <c r="CE18" s="85">
        <v>149.1</v>
      </c>
      <c r="CF18" s="85">
        <v>112.6</v>
      </c>
      <c r="CG18" s="85">
        <v>146.19999999999999</v>
      </c>
      <c r="CH18" s="85">
        <v>25.7</v>
      </c>
      <c r="CI18" s="85">
        <v>106.5</v>
      </c>
      <c r="CJ18" s="85">
        <v>119.5</v>
      </c>
      <c r="CK18" s="85">
        <v>87.2</v>
      </c>
      <c r="CL18" s="85">
        <v>111.4</v>
      </c>
      <c r="CM18" s="85">
        <v>107.6</v>
      </c>
      <c r="CN18" s="85">
        <v>107.9</v>
      </c>
      <c r="CO18" s="85">
        <v>104.1</v>
      </c>
      <c r="CP18" s="85">
        <v>92.6</v>
      </c>
      <c r="CQ18" s="85">
        <v>87.6</v>
      </c>
      <c r="CR18" s="85">
        <v>98.7</v>
      </c>
      <c r="CS18" s="85">
        <v>108.9</v>
      </c>
      <c r="CT18" s="85">
        <v>95.3</v>
      </c>
      <c r="CU18" s="85">
        <v>97.2</v>
      </c>
      <c r="CV18" s="85">
        <v>102.1</v>
      </c>
      <c r="CW18" s="85">
        <v>107</v>
      </c>
      <c r="CX18" s="85">
        <v>104.4</v>
      </c>
      <c r="CY18" s="85">
        <v>112.3</v>
      </c>
      <c r="CZ18" s="85">
        <v>110</v>
      </c>
      <c r="DA18" s="85">
        <v>102.7</v>
      </c>
      <c r="DB18" s="85">
        <v>72.8</v>
      </c>
      <c r="DC18" s="85">
        <v>101.4</v>
      </c>
      <c r="DD18" s="85">
        <v>73.900000000000006</v>
      </c>
      <c r="DE18" s="85">
        <v>106.7</v>
      </c>
      <c r="DF18" s="85">
        <v>62</v>
      </c>
      <c r="DG18" s="85">
        <v>152.5</v>
      </c>
    </row>
    <row r="19" spans="1:111" ht="30" customHeight="1">
      <c r="A19" s="385"/>
      <c r="B19" s="57" t="str">
        <f>IF('0'!A1=1,"Охорона здоров’я та надання  соціальної допомоги","Human health and social work activities")</f>
        <v>Охорона здоров’я та надання  соціальної допомоги</v>
      </c>
      <c r="C19" s="15">
        <v>124.5</v>
      </c>
      <c r="D19" s="15">
        <v>95.7</v>
      </c>
      <c r="E19" s="15">
        <v>87.8</v>
      </c>
      <c r="F19" s="15">
        <v>89</v>
      </c>
      <c r="G19" s="15">
        <v>51.3</v>
      </c>
      <c r="H19" s="15">
        <v>103</v>
      </c>
      <c r="I19" s="15">
        <v>80.400000000000006</v>
      </c>
      <c r="J19" s="15">
        <v>103.2</v>
      </c>
      <c r="K19" s="15">
        <v>119.7</v>
      </c>
      <c r="L19" s="15">
        <v>75.400000000000006</v>
      </c>
      <c r="M19" s="15">
        <v>188.5</v>
      </c>
      <c r="N19" s="15">
        <v>68.599999999999994</v>
      </c>
      <c r="O19" s="15">
        <v>88.5</v>
      </c>
      <c r="P19" s="15">
        <v>126.2</v>
      </c>
      <c r="Q19" s="15">
        <v>272.60000000000002</v>
      </c>
      <c r="R19" s="15">
        <v>80.2</v>
      </c>
      <c r="S19" s="15">
        <v>135.30000000000001</v>
      </c>
      <c r="T19" s="15">
        <v>162.1</v>
      </c>
      <c r="U19" s="15">
        <v>96.3</v>
      </c>
      <c r="V19" s="15">
        <v>597.1</v>
      </c>
      <c r="W19" s="15">
        <v>202.8</v>
      </c>
      <c r="X19" s="15">
        <v>114.9</v>
      </c>
      <c r="Y19" s="15">
        <v>113.5</v>
      </c>
      <c r="Z19" s="29">
        <v>115.4</v>
      </c>
      <c r="AA19" s="15">
        <v>66.099999999999994</v>
      </c>
      <c r="AB19" s="15">
        <v>136.9</v>
      </c>
      <c r="AC19" s="15">
        <v>98</v>
      </c>
      <c r="AD19" s="15">
        <v>116</v>
      </c>
      <c r="AE19" s="15">
        <v>104.8</v>
      </c>
      <c r="AF19" s="15">
        <v>91.3</v>
      </c>
      <c r="AG19" s="15">
        <v>113.1</v>
      </c>
      <c r="AH19" s="15">
        <v>141.6</v>
      </c>
      <c r="AI19" s="15">
        <v>70.3</v>
      </c>
      <c r="AJ19" s="15">
        <v>83.9</v>
      </c>
      <c r="AK19" s="15">
        <v>92.7</v>
      </c>
      <c r="AL19" s="15">
        <v>105.6</v>
      </c>
      <c r="AM19" s="15">
        <v>108.8</v>
      </c>
      <c r="AN19" s="15">
        <v>111.9</v>
      </c>
      <c r="AO19" s="15">
        <v>95.2</v>
      </c>
      <c r="AP19" s="15">
        <v>96.3</v>
      </c>
      <c r="AQ19" s="15">
        <v>93.4</v>
      </c>
      <c r="AR19" s="15">
        <v>94.6</v>
      </c>
      <c r="AS19" s="15">
        <v>85.8</v>
      </c>
      <c r="AT19" s="15">
        <v>184.3</v>
      </c>
      <c r="AU19" s="15">
        <v>98</v>
      </c>
      <c r="AV19" s="15">
        <v>71.7</v>
      </c>
      <c r="AW19" s="15">
        <v>81.3</v>
      </c>
      <c r="AX19" s="15">
        <v>83.2</v>
      </c>
      <c r="AY19" s="15">
        <v>109</v>
      </c>
      <c r="AZ19" s="15">
        <v>110.1</v>
      </c>
      <c r="BA19" s="15">
        <v>120.7</v>
      </c>
      <c r="BB19" s="15">
        <v>110.5</v>
      </c>
      <c r="BC19" s="15">
        <v>110.2</v>
      </c>
      <c r="BD19" s="85">
        <v>102.6</v>
      </c>
      <c r="BE19" s="15">
        <v>110.7</v>
      </c>
      <c r="BF19" s="85">
        <v>163.9</v>
      </c>
      <c r="BG19" s="85">
        <v>158.5</v>
      </c>
      <c r="BH19" s="85">
        <v>97.5</v>
      </c>
      <c r="BI19" s="85">
        <v>121</v>
      </c>
      <c r="BJ19" s="85">
        <v>33.299999999999997</v>
      </c>
      <c r="BK19" s="85">
        <v>132.5</v>
      </c>
      <c r="BL19" s="85">
        <v>91.8</v>
      </c>
      <c r="BM19" s="85">
        <v>107.7</v>
      </c>
      <c r="BN19" s="85">
        <v>110.6</v>
      </c>
      <c r="BO19" s="85">
        <v>112.1</v>
      </c>
      <c r="BP19" s="85">
        <v>108.8</v>
      </c>
      <c r="BQ19" s="85">
        <v>104.4</v>
      </c>
      <c r="BR19" s="85">
        <v>129.6</v>
      </c>
      <c r="BS19" s="85">
        <v>123.4</v>
      </c>
      <c r="BT19" s="85">
        <v>118.6</v>
      </c>
      <c r="BU19" s="85">
        <v>59.1</v>
      </c>
      <c r="BV19" s="85">
        <v>46.1</v>
      </c>
      <c r="BW19" s="85">
        <v>80.099999999999994</v>
      </c>
      <c r="BX19" s="85">
        <v>92.4</v>
      </c>
      <c r="BY19" s="85">
        <v>108.2</v>
      </c>
      <c r="BZ19" s="85">
        <v>121</v>
      </c>
      <c r="CA19" s="85">
        <v>116</v>
      </c>
      <c r="CB19" s="85">
        <v>98.9</v>
      </c>
      <c r="CC19" s="85">
        <v>123.1</v>
      </c>
      <c r="CD19" s="85">
        <v>114.8</v>
      </c>
      <c r="CE19" s="85">
        <v>170.3</v>
      </c>
      <c r="CF19" s="85">
        <v>91.6</v>
      </c>
      <c r="CG19" s="85">
        <v>98.2</v>
      </c>
      <c r="CH19" s="85">
        <v>52</v>
      </c>
      <c r="CI19" s="85">
        <v>91.3</v>
      </c>
      <c r="CJ19" s="85">
        <v>104.2</v>
      </c>
      <c r="CK19" s="85">
        <v>115.2</v>
      </c>
      <c r="CL19" s="85">
        <v>145.69999999999999</v>
      </c>
      <c r="CM19" s="85">
        <v>107.4</v>
      </c>
      <c r="CN19" s="85">
        <v>114.4</v>
      </c>
      <c r="CO19" s="85">
        <v>132.1</v>
      </c>
      <c r="CP19" s="85">
        <v>122.5</v>
      </c>
      <c r="CQ19" s="85">
        <v>89.5</v>
      </c>
      <c r="CR19" s="85">
        <v>86.6</v>
      </c>
      <c r="CS19" s="85">
        <v>108.3</v>
      </c>
      <c r="CT19" s="85">
        <v>67.599999999999994</v>
      </c>
      <c r="CU19" s="85">
        <v>191.2</v>
      </c>
      <c r="CV19" s="85">
        <v>115.5</v>
      </c>
      <c r="CW19" s="85">
        <v>83.2</v>
      </c>
      <c r="CX19" s="85">
        <v>141.80000000000001</v>
      </c>
      <c r="CY19" s="85">
        <v>96.3</v>
      </c>
      <c r="CZ19" s="85">
        <v>120.6</v>
      </c>
      <c r="DA19" s="85">
        <v>128.9</v>
      </c>
      <c r="DB19" s="85">
        <v>121.1</v>
      </c>
      <c r="DC19" s="85">
        <v>95.1</v>
      </c>
      <c r="DD19" s="85">
        <v>122.5</v>
      </c>
      <c r="DE19" s="85">
        <v>82.8</v>
      </c>
      <c r="DF19" s="85">
        <v>40.1</v>
      </c>
      <c r="DG19" s="85">
        <v>192</v>
      </c>
    </row>
    <row r="20" spans="1:111" ht="30" customHeight="1">
      <c r="A20" s="385"/>
      <c r="B20" s="57" t="str">
        <f>IF('0'!A1=1,"Мистецтво, спорт, розваги та відпочинок","Arts, sport, entertainment and recreation")</f>
        <v>Мистецтво, спорт, розваги та відпочинок</v>
      </c>
      <c r="C20" s="15">
        <v>47.6</v>
      </c>
      <c r="D20" s="15">
        <v>125.3</v>
      </c>
      <c r="E20" s="15">
        <v>77.099999999999994</v>
      </c>
      <c r="F20" s="15">
        <v>99.7</v>
      </c>
      <c r="G20" s="15">
        <v>98.3</v>
      </c>
      <c r="H20" s="15">
        <v>75.400000000000006</v>
      </c>
      <c r="I20" s="15">
        <v>279.3</v>
      </c>
      <c r="J20" s="15">
        <v>89.8</v>
      </c>
      <c r="K20" s="15">
        <v>89.1</v>
      </c>
      <c r="L20" s="15">
        <v>93.7</v>
      </c>
      <c r="M20" s="15">
        <v>110.2</v>
      </c>
      <c r="N20" s="15">
        <v>65.2</v>
      </c>
      <c r="O20" s="15">
        <v>67.5</v>
      </c>
      <c r="P20" s="15">
        <v>5900.2</v>
      </c>
      <c r="Q20" s="15">
        <v>110.6</v>
      </c>
      <c r="R20" s="15">
        <v>110.5</v>
      </c>
      <c r="S20" s="15">
        <v>107.9</v>
      </c>
      <c r="T20" s="15">
        <v>3.4</v>
      </c>
      <c r="U20" s="15">
        <v>90.3</v>
      </c>
      <c r="V20" s="15">
        <v>338.3</v>
      </c>
      <c r="W20" s="15">
        <v>250.9</v>
      </c>
      <c r="X20" s="15">
        <v>159.80000000000001</v>
      </c>
      <c r="Y20" s="15">
        <v>105.8</v>
      </c>
      <c r="Z20" s="29">
        <v>144.19999999999999</v>
      </c>
      <c r="AA20" s="15">
        <v>122.3</v>
      </c>
      <c r="AB20" s="15">
        <v>20.9</v>
      </c>
      <c r="AC20" s="15">
        <v>77.099999999999994</v>
      </c>
      <c r="AD20" s="15">
        <v>105.9</v>
      </c>
      <c r="AE20" s="15">
        <v>100.4</v>
      </c>
      <c r="AF20" s="15">
        <v>90.6</v>
      </c>
      <c r="AG20" s="15">
        <v>95.7</v>
      </c>
      <c r="AH20" s="15">
        <v>106.3</v>
      </c>
      <c r="AI20" s="15">
        <v>128.9</v>
      </c>
      <c r="AJ20" s="15">
        <v>84.3</v>
      </c>
      <c r="AK20" s="15">
        <v>102.4</v>
      </c>
      <c r="AL20" s="15">
        <v>118.7</v>
      </c>
      <c r="AM20" s="15">
        <v>129.1</v>
      </c>
      <c r="AN20" s="15">
        <v>102</v>
      </c>
      <c r="AO20" s="15">
        <v>99.9</v>
      </c>
      <c r="AP20" s="15">
        <v>100.1</v>
      </c>
      <c r="AQ20" s="15">
        <v>109.7</v>
      </c>
      <c r="AR20" s="15">
        <v>110.6</v>
      </c>
      <c r="AS20" s="15">
        <v>93.2</v>
      </c>
      <c r="AT20" s="15">
        <v>97.6</v>
      </c>
      <c r="AU20" s="15">
        <v>110.2</v>
      </c>
      <c r="AV20" s="15">
        <v>108.1</v>
      </c>
      <c r="AW20" s="15">
        <v>111.9</v>
      </c>
      <c r="AX20" s="15">
        <v>100.6</v>
      </c>
      <c r="AY20" s="15">
        <v>59.7</v>
      </c>
      <c r="AZ20" s="15">
        <v>107.5</v>
      </c>
      <c r="BA20" s="15">
        <v>129</v>
      </c>
      <c r="BB20" s="15">
        <v>146.69999999999999</v>
      </c>
      <c r="BC20" s="15">
        <v>15.6</v>
      </c>
      <c r="BD20" s="85">
        <v>103.1</v>
      </c>
      <c r="BE20" s="15">
        <v>151</v>
      </c>
      <c r="BF20" s="85">
        <v>72.7</v>
      </c>
      <c r="BG20" s="85">
        <v>108.8</v>
      </c>
      <c r="BH20" s="85">
        <v>208.9</v>
      </c>
      <c r="BI20" s="85">
        <v>115.1</v>
      </c>
      <c r="BJ20" s="85">
        <v>50.8</v>
      </c>
      <c r="BK20" s="85">
        <v>42.3</v>
      </c>
      <c r="BL20" s="85">
        <v>124.4</v>
      </c>
      <c r="BM20" s="85">
        <v>98.5</v>
      </c>
      <c r="BN20" s="85">
        <v>177.5</v>
      </c>
      <c r="BO20" s="85">
        <v>89.6</v>
      </c>
      <c r="BP20" s="85">
        <v>88.1</v>
      </c>
      <c r="BQ20" s="85">
        <v>128.19999999999999</v>
      </c>
      <c r="BR20" s="85">
        <v>72</v>
      </c>
      <c r="BS20" s="85">
        <v>155</v>
      </c>
      <c r="BT20" s="85">
        <v>34.9</v>
      </c>
      <c r="BU20" s="85">
        <v>114.2</v>
      </c>
      <c r="BV20" s="85">
        <v>85.2</v>
      </c>
      <c r="BW20" s="85">
        <v>37.200000000000003</v>
      </c>
      <c r="BX20" s="85">
        <v>264.8</v>
      </c>
      <c r="BY20" s="85">
        <v>163.6</v>
      </c>
      <c r="BZ20" s="85">
        <v>195.2</v>
      </c>
      <c r="CA20" s="85">
        <v>105.7</v>
      </c>
      <c r="CB20" s="85">
        <v>9.6</v>
      </c>
      <c r="CC20" s="85">
        <v>59.4</v>
      </c>
      <c r="CD20" s="85" t="s">
        <v>5</v>
      </c>
      <c r="CE20" s="85" t="s">
        <v>5</v>
      </c>
      <c r="CF20" s="85">
        <v>1591</v>
      </c>
      <c r="CG20" s="85">
        <v>33</v>
      </c>
      <c r="CH20" s="85" t="s">
        <v>5</v>
      </c>
      <c r="CI20" s="85" t="s">
        <v>5</v>
      </c>
      <c r="CJ20" s="85">
        <v>318.5</v>
      </c>
      <c r="CK20" s="85">
        <v>114.3</v>
      </c>
      <c r="CL20" s="85">
        <v>89</v>
      </c>
      <c r="CM20" s="85">
        <v>261.39999999999998</v>
      </c>
      <c r="CN20" s="85">
        <v>109.8</v>
      </c>
      <c r="CO20" s="85">
        <v>243.6</v>
      </c>
      <c r="CP20" s="85">
        <v>44</v>
      </c>
      <c r="CQ20" s="85">
        <v>302.7</v>
      </c>
      <c r="CR20" s="85">
        <v>22.8</v>
      </c>
      <c r="CS20" s="85">
        <v>93.2</v>
      </c>
      <c r="CT20" s="85">
        <v>116.8</v>
      </c>
      <c r="CU20" s="85">
        <v>240.8</v>
      </c>
      <c r="CV20" s="85">
        <v>176.5</v>
      </c>
      <c r="CW20" s="85">
        <v>70.400000000000006</v>
      </c>
      <c r="CX20" s="85">
        <v>93.8</v>
      </c>
      <c r="CY20" s="85">
        <v>90</v>
      </c>
      <c r="CZ20" s="85">
        <v>112</v>
      </c>
      <c r="DA20" s="85">
        <v>91</v>
      </c>
      <c r="DB20" s="85">
        <v>110.4</v>
      </c>
      <c r="DC20" s="85">
        <v>99.4</v>
      </c>
      <c r="DD20" s="85">
        <v>106.1</v>
      </c>
      <c r="DE20" s="85">
        <v>104.7</v>
      </c>
      <c r="DF20" s="85">
        <v>64.7</v>
      </c>
      <c r="DG20" s="85">
        <v>280.39999999999998</v>
      </c>
    </row>
    <row r="21" spans="1:111" ht="30" customHeight="1">
      <c r="A21" s="386"/>
      <c r="B21" s="58" t="str">
        <f>IF('0'!A1=1,"Надання інших видів послуг","Other service activities")</f>
        <v>Надання інших видів послуг</v>
      </c>
      <c r="C21" s="15">
        <v>64.599999999999994</v>
      </c>
      <c r="D21" s="15">
        <v>75.900000000000006</v>
      </c>
      <c r="E21" s="15">
        <v>101.1</v>
      </c>
      <c r="F21" s="15">
        <v>96</v>
      </c>
      <c r="G21" s="15">
        <v>101.1</v>
      </c>
      <c r="H21" s="15">
        <v>102.9</v>
      </c>
      <c r="I21" s="15">
        <v>95</v>
      </c>
      <c r="J21" s="15">
        <v>97.6</v>
      </c>
      <c r="K21" s="15">
        <v>101.4</v>
      </c>
      <c r="L21" s="15">
        <v>105</v>
      </c>
      <c r="M21" s="15">
        <v>97.7</v>
      </c>
      <c r="N21" s="15">
        <v>100.5</v>
      </c>
      <c r="O21" s="15">
        <v>49.4</v>
      </c>
      <c r="P21" s="15">
        <v>103.9</v>
      </c>
      <c r="Q21" s="15">
        <v>115.1</v>
      </c>
      <c r="R21" s="15">
        <v>79.599999999999994</v>
      </c>
      <c r="S21" s="15">
        <v>89.3</v>
      </c>
      <c r="T21" s="15">
        <v>112</v>
      </c>
      <c r="U21" s="15">
        <v>89.6</v>
      </c>
      <c r="V21" s="15">
        <v>122</v>
      </c>
      <c r="W21" s="15">
        <v>152.9</v>
      </c>
      <c r="X21" s="15">
        <v>104.6</v>
      </c>
      <c r="Y21" s="15">
        <v>86.2</v>
      </c>
      <c r="Z21" s="29">
        <v>79.599999999999994</v>
      </c>
      <c r="AA21" s="15">
        <v>102.3</v>
      </c>
      <c r="AB21" s="15">
        <v>101.3</v>
      </c>
      <c r="AC21" s="15">
        <v>71.400000000000006</v>
      </c>
      <c r="AD21" s="15">
        <v>116.6</v>
      </c>
      <c r="AE21" s="15">
        <v>75.5</v>
      </c>
      <c r="AF21" s="15">
        <v>94.2</v>
      </c>
      <c r="AG21" s="15">
        <v>180.4</v>
      </c>
      <c r="AH21" s="15">
        <v>95.9</v>
      </c>
      <c r="AI21" s="15">
        <v>60.7</v>
      </c>
      <c r="AJ21" s="15">
        <v>100.3</v>
      </c>
      <c r="AK21" s="15">
        <v>104.5</v>
      </c>
      <c r="AL21" s="15">
        <v>110.6</v>
      </c>
      <c r="AM21" s="15">
        <v>115.5</v>
      </c>
      <c r="AN21" s="15">
        <v>90</v>
      </c>
      <c r="AO21" s="15">
        <v>103.9</v>
      </c>
      <c r="AP21" s="15">
        <v>95.9</v>
      </c>
      <c r="AQ21" s="15">
        <v>104.9</v>
      </c>
      <c r="AR21" s="15">
        <v>100.5</v>
      </c>
      <c r="AS21" s="15">
        <v>103.3</v>
      </c>
      <c r="AT21" s="15">
        <v>97.6</v>
      </c>
      <c r="AU21" s="15">
        <v>104</v>
      </c>
      <c r="AV21" s="15">
        <v>91.4</v>
      </c>
      <c r="AW21" s="15">
        <v>103.3</v>
      </c>
      <c r="AX21" s="15">
        <v>110.4</v>
      </c>
      <c r="AY21" s="15">
        <v>40.799999999999997</v>
      </c>
      <c r="AZ21" s="15">
        <v>188.5</v>
      </c>
      <c r="BA21" s="15">
        <v>158.9</v>
      </c>
      <c r="BB21" s="15">
        <v>102.7</v>
      </c>
      <c r="BC21" s="15">
        <v>54.1</v>
      </c>
      <c r="BD21" s="85">
        <v>339.4</v>
      </c>
      <c r="BE21" s="15">
        <v>172.4</v>
      </c>
      <c r="BF21" s="85">
        <v>55</v>
      </c>
      <c r="BG21" s="85">
        <v>18.600000000000001</v>
      </c>
      <c r="BH21" s="85">
        <v>85.1</v>
      </c>
      <c r="BI21" s="85">
        <v>99.4</v>
      </c>
      <c r="BJ21" s="85">
        <v>58</v>
      </c>
      <c r="BK21" s="85">
        <v>181.5</v>
      </c>
      <c r="BL21" s="85">
        <v>146.1</v>
      </c>
      <c r="BM21" s="85">
        <v>97.9</v>
      </c>
      <c r="BN21" s="85">
        <v>156.1</v>
      </c>
      <c r="BO21" s="85">
        <v>94.9</v>
      </c>
      <c r="BP21" s="85">
        <v>113.7</v>
      </c>
      <c r="BQ21" s="85">
        <v>30.3</v>
      </c>
      <c r="BR21" s="85">
        <v>99.2</v>
      </c>
      <c r="BS21" s="85">
        <v>120.9</v>
      </c>
      <c r="BT21" s="85">
        <v>35.299999999999997</v>
      </c>
      <c r="BU21" s="85">
        <v>99</v>
      </c>
      <c r="BV21" s="85">
        <v>89.9</v>
      </c>
      <c r="BW21" s="85">
        <v>294.39999999999998</v>
      </c>
      <c r="BX21" s="85">
        <v>107.6</v>
      </c>
      <c r="BY21" s="85">
        <v>129.80000000000001</v>
      </c>
      <c r="BZ21" s="85">
        <v>85.5</v>
      </c>
      <c r="CA21" s="85">
        <v>90.4</v>
      </c>
      <c r="CB21" s="85">
        <v>89.4</v>
      </c>
      <c r="CC21" s="85">
        <v>108.3</v>
      </c>
      <c r="CD21" s="85">
        <v>70.400000000000006</v>
      </c>
      <c r="CE21" s="85">
        <v>84.5</v>
      </c>
      <c r="CF21" s="85">
        <v>81.599999999999994</v>
      </c>
      <c r="CG21" s="85">
        <v>77.400000000000006</v>
      </c>
      <c r="CH21" s="85">
        <v>79.599999999999994</v>
      </c>
      <c r="CI21" s="85">
        <v>100</v>
      </c>
      <c r="CJ21" s="85">
        <v>142.69999999999999</v>
      </c>
      <c r="CK21" s="85">
        <v>287.2</v>
      </c>
      <c r="CL21" s="85">
        <v>298.2</v>
      </c>
      <c r="CM21" s="85">
        <v>114.3</v>
      </c>
      <c r="CN21" s="85">
        <v>37</v>
      </c>
      <c r="CO21" s="85">
        <v>104.7</v>
      </c>
      <c r="CP21" s="85">
        <v>108.8</v>
      </c>
      <c r="CQ21" s="85">
        <v>103.3</v>
      </c>
      <c r="CR21" s="85">
        <v>110.2</v>
      </c>
      <c r="CS21" s="85">
        <v>261.8</v>
      </c>
      <c r="CT21" s="85">
        <v>87.4</v>
      </c>
      <c r="CU21" s="85">
        <v>218.4</v>
      </c>
      <c r="CV21" s="85">
        <v>90.2</v>
      </c>
      <c r="CW21" s="85">
        <v>101.8</v>
      </c>
      <c r="CX21" s="85">
        <v>107.5</v>
      </c>
      <c r="CY21" s="85">
        <v>117.1</v>
      </c>
      <c r="CZ21" s="85">
        <v>116.3</v>
      </c>
      <c r="DA21" s="85">
        <v>122.8</v>
      </c>
      <c r="DB21" s="85">
        <v>68.900000000000006</v>
      </c>
      <c r="DC21" s="85">
        <v>85.3</v>
      </c>
      <c r="DD21" s="85">
        <v>102.2</v>
      </c>
      <c r="DE21" s="85">
        <v>107</v>
      </c>
      <c r="DF21" s="85">
        <v>7.7</v>
      </c>
      <c r="DG21" s="85">
        <v>248.6</v>
      </c>
    </row>
    <row r="22" spans="1:111" ht="14.25">
      <c r="A22" s="59"/>
      <c r="B22" s="59"/>
      <c r="BZ22" s="343"/>
    </row>
    <row r="23" spans="1:111" ht="14.25">
      <c r="A23"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3" s="61"/>
      <c r="BZ23" s="343"/>
    </row>
    <row r="24" spans="1:111" ht="14.25">
      <c r="A24" s="62"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24" s="63"/>
      <c r="BZ24" s="343"/>
    </row>
    <row r="25" spans="1:111">
      <c r="A25" s="62" t="str">
        <f>IF('0'!A1=1,"**Починаючи з липня 2014 року дані можуть бути уточнені.","**Since July 2014 the data can be corrected .")</f>
        <v>**Починаючи з липня 2014 року дані можуть бути уточнені.</v>
      </c>
      <c r="B25" s="63"/>
      <c r="BZ25" s="51"/>
    </row>
    <row r="26" spans="1:111">
      <c r="BZ26" s="51"/>
    </row>
    <row r="28" spans="1:111" s="353" customFormat="1" ht="80.099999999999994" customHeight="1">
      <c r="A28" s="389" t="str">
        <f>'1'!A27:B27</f>
        <v>30 грудня 2020 року наказом Держстату було затверджено методологічні положення державного статистичного спостереження "Стан виплати заробітної плати", з якими можна ознайомитися за посиланням: http://www.ukrstat.gov.ua/norm_doc/2020/374/374.pdf.</v>
      </c>
      <c r="B28" s="389"/>
      <c r="CY28" s="33"/>
      <c r="DF28" s="33"/>
      <c r="DG28" s="33"/>
    </row>
    <row r="29" spans="1:111" ht="60.75" customHeight="1">
      <c r="A29" s="389" t="str">
        <f>'1'!A28:B28</f>
        <v>Однією з основних відмінностей не передбачено узагальнення та оприлюднення інформації, із виділенням категорії по підприємствах, щодо яких порушена процедура відновлення платоспроможності боржника або визнання його банкрутом.</v>
      </c>
      <c r="B29" s="389"/>
    </row>
  </sheetData>
  <sheetProtection algorithmName="SHA-512" hashValue="ywW5gh1pGEfyHkb9kTUAWKcETnzFTWPyX0cvxrUiQaM52NXVmlceF+Dl78/O+5qQQm/Sr0MNHOBKDwKMqfHuXw==" saltValue="eBLo3KUjuFmIoSPAp5fBcA==" spinCount="100000" sheet="1" objects="1" scenarios="1"/>
  <mergeCells count="4">
    <mergeCell ref="A3:B3"/>
    <mergeCell ref="A4:A21"/>
    <mergeCell ref="A28:B28"/>
    <mergeCell ref="A29:B29"/>
  </mergeCells>
  <hyperlinks>
    <hyperlink ref="A1" location="'0'!A1" display="'0'!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CU29"/>
  <sheetViews>
    <sheetView showGridLines="0" showRowColHeaders="0" zoomScale="86" zoomScaleNormal="86" workbookViewId="0">
      <pane xSplit="2" topLeftCell="BY1" activePane="topRight" state="frozen"/>
      <selection activeCell="AZ3" sqref="AZ3"/>
      <selection pane="topRight" activeCell="CU3" sqref="CU3"/>
    </sheetView>
  </sheetViews>
  <sheetFormatPr defaultColWidth="9.33203125" defaultRowHeight="12.75"/>
  <cols>
    <col min="1" max="1" width="10.5" style="33" customWidth="1"/>
    <col min="2" max="2" width="53.33203125" style="33" customWidth="1"/>
    <col min="3" max="99" width="10.83203125" style="33" customWidth="1"/>
    <col min="100" max="16384" width="9.33203125" style="33"/>
  </cols>
  <sheetData>
    <row r="1" spans="1:99" ht="15">
      <c r="A1" s="52" t="str">
        <f>IF('0'!A1=1,"до змісту","to title")</f>
        <v>до змісту</v>
      </c>
      <c r="B1" s="53"/>
    </row>
    <row r="2" spans="1:99" s="35" customFormat="1" ht="15.75">
      <c r="A2" s="54"/>
      <c r="B2" s="55"/>
      <c r="C2" s="34">
        <v>38353</v>
      </c>
      <c r="D2" s="34">
        <v>38384</v>
      </c>
      <c r="E2" s="34">
        <v>38412</v>
      </c>
      <c r="F2" s="34">
        <v>38443</v>
      </c>
      <c r="G2" s="34">
        <v>38473</v>
      </c>
      <c r="H2" s="34">
        <v>38504</v>
      </c>
      <c r="I2" s="34">
        <v>38534</v>
      </c>
      <c r="J2" s="34">
        <v>38565</v>
      </c>
      <c r="K2" s="34">
        <v>38596</v>
      </c>
      <c r="L2" s="34">
        <v>38626</v>
      </c>
      <c r="M2" s="34">
        <v>38657</v>
      </c>
      <c r="N2" s="34">
        <v>38687</v>
      </c>
      <c r="O2" s="34">
        <v>38718</v>
      </c>
      <c r="P2" s="34">
        <v>38749</v>
      </c>
      <c r="Q2" s="34">
        <v>38777</v>
      </c>
      <c r="R2" s="34">
        <v>38808</v>
      </c>
      <c r="S2" s="34">
        <v>38838</v>
      </c>
      <c r="T2" s="34">
        <v>38869</v>
      </c>
      <c r="U2" s="34">
        <v>38899</v>
      </c>
      <c r="V2" s="34">
        <v>38930</v>
      </c>
      <c r="W2" s="34">
        <v>38961</v>
      </c>
      <c r="X2" s="34">
        <v>38991</v>
      </c>
      <c r="Y2" s="34">
        <v>39022</v>
      </c>
      <c r="Z2" s="34">
        <v>39052</v>
      </c>
      <c r="AA2" s="34">
        <v>39083</v>
      </c>
      <c r="AB2" s="34">
        <v>39114</v>
      </c>
      <c r="AC2" s="34">
        <v>39142</v>
      </c>
      <c r="AD2" s="34">
        <v>39173</v>
      </c>
      <c r="AE2" s="34">
        <v>39203</v>
      </c>
      <c r="AF2" s="34">
        <v>39234</v>
      </c>
      <c r="AG2" s="34">
        <v>39264</v>
      </c>
      <c r="AH2" s="34">
        <v>39295</v>
      </c>
      <c r="AI2" s="34">
        <v>39326</v>
      </c>
      <c r="AJ2" s="34">
        <v>39356</v>
      </c>
      <c r="AK2" s="34">
        <v>39387</v>
      </c>
      <c r="AL2" s="34">
        <v>39417</v>
      </c>
      <c r="AM2" s="34">
        <v>39448</v>
      </c>
      <c r="AN2" s="34">
        <v>39479</v>
      </c>
      <c r="AO2" s="34">
        <v>39508</v>
      </c>
      <c r="AP2" s="34">
        <v>39539</v>
      </c>
      <c r="AQ2" s="34">
        <v>39569</v>
      </c>
      <c r="AR2" s="34">
        <v>39600</v>
      </c>
      <c r="AS2" s="34">
        <v>39630</v>
      </c>
      <c r="AT2" s="34">
        <v>39661</v>
      </c>
      <c r="AU2" s="34">
        <v>39692</v>
      </c>
      <c r="AV2" s="34">
        <v>39722</v>
      </c>
      <c r="AW2" s="34">
        <v>39753</v>
      </c>
      <c r="AX2" s="34">
        <v>39783</v>
      </c>
      <c r="AY2" s="34">
        <v>39814</v>
      </c>
      <c r="AZ2" s="34">
        <v>39845</v>
      </c>
      <c r="BA2" s="34">
        <v>39873</v>
      </c>
      <c r="BB2" s="34">
        <v>39904</v>
      </c>
      <c r="BC2" s="34">
        <v>39934</v>
      </c>
      <c r="BD2" s="34">
        <v>39965</v>
      </c>
      <c r="BE2" s="34">
        <v>39995</v>
      </c>
      <c r="BF2" s="34">
        <v>40026</v>
      </c>
      <c r="BG2" s="34">
        <v>40057</v>
      </c>
      <c r="BH2" s="34">
        <v>40087</v>
      </c>
      <c r="BI2" s="34">
        <v>40118</v>
      </c>
      <c r="BJ2" s="34">
        <v>40148</v>
      </c>
      <c r="BK2" s="34">
        <v>40179</v>
      </c>
      <c r="BL2" s="34">
        <v>40210</v>
      </c>
      <c r="BM2" s="34">
        <v>40238</v>
      </c>
      <c r="BN2" s="34">
        <v>40269</v>
      </c>
      <c r="BO2" s="34">
        <v>40299</v>
      </c>
      <c r="BP2" s="34">
        <v>40330</v>
      </c>
      <c r="BQ2" s="34">
        <v>40360</v>
      </c>
      <c r="BR2" s="34">
        <v>40391</v>
      </c>
      <c r="BS2" s="34">
        <v>40422</v>
      </c>
      <c r="BT2" s="34">
        <v>40452</v>
      </c>
      <c r="BU2" s="34">
        <v>40483</v>
      </c>
      <c r="BV2" s="34">
        <v>40513</v>
      </c>
      <c r="BW2" s="34">
        <v>40544</v>
      </c>
      <c r="BX2" s="34">
        <v>40575</v>
      </c>
      <c r="BY2" s="34">
        <v>40603</v>
      </c>
      <c r="BZ2" s="34">
        <v>40634</v>
      </c>
      <c r="CA2" s="34">
        <v>40664</v>
      </c>
      <c r="CB2" s="34">
        <v>40695</v>
      </c>
      <c r="CC2" s="34">
        <v>40725</v>
      </c>
      <c r="CD2" s="34">
        <v>40756</v>
      </c>
      <c r="CE2" s="34">
        <v>40787</v>
      </c>
      <c r="CF2" s="34">
        <v>40817</v>
      </c>
      <c r="CG2" s="34">
        <v>40848</v>
      </c>
      <c r="CH2" s="34">
        <v>40878</v>
      </c>
      <c r="CI2" s="34">
        <v>40909</v>
      </c>
      <c r="CJ2" s="34">
        <v>40940</v>
      </c>
      <c r="CK2" s="34">
        <v>40969</v>
      </c>
      <c r="CL2" s="34">
        <v>41000</v>
      </c>
      <c r="CM2" s="34">
        <v>41030</v>
      </c>
      <c r="CN2" s="34">
        <v>41061</v>
      </c>
      <c r="CO2" s="34">
        <v>41091</v>
      </c>
      <c r="CP2" s="34">
        <v>41122</v>
      </c>
      <c r="CQ2" s="34">
        <v>41153</v>
      </c>
      <c r="CR2" s="34">
        <v>41183</v>
      </c>
      <c r="CS2" s="34">
        <v>41214</v>
      </c>
      <c r="CT2" s="34">
        <v>41244</v>
      </c>
      <c r="CU2" s="34">
        <v>41275</v>
      </c>
    </row>
    <row r="3" spans="1:99" ht="52.5" customHeight="1">
      <c r="A3" s="382" t="str">
        <f>IF('0'!A1=1,"Заборгованість з виплати заробітної плати на перше число місяця (до попереднього місяця, %) КВЕД 2005","Wage arrears as of month 1-st (to the previous month, %) CTEA 2005")</f>
        <v>Заборгованість з виплати заробітної плати на перше число місяця (до попереднього місяця, %) КВЕД 2005</v>
      </c>
      <c r="B3" s="383"/>
      <c r="C3" s="18">
        <v>49.8</v>
      </c>
      <c r="D3" s="18">
        <v>115.4</v>
      </c>
      <c r="E3" s="18">
        <v>104.6</v>
      </c>
      <c r="F3" s="18">
        <v>101</v>
      </c>
      <c r="G3" s="18">
        <v>96.8</v>
      </c>
      <c r="H3" s="18">
        <v>103.8</v>
      </c>
      <c r="I3" s="18">
        <v>103</v>
      </c>
      <c r="J3" s="18">
        <v>96</v>
      </c>
      <c r="K3" s="18">
        <v>84.7</v>
      </c>
      <c r="L3" s="18">
        <v>100.1</v>
      </c>
      <c r="M3" s="18">
        <v>102.64715466801408</v>
      </c>
      <c r="N3" s="18">
        <v>99.3</v>
      </c>
      <c r="O3" s="18">
        <v>86.4</v>
      </c>
      <c r="P3" s="18">
        <v>112.21745419027398</v>
      </c>
      <c r="Q3" s="18">
        <v>98.3</v>
      </c>
      <c r="R3" s="18">
        <v>94.1</v>
      </c>
      <c r="S3" s="18">
        <v>102.8</v>
      </c>
      <c r="T3" s="18">
        <v>102.8</v>
      </c>
      <c r="U3" s="18">
        <v>104.5</v>
      </c>
      <c r="V3" s="18">
        <v>98.9</v>
      </c>
      <c r="W3" s="18">
        <v>91.6</v>
      </c>
      <c r="X3" s="18">
        <v>99.7</v>
      </c>
      <c r="Y3" s="18">
        <v>97.6</v>
      </c>
      <c r="Z3" s="18">
        <v>102.5</v>
      </c>
      <c r="AA3" s="18">
        <v>81</v>
      </c>
      <c r="AB3" s="18">
        <v>111</v>
      </c>
      <c r="AC3" s="18">
        <v>100.3</v>
      </c>
      <c r="AD3" s="18">
        <v>98.1</v>
      </c>
      <c r="AE3" s="18">
        <v>94.8</v>
      </c>
      <c r="AF3" s="18">
        <v>99.3</v>
      </c>
      <c r="AG3" s="18">
        <v>101.4</v>
      </c>
      <c r="AH3" s="18">
        <v>95.5</v>
      </c>
      <c r="AI3" s="18">
        <v>95.9</v>
      </c>
      <c r="AJ3" s="18">
        <v>95.1</v>
      </c>
      <c r="AK3" s="18">
        <v>102.8</v>
      </c>
      <c r="AL3" s="18">
        <v>99</v>
      </c>
      <c r="AM3" s="18">
        <v>89.7</v>
      </c>
      <c r="AN3" s="18" t="s">
        <v>3</v>
      </c>
      <c r="AO3" s="18" t="s">
        <v>3</v>
      </c>
      <c r="AP3" s="18">
        <v>103.54838275517086</v>
      </c>
      <c r="AQ3" s="18" t="s">
        <v>3</v>
      </c>
      <c r="AR3" s="18" t="s">
        <v>3</v>
      </c>
      <c r="AS3" s="18">
        <v>104.24203562252772</v>
      </c>
      <c r="AT3" s="18">
        <v>104.8</v>
      </c>
      <c r="AU3" s="18">
        <v>91.9</v>
      </c>
      <c r="AV3" s="18">
        <v>122.2</v>
      </c>
      <c r="AW3" s="18">
        <v>122.9</v>
      </c>
      <c r="AX3" s="18">
        <v>166.4</v>
      </c>
      <c r="AY3" s="18">
        <v>68.443890653394106</v>
      </c>
      <c r="AZ3" s="18">
        <v>129.16841931695433</v>
      </c>
      <c r="BA3" s="18">
        <v>107.02301819598097</v>
      </c>
      <c r="BB3" s="18">
        <v>104.85849472835432</v>
      </c>
      <c r="BC3" s="18">
        <v>81.519806901786993</v>
      </c>
      <c r="BD3" s="18">
        <v>107.30815670394323</v>
      </c>
      <c r="BE3" s="18">
        <v>108.75114195088003</v>
      </c>
      <c r="BF3" s="18">
        <v>95.1</v>
      </c>
      <c r="BG3" s="18">
        <v>103.9</v>
      </c>
      <c r="BH3" s="18">
        <v>103.7</v>
      </c>
      <c r="BI3" s="18">
        <v>99.5</v>
      </c>
      <c r="BJ3" s="18">
        <v>98.2</v>
      </c>
      <c r="BK3" s="18">
        <v>89.8</v>
      </c>
      <c r="BL3" s="18">
        <v>114.9</v>
      </c>
      <c r="BM3" s="18">
        <v>102.7</v>
      </c>
      <c r="BN3" s="18">
        <v>98.5</v>
      </c>
      <c r="BO3" s="18">
        <v>99.2</v>
      </c>
      <c r="BP3" s="18">
        <v>111.1</v>
      </c>
      <c r="BQ3" s="18">
        <v>95</v>
      </c>
      <c r="BR3" s="18">
        <v>86.5</v>
      </c>
      <c r="BS3" s="18">
        <v>90.9</v>
      </c>
      <c r="BT3" s="18">
        <v>95.1</v>
      </c>
      <c r="BU3" s="18">
        <v>95.8</v>
      </c>
      <c r="BV3" s="18">
        <v>104.4</v>
      </c>
      <c r="BW3" s="18">
        <v>90.8</v>
      </c>
      <c r="BX3" s="18">
        <v>110.4</v>
      </c>
      <c r="BY3" s="18">
        <v>105.3</v>
      </c>
      <c r="BZ3" s="18">
        <v>93.6</v>
      </c>
      <c r="CA3" s="18">
        <v>96.3</v>
      </c>
      <c r="CB3" s="18">
        <v>99</v>
      </c>
      <c r="CC3" s="18">
        <v>94</v>
      </c>
      <c r="CD3" s="18">
        <v>98.6</v>
      </c>
      <c r="CE3" s="18">
        <v>98.7</v>
      </c>
      <c r="CF3" s="18">
        <v>102.2</v>
      </c>
      <c r="CG3" s="18">
        <v>98.7</v>
      </c>
      <c r="CH3" s="18">
        <v>94.9</v>
      </c>
      <c r="CI3" s="18">
        <v>88.4</v>
      </c>
      <c r="CJ3" s="18">
        <v>106.2</v>
      </c>
      <c r="CK3" s="18">
        <v>103.1</v>
      </c>
      <c r="CL3" s="18">
        <v>97.1</v>
      </c>
      <c r="CM3" s="18">
        <v>97.7</v>
      </c>
      <c r="CN3" s="18">
        <v>98.5</v>
      </c>
      <c r="CO3" s="18">
        <v>96.2</v>
      </c>
      <c r="CP3" s="18">
        <v>102.5</v>
      </c>
      <c r="CQ3" s="18">
        <v>97</v>
      </c>
      <c r="CR3" s="18">
        <v>97</v>
      </c>
      <c r="CS3" s="18">
        <v>96.7</v>
      </c>
      <c r="CT3" s="18">
        <v>106</v>
      </c>
      <c r="CU3" s="18">
        <v>94</v>
      </c>
    </row>
    <row r="4" spans="1:99" ht="30" customHeight="1">
      <c r="A4" s="384" t="str">
        <f>IF('0'!A1=1,"За видами економічної діяльності КВЕД 2005","By types of economic activity CTEA 2005")</f>
        <v>За видами економічної діяльності КВЕД 2005</v>
      </c>
      <c r="B4" s="78"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15" t="s">
        <v>0</v>
      </c>
      <c r="D4" s="15">
        <v>122.7</v>
      </c>
      <c r="E4" s="15">
        <v>107.8</v>
      </c>
      <c r="F4" s="15">
        <v>104.7</v>
      </c>
      <c r="G4" s="15">
        <v>100.6</v>
      </c>
      <c r="H4" s="15">
        <v>103.5</v>
      </c>
      <c r="I4" s="15">
        <v>101.4</v>
      </c>
      <c r="J4" s="15">
        <v>91.9</v>
      </c>
      <c r="K4" s="15">
        <v>86.5</v>
      </c>
      <c r="L4" s="15">
        <v>94.9</v>
      </c>
      <c r="M4" s="15">
        <v>98.966550934528172</v>
      </c>
      <c r="N4" s="15">
        <v>99.4</v>
      </c>
      <c r="O4" s="15">
        <v>94.8</v>
      </c>
      <c r="P4" s="15">
        <v>107.13957628694961</v>
      </c>
      <c r="Q4" s="15">
        <v>98.4</v>
      </c>
      <c r="R4" s="15">
        <v>97.4</v>
      </c>
      <c r="S4" s="15">
        <v>97.9</v>
      </c>
      <c r="T4" s="15">
        <v>100.1</v>
      </c>
      <c r="U4" s="15">
        <v>97.7</v>
      </c>
      <c r="V4" s="15">
        <v>93.6</v>
      </c>
      <c r="W4" s="15">
        <v>90.9</v>
      </c>
      <c r="X4" s="15">
        <v>93.8</v>
      </c>
      <c r="Y4" s="15">
        <v>95.6</v>
      </c>
      <c r="Z4" s="15">
        <v>94.8</v>
      </c>
      <c r="AA4" s="15">
        <v>93.5</v>
      </c>
      <c r="AB4" s="15">
        <v>100.9</v>
      </c>
      <c r="AC4" s="15">
        <v>98.5</v>
      </c>
      <c r="AD4" s="15">
        <v>94.8</v>
      </c>
      <c r="AE4" s="15">
        <v>95.9</v>
      </c>
      <c r="AF4" s="15">
        <v>97.9</v>
      </c>
      <c r="AG4" s="15">
        <v>94.1</v>
      </c>
      <c r="AH4" s="15">
        <v>89.6</v>
      </c>
      <c r="AI4" s="15">
        <v>94.1</v>
      </c>
      <c r="AJ4" s="15">
        <v>95.9</v>
      </c>
      <c r="AK4" s="15">
        <v>94.8</v>
      </c>
      <c r="AL4" s="15">
        <v>94.9</v>
      </c>
      <c r="AM4" s="15">
        <v>92.5</v>
      </c>
      <c r="AN4" s="15" t="s">
        <v>0</v>
      </c>
      <c r="AO4" s="15" t="s">
        <v>0</v>
      </c>
      <c r="AP4" s="15">
        <v>87.812898942960729</v>
      </c>
      <c r="AQ4" s="15" t="s">
        <v>0</v>
      </c>
      <c r="AR4" s="15" t="s">
        <v>0</v>
      </c>
      <c r="AS4" s="15">
        <v>86.180828545509527</v>
      </c>
      <c r="AT4" s="15">
        <v>93.4</v>
      </c>
      <c r="AU4" s="15">
        <v>94.3</v>
      </c>
      <c r="AV4" s="15">
        <v>97.6</v>
      </c>
      <c r="AW4" s="15">
        <v>104.3</v>
      </c>
      <c r="AX4" s="15">
        <v>119.4</v>
      </c>
      <c r="AY4" s="15">
        <v>108.3626505264485</v>
      </c>
      <c r="AZ4" s="15">
        <v>90.391798643192118</v>
      </c>
      <c r="BA4" s="15">
        <v>106.17018537590113</v>
      </c>
      <c r="BB4" s="15">
        <v>93.403901883040504</v>
      </c>
      <c r="BC4" s="15">
        <v>93.86366881726012</v>
      </c>
      <c r="BD4" s="15">
        <v>104.54042541421182</v>
      </c>
      <c r="BE4" s="15">
        <v>103.75583748958181</v>
      </c>
      <c r="BF4" s="15">
        <v>90.1</v>
      </c>
      <c r="BG4" s="15">
        <v>106.8</v>
      </c>
      <c r="BH4" s="15">
        <v>103.8</v>
      </c>
      <c r="BI4" s="15">
        <v>93.4</v>
      </c>
      <c r="BJ4" s="15">
        <v>96.3</v>
      </c>
      <c r="BK4" s="15">
        <v>95</v>
      </c>
      <c r="BL4" s="15">
        <v>98.9</v>
      </c>
      <c r="BM4" s="15">
        <v>96.5</v>
      </c>
      <c r="BN4" s="15">
        <v>96.6</v>
      </c>
      <c r="BO4" s="15">
        <v>105.2</v>
      </c>
      <c r="BP4" s="15">
        <v>98.1</v>
      </c>
      <c r="BQ4" s="15">
        <v>99.7</v>
      </c>
      <c r="BR4" s="15">
        <v>82.2</v>
      </c>
      <c r="BS4" s="15">
        <v>90.6</v>
      </c>
      <c r="BT4" s="15">
        <v>93.3</v>
      </c>
      <c r="BU4" s="15">
        <v>93.4</v>
      </c>
      <c r="BV4" s="15">
        <v>105.4</v>
      </c>
      <c r="BW4" s="15">
        <v>92.4</v>
      </c>
      <c r="BX4" s="15">
        <v>107.7</v>
      </c>
      <c r="BY4" s="15">
        <v>101.1</v>
      </c>
      <c r="BZ4" s="15">
        <v>90.7</v>
      </c>
      <c r="CA4" s="15">
        <v>95.8</v>
      </c>
      <c r="CB4" s="15">
        <v>95</v>
      </c>
      <c r="CC4" s="15">
        <v>104.1</v>
      </c>
      <c r="CD4" s="15">
        <v>95.8</v>
      </c>
      <c r="CE4" s="15">
        <v>94.7</v>
      </c>
      <c r="CF4" s="15">
        <v>101.4</v>
      </c>
      <c r="CG4" s="15">
        <v>87.1</v>
      </c>
      <c r="CH4" s="15">
        <v>105.8</v>
      </c>
      <c r="CI4" s="15">
        <v>80.5</v>
      </c>
      <c r="CJ4" s="15">
        <v>115.7</v>
      </c>
      <c r="CK4" s="15">
        <v>93.1</v>
      </c>
      <c r="CL4" s="15">
        <v>100.4</v>
      </c>
      <c r="CM4" s="15">
        <v>96.3</v>
      </c>
      <c r="CN4" s="15">
        <v>96.8</v>
      </c>
      <c r="CO4" s="15">
        <v>109</v>
      </c>
      <c r="CP4" s="15">
        <v>100.3</v>
      </c>
      <c r="CQ4" s="15">
        <v>101.6</v>
      </c>
      <c r="CR4" s="15">
        <v>92.3</v>
      </c>
      <c r="CS4" s="15">
        <v>98.4</v>
      </c>
      <c r="CT4" s="15">
        <v>103.2</v>
      </c>
      <c r="CU4" s="15">
        <v>96.7</v>
      </c>
    </row>
    <row r="5" spans="1:99" ht="30" customHeight="1">
      <c r="A5" s="385"/>
      <c r="B5" s="79" t="str">
        <f>IF('0'!A1=1,"Лісове господарство та пов'язані з ним послуги","forestry and related services")</f>
        <v>Лісове господарство та пов'язані з ним послуги</v>
      </c>
      <c r="C5" s="15" t="s">
        <v>0</v>
      </c>
      <c r="D5" s="29">
        <v>260</v>
      </c>
      <c r="E5" s="29">
        <v>123.6</v>
      </c>
      <c r="F5" s="29">
        <v>109.3</v>
      </c>
      <c r="G5" s="15">
        <v>69</v>
      </c>
      <c r="H5" s="15">
        <v>107.1</v>
      </c>
      <c r="I5" s="15">
        <v>193.8</v>
      </c>
      <c r="J5" s="15">
        <v>64</v>
      </c>
      <c r="K5" s="15">
        <v>116.5</v>
      </c>
      <c r="L5" s="15">
        <v>49</v>
      </c>
      <c r="M5" s="15">
        <v>74.959083469721762</v>
      </c>
      <c r="N5" s="15">
        <v>199.8</v>
      </c>
      <c r="O5" s="15">
        <v>60.2</v>
      </c>
      <c r="P5" s="15">
        <v>193.64791288566241</v>
      </c>
      <c r="Q5" s="15">
        <v>106.1</v>
      </c>
      <c r="R5" s="15">
        <v>99.5</v>
      </c>
      <c r="S5" s="15">
        <v>86.1</v>
      </c>
      <c r="T5" s="15">
        <v>159</v>
      </c>
      <c r="U5" s="15">
        <v>99.4</v>
      </c>
      <c r="V5" s="15">
        <v>109.8</v>
      </c>
      <c r="W5" s="15">
        <v>113.7</v>
      </c>
      <c r="X5" s="15">
        <v>119.9</v>
      </c>
      <c r="Y5" s="15">
        <v>64.3</v>
      </c>
      <c r="Z5" s="15">
        <v>81.900000000000006</v>
      </c>
      <c r="AA5" s="15">
        <v>87.1</v>
      </c>
      <c r="AB5" s="15">
        <v>161.4</v>
      </c>
      <c r="AC5" s="15">
        <v>125</v>
      </c>
      <c r="AD5" s="15">
        <v>64.599999999999994</v>
      </c>
      <c r="AE5" s="15">
        <v>93.7</v>
      </c>
      <c r="AF5" s="15">
        <v>90.2</v>
      </c>
      <c r="AG5" s="15">
        <v>87</v>
      </c>
      <c r="AH5" s="15">
        <v>100.2</v>
      </c>
      <c r="AI5" s="15">
        <v>100.4</v>
      </c>
      <c r="AJ5" s="15">
        <v>108</v>
      </c>
      <c r="AK5" s="15">
        <v>92.1</v>
      </c>
      <c r="AL5" s="15">
        <v>105.3</v>
      </c>
      <c r="AM5" s="15">
        <v>77.599999999999994</v>
      </c>
      <c r="AN5" s="15" t="s">
        <v>0</v>
      </c>
      <c r="AO5" s="15" t="s">
        <v>0</v>
      </c>
      <c r="AP5" s="15">
        <v>135.07281553398059</v>
      </c>
      <c r="AQ5" s="15" t="s">
        <v>0</v>
      </c>
      <c r="AR5" s="15" t="s">
        <v>0</v>
      </c>
      <c r="AS5" s="15">
        <v>98.831985624438474</v>
      </c>
      <c r="AT5" s="15">
        <v>107.4</v>
      </c>
      <c r="AU5" s="15">
        <v>106.9</v>
      </c>
      <c r="AV5" s="15">
        <v>165.1</v>
      </c>
      <c r="AW5" s="15">
        <v>138.30000000000001</v>
      </c>
      <c r="AX5" s="15">
        <v>426.2</v>
      </c>
      <c r="AY5" s="15">
        <v>105.93000918733817</v>
      </c>
      <c r="AZ5" s="15">
        <v>109.83205866120002</v>
      </c>
      <c r="BA5" s="15">
        <v>111.74443646805456</v>
      </c>
      <c r="BB5" s="15">
        <v>81.46601567518951</v>
      </c>
      <c r="BC5" s="15">
        <v>78.992193044712565</v>
      </c>
      <c r="BD5" s="15">
        <v>73.594888689228313</v>
      </c>
      <c r="BE5" s="15">
        <v>94.845360824742258</v>
      </c>
      <c r="BF5" s="15">
        <v>88.1</v>
      </c>
      <c r="BG5" s="15">
        <v>93.2</v>
      </c>
      <c r="BH5" s="15">
        <v>105.1</v>
      </c>
      <c r="BI5" s="15">
        <v>107.8</v>
      </c>
      <c r="BJ5" s="15">
        <v>80.400000000000006</v>
      </c>
      <c r="BK5" s="15">
        <v>83.7</v>
      </c>
      <c r="BL5" s="15">
        <v>117.6</v>
      </c>
      <c r="BM5" s="15">
        <v>116.4</v>
      </c>
      <c r="BN5" s="15">
        <v>113.2</v>
      </c>
      <c r="BO5" s="15">
        <v>108.8</v>
      </c>
      <c r="BP5" s="15">
        <v>119.7</v>
      </c>
      <c r="BQ5" s="15">
        <v>73</v>
      </c>
      <c r="BR5" s="15">
        <v>69.7</v>
      </c>
      <c r="BS5" s="15">
        <v>75.099999999999994</v>
      </c>
      <c r="BT5" s="15">
        <v>79.2</v>
      </c>
      <c r="BU5" s="15">
        <v>52.9</v>
      </c>
      <c r="BV5" s="15">
        <v>66.599999999999994</v>
      </c>
      <c r="BW5" s="15">
        <v>73.7</v>
      </c>
      <c r="BX5" s="15">
        <v>90.3</v>
      </c>
      <c r="BY5" s="15">
        <v>83.3</v>
      </c>
      <c r="BZ5" s="15">
        <v>100.4</v>
      </c>
      <c r="CA5" s="15">
        <v>96</v>
      </c>
      <c r="CB5" s="15">
        <v>112.5</v>
      </c>
      <c r="CC5" s="15">
        <v>136.6</v>
      </c>
      <c r="CD5" s="15">
        <v>149</v>
      </c>
      <c r="CE5" s="15">
        <v>85</v>
      </c>
      <c r="CF5" s="15">
        <v>97.9</v>
      </c>
      <c r="CG5" s="15">
        <v>127.6</v>
      </c>
      <c r="CH5" s="15">
        <v>76.5</v>
      </c>
      <c r="CI5" s="15">
        <v>78</v>
      </c>
      <c r="CJ5" s="15">
        <v>99.9</v>
      </c>
      <c r="CK5" s="15">
        <v>94.6</v>
      </c>
      <c r="CL5" s="15">
        <v>124.5</v>
      </c>
      <c r="CM5" s="15">
        <v>105</v>
      </c>
      <c r="CN5" s="15">
        <v>100.2</v>
      </c>
      <c r="CO5" s="15">
        <v>96.8</v>
      </c>
      <c r="CP5" s="15">
        <v>197.5</v>
      </c>
      <c r="CQ5" s="15">
        <v>54.3</v>
      </c>
      <c r="CR5" s="15">
        <v>120.7</v>
      </c>
      <c r="CS5" s="15">
        <v>104.6</v>
      </c>
      <c r="CT5" s="15">
        <v>92.6</v>
      </c>
      <c r="CU5" s="15">
        <v>91.6</v>
      </c>
    </row>
    <row r="6" spans="1:99" ht="30" customHeight="1">
      <c r="A6" s="385"/>
      <c r="B6" s="79" t="str">
        <f>IF('0'!A1=1,"Рибальство, рибництво","Fishing, fishery")</f>
        <v>Рибальство, рибництво</v>
      </c>
      <c r="C6" s="15" t="s">
        <v>0</v>
      </c>
      <c r="D6" s="29">
        <v>104</v>
      </c>
      <c r="E6" s="29">
        <v>97.5</v>
      </c>
      <c r="F6" s="29">
        <v>82.1</v>
      </c>
      <c r="G6" s="15">
        <v>98.2</v>
      </c>
      <c r="H6" s="15">
        <v>80.099999999999994</v>
      </c>
      <c r="I6" s="15">
        <v>101</v>
      </c>
      <c r="J6" s="15">
        <v>100.3</v>
      </c>
      <c r="K6" s="15">
        <v>91.4</v>
      </c>
      <c r="L6" s="15">
        <v>109</v>
      </c>
      <c r="M6" s="15">
        <v>98.949353448275872</v>
      </c>
      <c r="N6" s="15">
        <v>95.1</v>
      </c>
      <c r="O6" s="15">
        <v>89.9</v>
      </c>
      <c r="P6" s="15">
        <v>107.89557465775231</v>
      </c>
      <c r="Q6" s="15">
        <v>92.8</v>
      </c>
      <c r="R6" s="15">
        <v>95</v>
      </c>
      <c r="S6" s="15">
        <v>103.2</v>
      </c>
      <c r="T6" s="15">
        <v>97.8</v>
      </c>
      <c r="U6" s="15">
        <v>100.1</v>
      </c>
      <c r="V6" s="15">
        <v>94.9</v>
      </c>
      <c r="W6" s="15">
        <v>105.4</v>
      </c>
      <c r="X6" s="15">
        <v>101.8</v>
      </c>
      <c r="Y6" s="15">
        <v>89.9</v>
      </c>
      <c r="Z6" s="15">
        <v>105.5</v>
      </c>
      <c r="AA6" s="15">
        <v>99.3</v>
      </c>
      <c r="AB6" s="15">
        <v>107.8</v>
      </c>
      <c r="AC6" s="15">
        <v>99</v>
      </c>
      <c r="AD6" s="15">
        <v>84.4</v>
      </c>
      <c r="AE6" s="15">
        <v>90.4</v>
      </c>
      <c r="AF6" s="15">
        <v>108.4</v>
      </c>
      <c r="AG6" s="15">
        <v>104.6</v>
      </c>
      <c r="AH6" s="15">
        <v>98.8</v>
      </c>
      <c r="AI6" s="15">
        <v>104.9</v>
      </c>
      <c r="AJ6" s="15">
        <v>90.3</v>
      </c>
      <c r="AK6" s="15">
        <v>100</v>
      </c>
      <c r="AL6" s="15">
        <v>96.6</v>
      </c>
      <c r="AM6" s="15">
        <v>90.8</v>
      </c>
      <c r="AN6" s="15" t="s">
        <v>0</v>
      </c>
      <c r="AO6" s="15" t="s">
        <v>0</v>
      </c>
      <c r="AP6" s="15">
        <v>90.979498861047844</v>
      </c>
      <c r="AQ6" s="15" t="s">
        <v>0</v>
      </c>
      <c r="AR6" s="15" t="s">
        <v>0</v>
      </c>
      <c r="AS6" s="15">
        <v>100.15022533800702</v>
      </c>
      <c r="AT6" s="15">
        <v>98.8</v>
      </c>
      <c r="AU6" s="15">
        <v>104.6</v>
      </c>
      <c r="AV6" s="15">
        <v>102.1</v>
      </c>
      <c r="AW6" s="15">
        <v>91.9</v>
      </c>
      <c r="AX6" s="15">
        <v>130.69999999999999</v>
      </c>
      <c r="AY6" s="15">
        <v>71.902131018153128</v>
      </c>
      <c r="AZ6" s="15">
        <v>108.17782656421515</v>
      </c>
      <c r="BA6" s="15">
        <v>111.71993911719937</v>
      </c>
      <c r="BB6" s="15">
        <v>129.42779291553134</v>
      </c>
      <c r="BC6" s="15">
        <v>101.50877192982455</v>
      </c>
      <c r="BD6" s="15">
        <v>127.27272727272727</v>
      </c>
      <c r="BE6" s="15">
        <v>115.86094513851168</v>
      </c>
      <c r="BF6" s="15">
        <v>98.7</v>
      </c>
      <c r="BG6" s="15">
        <v>124.9</v>
      </c>
      <c r="BH6" s="15">
        <v>85.8</v>
      </c>
      <c r="BI6" s="15">
        <v>78</v>
      </c>
      <c r="BJ6" s="15">
        <v>106.6</v>
      </c>
      <c r="BK6" s="15">
        <v>82.9</v>
      </c>
      <c r="BL6" s="15">
        <v>151.5</v>
      </c>
      <c r="BM6" s="15">
        <v>95.9</v>
      </c>
      <c r="BN6" s="15">
        <v>81.099999999999994</v>
      </c>
      <c r="BO6" s="15">
        <v>100.9</v>
      </c>
      <c r="BP6" s="15">
        <v>135.19999999999999</v>
      </c>
      <c r="BQ6" s="15">
        <v>95.4</v>
      </c>
      <c r="BR6" s="15">
        <v>111.2</v>
      </c>
      <c r="BS6" s="15">
        <v>92.1</v>
      </c>
      <c r="BT6" s="15">
        <v>119.4</v>
      </c>
      <c r="BU6" s="15">
        <v>95.4</v>
      </c>
      <c r="BV6" s="15">
        <v>109</v>
      </c>
      <c r="BW6" s="15">
        <v>99.6</v>
      </c>
      <c r="BX6" s="15">
        <v>97.4</v>
      </c>
      <c r="BY6" s="15">
        <v>99.6</v>
      </c>
      <c r="BZ6" s="15">
        <v>86</v>
      </c>
      <c r="CA6" s="15">
        <v>100.8</v>
      </c>
      <c r="CB6" s="15">
        <v>105.1</v>
      </c>
      <c r="CC6" s="15">
        <v>94.9</v>
      </c>
      <c r="CD6" s="15">
        <v>98.8</v>
      </c>
      <c r="CE6" s="15">
        <v>101.9</v>
      </c>
      <c r="CF6" s="15">
        <v>100.8</v>
      </c>
      <c r="CG6" s="15">
        <v>97.1</v>
      </c>
      <c r="CH6" s="15">
        <v>89.7</v>
      </c>
      <c r="CI6" s="15">
        <v>100</v>
      </c>
      <c r="CJ6" s="15">
        <v>101.7</v>
      </c>
      <c r="CK6" s="15">
        <v>101.7</v>
      </c>
      <c r="CL6" s="15">
        <v>99.6</v>
      </c>
      <c r="CM6" s="15">
        <v>98.2</v>
      </c>
      <c r="CN6" s="15">
        <v>101.1</v>
      </c>
      <c r="CO6" s="15">
        <v>99</v>
      </c>
      <c r="CP6" s="15">
        <v>100.6</v>
      </c>
      <c r="CQ6" s="15">
        <v>101.4</v>
      </c>
      <c r="CR6" s="15">
        <v>104.4</v>
      </c>
      <c r="CS6" s="15">
        <v>86.1</v>
      </c>
      <c r="CT6" s="15">
        <v>96.8</v>
      </c>
      <c r="CU6" s="15">
        <v>98.2</v>
      </c>
    </row>
    <row r="7" spans="1:99" ht="30" customHeight="1">
      <c r="A7" s="385"/>
      <c r="B7" s="79" t="str">
        <f>IF('0'!A1=1,"Промисловість","Industrial production")</f>
        <v>Промисловість</v>
      </c>
      <c r="C7" s="15" t="s">
        <v>0</v>
      </c>
      <c r="D7" s="29">
        <v>110.7</v>
      </c>
      <c r="E7" s="29">
        <v>101.8</v>
      </c>
      <c r="F7" s="29">
        <v>98.7</v>
      </c>
      <c r="G7" s="90">
        <v>94.8</v>
      </c>
      <c r="H7" s="15">
        <v>104.6</v>
      </c>
      <c r="I7" s="15">
        <v>104.8</v>
      </c>
      <c r="J7" s="15">
        <v>98.1</v>
      </c>
      <c r="K7" s="15">
        <v>78.599999999999994</v>
      </c>
      <c r="L7" s="15">
        <v>104.5</v>
      </c>
      <c r="M7" s="15">
        <v>108.95691448870846</v>
      </c>
      <c r="N7" s="15">
        <v>99</v>
      </c>
      <c r="O7" s="15">
        <v>83.2</v>
      </c>
      <c r="P7" s="15">
        <v>114.33825608407204</v>
      </c>
      <c r="Q7" s="15">
        <v>95.9</v>
      </c>
      <c r="R7" s="15">
        <v>90.7</v>
      </c>
      <c r="S7" s="15">
        <v>106.5</v>
      </c>
      <c r="T7" s="15">
        <v>103.8</v>
      </c>
      <c r="U7" s="15">
        <v>108.9</v>
      </c>
      <c r="V7" s="15">
        <v>100.9</v>
      </c>
      <c r="W7" s="15">
        <v>89</v>
      </c>
      <c r="X7" s="15">
        <v>102.6</v>
      </c>
      <c r="Y7" s="15">
        <v>98.4</v>
      </c>
      <c r="Z7" s="15">
        <v>103</v>
      </c>
      <c r="AA7" s="15">
        <v>81.8</v>
      </c>
      <c r="AB7" s="15">
        <v>113.4</v>
      </c>
      <c r="AC7" s="15">
        <v>101.3</v>
      </c>
      <c r="AD7" s="15">
        <v>101.2</v>
      </c>
      <c r="AE7" s="15">
        <v>92.9</v>
      </c>
      <c r="AF7" s="15">
        <v>99</v>
      </c>
      <c r="AG7" s="15">
        <v>105.6</v>
      </c>
      <c r="AH7" s="15">
        <v>96.5</v>
      </c>
      <c r="AI7" s="15">
        <v>95.9</v>
      </c>
      <c r="AJ7" s="15">
        <v>92.3</v>
      </c>
      <c r="AK7" s="15">
        <v>107.4</v>
      </c>
      <c r="AL7" s="15">
        <v>97.7</v>
      </c>
      <c r="AM7" s="15">
        <v>91.2</v>
      </c>
      <c r="AN7" s="15" t="s">
        <v>0</v>
      </c>
      <c r="AO7" s="15" t="s">
        <v>0</v>
      </c>
      <c r="AP7" s="15">
        <v>97.409824101997231</v>
      </c>
      <c r="AQ7" s="15" t="s">
        <v>0</v>
      </c>
      <c r="AR7" s="15" t="s">
        <v>0</v>
      </c>
      <c r="AS7" s="15">
        <v>114.1678280844594</v>
      </c>
      <c r="AT7" s="15">
        <v>109.1</v>
      </c>
      <c r="AU7" s="15">
        <v>87.1</v>
      </c>
      <c r="AV7" s="15">
        <v>128.5</v>
      </c>
      <c r="AW7" s="15">
        <v>127.6</v>
      </c>
      <c r="AX7" s="15">
        <v>162.69999999999999</v>
      </c>
      <c r="AY7" s="15">
        <v>64.403888777907781</v>
      </c>
      <c r="AZ7" s="15">
        <v>132.68496513463896</v>
      </c>
      <c r="BA7" s="15">
        <v>105.002554766058</v>
      </c>
      <c r="BB7" s="15">
        <v>111.12736679176474</v>
      </c>
      <c r="BC7" s="15">
        <v>74.869779244815021</v>
      </c>
      <c r="BD7" s="15">
        <v>109.55886850152905</v>
      </c>
      <c r="BE7" s="15">
        <v>108.13753608321761</v>
      </c>
      <c r="BF7" s="15">
        <v>93.2</v>
      </c>
      <c r="BG7" s="15">
        <v>102.5</v>
      </c>
      <c r="BH7" s="15">
        <v>103.9</v>
      </c>
      <c r="BI7" s="15">
        <v>98.6</v>
      </c>
      <c r="BJ7" s="15">
        <v>96.7</v>
      </c>
      <c r="BK7" s="15">
        <v>91.5</v>
      </c>
      <c r="BL7" s="15">
        <v>113.8</v>
      </c>
      <c r="BM7" s="15">
        <v>100.8</v>
      </c>
      <c r="BN7" s="15">
        <v>100.1</v>
      </c>
      <c r="BO7" s="15">
        <v>97.9</v>
      </c>
      <c r="BP7" s="15">
        <v>113.7</v>
      </c>
      <c r="BQ7" s="15">
        <v>92</v>
      </c>
      <c r="BR7" s="15">
        <v>87.7</v>
      </c>
      <c r="BS7" s="15">
        <v>92.1</v>
      </c>
      <c r="BT7" s="15">
        <v>96.5</v>
      </c>
      <c r="BU7" s="15">
        <v>96.1</v>
      </c>
      <c r="BV7" s="15">
        <v>105</v>
      </c>
      <c r="BW7" s="15">
        <v>92.3</v>
      </c>
      <c r="BX7" s="15">
        <v>105.3</v>
      </c>
      <c r="BY7" s="15">
        <v>108.1</v>
      </c>
      <c r="BZ7" s="15">
        <v>94.2</v>
      </c>
      <c r="CA7" s="15">
        <v>96.3</v>
      </c>
      <c r="CB7" s="15">
        <v>100.7</v>
      </c>
      <c r="CC7" s="15">
        <v>92.3</v>
      </c>
      <c r="CD7" s="15">
        <v>100.8</v>
      </c>
      <c r="CE7" s="15">
        <v>101.2</v>
      </c>
      <c r="CF7" s="15">
        <v>103.1</v>
      </c>
      <c r="CG7" s="15">
        <v>100.8</v>
      </c>
      <c r="CH7" s="15">
        <v>94.6</v>
      </c>
      <c r="CI7" s="15">
        <v>88.2</v>
      </c>
      <c r="CJ7" s="15">
        <v>109.7</v>
      </c>
      <c r="CK7" s="15">
        <v>104.7</v>
      </c>
      <c r="CL7" s="15">
        <v>92.1</v>
      </c>
      <c r="CM7" s="15">
        <v>101.2</v>
      </c>
      <c r="CN7" s="15">
        <v>98.6</v>
      </c>
      <c r="CO7" s="15">
        <v>95.3</v>
      </c>
      <c r="CP7" s="15">
        <v>102.6</v>
      </c>
      <c r="CQ7" s="15">
        <v>97.4</v>
      </c>
      <c r="CR7" s="15">
        <v>95.6</v>
      </c>
      <c r="CS7" s="15">
        <v>93.1</v>
      </c>
      <c r="CT7" s="15">
        <v>101.5</v>
      </c>
      <c r="CU7" s="15">
        <v>96.2</v>
      </c>
    </row>
    <row r="8" spans="1:99" ht="30" customHeight="1">
      <c r="A8" s="385"/>
      <c r="B8" s="79" t="str">
        <f>IF('0'!A1=1,"Будівництво","Construction")</f>
        <v>Будівництво</v>
      </c>
      <c r="C8" s="15" t="s">
        <v>0</v>
      </c>
      <c r="D8" s="29">
        <v>118.5</v>
      </c>
      <c r="E8" s="29">
        <v>105.6</v>
      </c>
      <c r="F8" s="29">
        <v>98.7</v>
      </c>
      <c r="G8" s="15">
        <v>95.2</v>
      </c>
      <c r="H8" s="15">
        <v>103</v>
      </c>
      <c r="I8" s="15">
        <v>101.6</v>
      </c>
      <c r="J8" s="15">
        <v>97.8</v>
      </c>
      <c r="K8" s="15">
        <v>92.8</v>
      </c>
      <c r="L8" s="15">
        <v>96.3</v>
      </c>
      <c r="M8" s="15">
        <v>97.544136045595664</v>
      </c>
      <c r="N8" s="15">
        <v>97.8</v>
      </c>
      <c r="O8" s="15">
        <v>85.4</v>
      </c>
      <c r="P8" s="15">
        <v>118.36646499567847</v>
      </c>
      <c r="Q8" s="15">
        <v>99.5</v>
      </c>
      <c r="R8" s="15">
        <v>97</v>
      </c>
      <c r="S8" s="15">
        <v>99.8</v>
      </c>
      <c r="T8" s="15">
        <v>99.3</v>
      </c>
      <c r="U8" s="15">
        <v>99.4</v>
      </c>
      <c r="V8" s="15">
        <v>97.9</v>
      </c>
      <c r="W8" s="15">
        <v>94.5</v>
      </c>
      <c r="X8" s="15">
        <v>98.9</v>
      </c>
      <c r="Y8" s="15">
        <v>93.2</v>
      </c>
      <c r="Z8" s="15">
        <v>100.4</v>
      </c>
      <c r="AA8" s="15">
        <v>85.7</v>
      </c>
      <c r="AB8" s="15">
        <v>115.5</v>
      </c>
      <c r="AC8" s="15">
        <v>103.5</v>
      </c>
      <c r="AD8" s="15">
        <v>90.1</v>
      </c>
      <c r="AE8" s="15">
        <v>97.2</v>
      </c>
      <c r="AF8" s="15">
        <v>100.2</v>
      </c>
      <c r="AG8" s="15">
        <v>104.4</v>
      </c>
      <c r="AH8" s="15">
        <v>96.6</v>
      </c>
      <c r="AI8" s="15">
        <v>94.2</v>
      </c>
      <c r="AJ8" s="15">
        <v>102.9</v>
      </c>
      <c r="AK8" s="15">
        <v>99.9</v>
      </c>
      <c r="AL8" s="15">
        <v>103.8</v>
      </c>
      <c r="AM8" s="15">
        <v>90.9</v>
      </c>
      <c r="AN8" s="15" t="s">
        <v>0</v>
      </c>
      <c r="AO8" s="15" t="s">
        <v>0</v>
      </c>
      <c r="AP8" s="15">
        <v>115.50712250712249</v>
      </c>
      <c r="AQ8" s="15" t="s">
        <v>0</v>
      </c>
      <c r="AR8" s="15" t="s">
        <v>0</v>
      </c>
      <c r="AS8" s="15">
        <v>91.754433564363765</v>
      </c>
      <c r="AT8" s="15">
        <v>100.3</v>
      </c>
      <c r="AU8" s="15">
        <v>102.6</v>
      </c>
      <c r="AV8" s="15">
        <v>132.80000000000001</v>
      </c>
      <c r="AW8" s="15">
        <v>137.80000000000001</v>
      </c>
      <c r="AX8" s="15">
        <v>151.4</v>
      </c>
      <c r="AY8" s="15">
        <v>89.334306638095455</v>
      </c>
      <c r="AZ8" s="15">
        <v>123.93562059803469</v>
      </c>
      <c r="BA8" s="15">
        <v>102.22977485314198</v>
      </c>
      <c r="BB8" s="15">
        <v>94.014138715865073</v>
      </c>
      <c r="BC8" s="15">
        <v>96.343390264088484</v>
      </c>
      <c r="BD8" s="15">
        <v>104.03059466660542</v>
      </c>
      <c r="BE8" s="15">
        <v>107.31964726506784</v>
      </c>
      <c r="BF8" s="15">
        <v>99.2</v>
      </c>
      <c r="BG8" s="15">
        <v>105.6</v>
      </c>
      <c r="BH8" s="15">
        <v>108.4</v>
      </c>
      <c r="BI8" s="15">
        <v>99</v>
      </c>
      <c r="BJ8" s="15">
        <v>100.2</v>
      </c>
      <c r="BK8" s="15">
        <v>88</v>
      </c>
      <c r="BL8" s="15">
        <v>113.7</v>
      </c>
      <c r="BM8" s="15">
        <v>102.9</v>
      </c>
      <c r="BN8" s="15">
        <v>91.8</v>
      </c>
      <c r="BO8" s="15">
        <v>100.1</v>
      </c>
      <c r="BP8" s="15">
        <v>107.1</v>
      </c>
      <c r="BQ8" s="15">
        <v>102.1</v>
      </c>
      <c r="BR8" s="15">
        <v>77.900000000000006</v>
      </c>
      <c r="BS8" s="15">
        <v>89</v>
      </c>
      <c r="BT8" s="15">
        <v>96.4</v>
      </c>
      <c r="BU8" s="15">
        <v>100.9</v>
      </c>
      <c r="BV8" s="15">
        <v>105</v>
      </c>
      <c r="BW8" s="15">
        <v>89.4</v>
      </c>
      <c r="BX8" s="15">
        <v>115.8</v>
      </c>
      <c r="BY8" s="15">
        <v>100.2</v>
      </c>
      <c r="BZ8" s="15">
        <v>90.6</v>
      </c>
      <c r="CA8" s="15">
        <v>91.3</v>
      </c>
      <c r="CB8" s="15">
        <v>94.6</v>
      </c>
      <c r="CC8" s="15">
        <v>94.4</v>
      </c>
      <c r="CD8" s="15">
        <v>91.8</v>
      </c>
      <c r="CE8" s="15">
        <v>98.1</v>
      </c>
      <c r="CF8" s="15">
        <v>105</v>
      </c>
      <c r="CG8" s="15">
        <v>91</v>
      </c>
      <c r="CH8" s="15">
        <v>98.8</v>
      </c>
      <c r="CI8" s="15">
        <v>96.1</v>
      </c>
      <c r="CJ8" s="15">
        <v>95.5</v>
      </c>
      <c r="CK8" s="15">
        <v>98.4</v>
      </c>
      <c r="CL8" s="15">
        <v>102.2</v>
      </c>
      <c r="CM8" s="15">
        <v>84.2</v>
      </c>
      <c r="CN8" s="15">
        <v>97.9</v>
      </c>
      <c r="CO8" s="15">
        <v>99.5</v>
      </c>
      <c r="CP8" s="15">
        <v>97.8</v>
      </c>
      <c r="CQ8" s="15">
        <v>99.7</v>
      </c>
      <c r="CR8" s="15">
        <v>105.3</v>
      </c>
      <c r="CS8" s="15">
        <v>98.9</v>
      </c>
      <c r="CT8" s="15">
        <v>111</v>
      </c>
      <c r="CU8" s="15">
        <v>96.8</v>
      </c>
    </row>
    <row r="9" spans="1:99" ht="30" customHeight="1">
      <c r="A9" s="385"/>
      <c r="B9" s="79"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15" t="s">
        <v>0</v>
      </c>
      <c r="D9" s="29">
        <v>110.7</v>
      </c>
      <c r="E9" s="29">
        <v>104.9</v>
      </c>
      <c r="F9" s="29">
        <v>96.7</v>
      </c>
      <c r="G9" s="15">
        <v>96.7</v>
      </c>
      <c r="H9" s="15">
        <v>96.2</v>
      </c>
      <c r="I9" s="15">
        <v>101.6</v>
      </c>
      <c r="J9" s="15">
        <v>98.3</v>
      </c>
      <c r="K9" s="15">
        <v>94.8</v>
      </c>
      <c r="L9" s="15">
        <v>94.8</v>
      </c>
      <c r="M9" s="15">
        <v>94.149315459212772</v>
      </c>
      <c r="N9" s="15">
        <v>101.9</v>
      </c>
      <c r="O9" s="15">
        <v>89.1</v>
      </c>
      <c r="P9" s="15">
        <v>114.844629822732</v>
      </c>
      <c r="Q9" s="15">
        <v>93.1</v>
      </c>
      <c r="R9" s="15">
        <v>98.5</v>
      </c>
      <c r="S9" s="15">
        <v>97.9</v>
      </c>
      <c r="T9" s="15">
        <v>105.5</v>
      </c>
      <c r="U9" s="15">
        <v>96.9</v>
      </c>
      <c r="V9" s="15">
        <v>96.4</v>
      </c>
      <c r="W9" s="15">
        <v>95.7</v>
      </c>
      <c r="X9" s="15">
        <v>98.4</v>
      </c>
      <c r="Y9" s="15">
        <v>98.3</v>
      </c>
      <c r="Z9" s="15">
        <v>98.5</v>
      </c>
      <c r="AA9" s="15">
        <v>94.9</v>
      </c>
      <c r="AB9" s="15">
        <v>107.5</v>
      </c>
      <c r="AC9" s="15">
        <v>103.9</v>
      </c>
      <c r="AD9" s="15">
        <v>98.9</v>
      </c>
      <c r="AE9" s="15">
        <v>96.6</v>
      </c>
      <c r="AF9" s="15">
        <v>98</v>
      </c>
      <c r="AG9" s="15">
        <v>99.9</v>
      </c>
      <c r="AH9" s="15">
        <v>98.3</v>
      </c>
      <c r="AI9" s="15">
        <v>98.2</v>
      </c>
      <c r="AJ9" s="15">
        <v>101</v>
      </c>
      <c r="AK9" s="15">
        <v>96</v>
      </c>
      <c r="AL9" s="15">
        <v>97.1</v>
      </c>
      <c r="AM9" s="15">
        <v>99.4</v>
      </c>
      <c r="AN9" s="15" t="s">
        <v>0</v>
      </c>
      <c r="AO9" s="15" t="s">
        <v>0</v>
      </c>
      <c r="AP9" s="15">
        <v>102.94458146675392</v>
      </c>
      <c r="AQ9" s="15" t="s">
        <v>0</v>
      </c>
      <c r="AR9" s="15" t="s">
        <v>0</v>
      </c>
      <c r="AS9" s="15">
        <v>98.278896929395657</v>
      </c>
      <c r="AT9" s="15">
        <v>99.3</v>
      </c>
      <c r="AU9" s="15">
        <v>104.6</v>
      </c>
      <c r="AV9" s="15">
        <v>100.8</v>
      </c>
      <c r="AW9" s="15">
        <v>108.5</v>
      </c>
      <c r="AX9" s="15">
        <v>146</v>
      </c>
      <c r="AY9" s="15">
        <v>96.754259659227259</v>
      </c>
      <c r="AZ9" s="15">
        <v>119.68438023190924</v>
      </c>
      <c r="BA9" s="15">
        <v>99.782400331580433</v>
      </c>
      <c r="BB9" s="15">
        <v>107.64038526441497</v>
      </c>
      <c r="BC9" s="15">
        <v>99.88664319135593</v>
      </c>
      <c r="BD9" s="15">
        <v>119.67886031631052</v>
      </c>
      <c r="BE9" s="15">
        <v>104.83002118430345</v>
      </c>
      <c r="BF9" s="15">
        <v>101.9</v>
      </c>
      <c r="BG9" s="15">
        <v>100.3</v>
      </c>
      <c r="BH9" s="15">
        <v>99.5</v>
      </c>
      <c r="BI9" s="15">
        <v>102.3</v>
      </c>
      <c r="BJ9" s="15">
        <v>103</v>
      </c>
      <c r="BK9" s="15">
        <v>99.1</v>
      </c>
      <c r="BL9" s="15">
        <v>116.8</v>
      </c>
      <c r="BM9" s="15">
        <v>101.6</v>
      </c>
      <c r="BN9" s="15">
        <v>92.8</v>
      </c>
      <c r="BO9" s="15">
        <v>99.4</v>
      </c>
      <c r="BP9" s="15">
        <v>100.5</v>
      </c>
      <c r="BQ9" s="15">
        <v>98.8</v>
      </c>
      <c r="BR9" s="15">
        <v>97</v>
      </c>
      <c r="BS9" s="15">
        <v>90.2</v>
      </c>
      <c r="BT9" s="15">
        <v>97.3</v>
      </c>
      <c r="BU9" s="15">
        <v>98.5</v>
      </c>
      <c r="BV9" s="15">
        <v>100.6</v>
      </c>
      <c r="BW9" s="15">
        <v>95.9</v>
      </c>
      <c r="BX9" s="15">
        <v>107.3</v>
      </c>
      <c r="BY9" s="15">
        <v>98.2</v>
      </c>
      <c r="BZ9" s="15">
        <v>91.1</v>
      </c>
      <c r="CA9" s="15">
        <v>92.5</v>
      </c>
      <c r="CB9" s="15">
        <v>97.7</v>
      </c>
      <c r="CC9" s="15">
        <v>96.2</v>
      </c>
      <c r="CD9" s="15">
        <v>95.5</v>
      </c>
      <c r="CE9" s="15">
        <v>94.6</v>
      </c>
      <c r="CF9" s="15">
        <v>86.3</v>
      </c>
      <c r="CG9" s="15">
        <v>94.5</v>
      </c>
      <c r="CH9" s="15">
        <v>94.1</v>
      </c>
      <c r="CI9" s="15">
        <v>96.8</v>
      </c>
      <c r="CJ9" s="15">
        <v>75.8</v>
      </c>
      <c r="CK9" s="15">
        <v>107.1</v>
      </c>
      <c r="CL9" s="15">
        <v>85.5</v>
      </c>
      <c r="CM9" s="15">
        <v>91.7</v>
      </c>
      <c r="CN9" s="15">
        <v>93</v>
      </c>
      <c r="CO9" s="15">
        <v>102.6</v>
      </c>
      <c r="CP9" s="15">
        <v>104.6</v>
      </c>
      <c r="CQ9" s="15">
        <v>100.4</v>
      </c>
      <c r="CR9" s="15">
        <v>97.5</v>
      </c>
      <c r="CS9" s="15">
        <v>92.3</v>
      </c>
      <c r="CT9" s="15">
        <v>97.7</v>
      </c>
      <c r="CU9" s="15">
        <v>100.6</v>
      </c>
    </row>
    <row r="10" spans="1:99" ht="30" customHeight="1">
      <c r="A10" s="385"/>
      <c r="B10" s="79"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5" t="s">
        <v>0</v>
      </c>
      <c r="D10" s="29">
        <v>116</v>
      </c>
      <c r="E10" s="29">
        <v>107.5</v>
      </c>
      <c r="F10" s="29">
        <v>97.9</v>
      </c>
      <c r="G10" s="15">
        <v>95.6</v>
      </c>
      <c r="H10" s="15">
        <v>95.4</v>
      </c>
      <c r="I10" s="15">
        <v>99</v>
      </c>
      <c r="J10" s="15">
        <v>100</v>
      </c>
      <c r="K10" s="15">
        <v>98.1</v>
      </c>
      <c r="L10" s="15">
        <v>92.9</v>
      </c>
      <c r="M10" s="15">
        <v>97.445351593363185</v>
      </c>
      <c r="N10" s="15">
        <v>107.2</v>
      </c>
      <c r="O10" s="15">
        <v>89.5</v>
      </c>
      <c r="P10" s="15">
        <v>106.39977445728786</v>
      </c>
      <c r="Q10" s="15">
        <v>97.3</v>
      </c>
      <c r="R10" s="15">
        <v>95.2</v>
      </c>
      <c r="S10" s="15">
        <v>95.4</v>
      </c>
      <c r="T10" s="15">
        <v>97.1</v>
      </c>
      <c r="U10" s="15">
        <v>98.9</v>
      </c>
      <c r="V10" s="15">
        <v>93.5</v>
      </c>
      <c r="W10" s="15">
        <v>97.8</v>
      </c>
      <c r="X10" s="15">
        <v>100.1</v>
      </c>
      <c r="Y10" s="15">
        <v>89.8</v>
      </c>
      <c r="Z10" s="15">
        <v>104.7</v>
      </c>
      <c r="AA10" s="15">
        <v>96</v>
      </c>
      <c r="AB10" s="15" t="s">
        <v>0</v>
      </c>
      <c r="AC10" s="15" t="s">
        <v>0</v>
      </c>
      <c r="AD10" s="15" t="s">
        <v>0</v>
      </c>
      <c r="AE10" s="15" t="s">
        <v>0</v>
      </c>
      <c r="AF10" s="15" t="s">
        <v>0</v>
      </c>
      <c r="AG10" s="15" t="s">
        <v>0</v>
      </c>
      <c r="AH10" s="15" t="s">
        <v>0</v>
      </c>
      <c r="AI10" s="15" t="s">
        <v>0</v>
      </c>
      <c r="AJ10" s="15" t="s">
        <v>0</v>
      </c>
      <c r="AK10" s="15" t="s">
        <v>0</v>
      </c>
      <c r="AL10" s="15" t="s">
        <v>0</v>
      </c>
      <c r="AM10" s="15" t="s">
        <v>0</v>
      </c>
      <c r="AN10" s="15" t="s">
        <v>0</v>
      </c>
      <c r="AO10" s="15" t="s">
        <v>0</v>
      </c>
      <c r="AP10" s="15" t="s">
        <v>0</v>
      </c>
      <c r="AQ10" s="15" t="s">
        <v>0</v>
      </c>
      <c r="AR10" s="15" t="s">
        <v>0</v>
      </c>
      <c r="AS10" s="15" t="s">
        <v>0</v>
      </c>
      <c r="AT10" s="15" t="s">
        <v>0</v>
      </c>
      <c r="AU10" s="15" t="s">
        <v>0</v>
      </c>
      <c r="AV10" s="15" t="s">
        <v>0</v>
      </c>
      <c r="AW10" s="15" t="s">
        <v>0</v>
      </c>
      <c r="AX10" s="15" t="s">
        <v>0</v>
      </c>
      <c r="AY10" s="15" t="s">
        <v>0</v>
      </c>
      <c r="AZ10" s="15" t="s">
        <v>0</v>
      </c>
      <c r="BA10" s="15" t="s">
        <v>0</v>
      </c>
      <c r="BB10" s="15" t="s">
        <v>0</v>
      </c>
      <c r="BC10" s="15" t="s">
        <v>0</v>
      </c>
      <c r="BD10" s="15" t="s">
        <v>0</v>
      </c>
      <c r="BE10" s="15" t="s">
        <v>0</v>
      </c>
      <c r="BF10" s="15" t="s">
        <v>0</v>
      </c>
      <c r="BG10" s="15" t="s">
        <v>0</v>
      </c>
      <c r="BH10" s="15" t="s">
        <v>0</v>
      </c>
      <c r="BI10" s="15" t="s">
        <v>0</v>
      </c>
      <c r="BJ10" s="15" t="s">
        <v>0</v>
      </c>
      <c r="BK10" s="15" t="s">
        <v>0</v>
      </c>
      <c r="BL10" s="15" t="s">
        <v>0</v>
      </c>
      <c r="BM10" s="15" t="s">
        <v>0</v>
      </c>
      <c r="BN10" s="15" t="s">
        <v>0</v>
      </c>
      <c r="BO10" s="15" t="s">
        <v>0</v>
      </c>
      <c r="BP10" s="15" t="s">
        <v>0</v>
      </c>
      <c r="BQ10" s="15" t="s">
        <v>0</v>
      </c>
      <c r="BR10" s="15" t="s">
        <v>0</v>
      </c>
      <c r="BS10" s="15" t="s">
        <v>0</v>
      </c>
      <c r="BT10" s="15" t="s">
        <v>0</v>
      </c>
      <c r="BU10" s="15" t="s">
        <v>0</v>
      </c>
      <c r="BV10" s="15" t="s">
        <v>0</v>
      </c>
      <c r="BW10" s="15" t="s">
        <v>0</v>
      </c>
      <c r="BX10" s="15" t="s">
        <v>0</v>
      </c>
      <c r="BY10" s="15" t="s">
        <v>0</v>
      </c>
      <c r="BZ10" s="15" t="s">
        <v>0</v>
      </c>
      <c r="CA10" s="15" t="s">
        <v>0</v>
      </c>
      <c r="CB10" s="15" t="s">
        <v>0</v>
      </c>
      <c r="CC10" s="15" t="s">
        <v>0</v>
      </c>
      <c r="CD10" s="15" t="s">
        <v>0</v>
      </c>
      <c r="CE10" s="15" t="s">
        <v>0</v>
      </c>
      <c r="CF10" s="15" t="s">
        <v>0</v>
      </c>
      <c r="CG10" s="15" t="s">
        <v>0</v>
      </c>
      <c r="CH10" s="15" t="s">
        <v>0</v>
      </c>
      <c r="CI10" s="15" t="s">
        <v>0</v>
      </c>
      <c r="CJ10" s="15" t="s">
        <v>0</v>
      </c>
      <c r="CK10" s="15" t="s">
        <v>0</v>
      </c>
      <c r="CL10" s="15" t="s">
        <v>0</v>
      </c>
      <c r="CM10" s="15" t="s">
        <v>0</v>
      </c>
      <c r="CN10" s="15" t="s">
        <v>0</v>
      </c>
      <c r="CO10" s="15" t="s">
        <v>0</v>
      </c>
      <c r="CP10" s="15" t="s">
        <v>0</v>
      </c>
      <c r="CQ10" s="15" t="s">
        <v>0</v>
      </c>
      <c r="CR10" s="15" t="s">
        <v>0</v>
      </c>
      <c r="CS10" s="15" t="s">
        <v>0</v>
      </c>
      <c r="CT10" s="15" t="s">
        <v>0</v>
      </c>
      <c r="CU10" s="15" t="s">
        <v>0</v>
      </c>
    </row>
    <row r="11" spans="1:99" ht="30" customHeight="1">
      <c r="A11" s="385"/>
      <c r="B11" s="79" t="str">
        <f>IF('0'!A1=1,"Діяльність готелів та ресторанів","Activity of hotels and restaurants")</f>
        <v>Діяльність готелів та ресторанів</v>
      </c>
      <c r="C11" s="15" t="s">
        <v>0</v>
      </c>
      <c r="D11" s="29">
        <v>102.7</v>
      </c>
      <c r="E11" s="29">
        <v>101.3</v>
      </c>
      <c r="F11" s="29">
        <v>96.9</v>
      </c>
      <c r="G11" s="15">
        <v>99.7</v>
      </c>
      <c r="H11" s="15">
        <v>102.9</v>
      </c>
      <c r="I11" s="15">
        <v>81.400000000000006</v>
      </c>
      <c r="J11" s="15">
        <v>91.4</v>
      </c>
      <c r="K11" s="15">
        <v>91.6</v>
      </c>
      <c r="L11" s="15">
        <v>98.7</v>
      </c>
      <c r="M11" s="15">
        <v>94.359980382540471</v>
      </c>
      <c r="N11" s="15">
        <v>105.4</v>
      </c>
      <c r="O11" s="15">
        <v>91.2</v>
      </c>
      <c r="P11" s="15">
        <v>112.82467532467533</v>
      </c>
      <c r="Q11" s="15">
        <v>110.3</v>
      </c>
      <c r="R11" s="15">
        <v>100.3</v>
      </c>
      <c r="S11" s="15">
        <v>108.2</v>
      </c>
      <c r="T11" s="15">
        <v>97.2</v>
      </c>
      <c r="U11" s="15">
        <v>77.2</v>
      </c>
      <c r="V11" s="15">
        <v>102.1</v>
      </c>
      <c r="W11" s="15">
        <v>96.7</v>
      </c>
      <c r="X11" s="15">
        <v>98.4</v>
      </c>
      <c r="Y11" s="15">
        <v>95.8</v>
      </c>
      <c r="Z11" s="15">
        <v>121.8</v>
      </c>
      <c r="AA11" s="15">
        <v>71.8</v>
      </c>
      <c r="AB11" s="15">
        <v>120.7</v>
      </c>
      <c r="AC11" s="15">
        <v>107.3</v>
      </c>
      <c r="AD11" s="15">
        <v>85</v>
      </c>
      <c r="AE11" s="15">
        <v>94.6</v>
      </c>
      <c r="AF11" s="15">
        <v>101.8</v>
      </c>
      <c r="AG11" s="15">
        <v>102.9</v>
      </c>
      <c r="AH11" s="15">
        <v>86.6</v>
      </c>
      <c r="AI11" s="15">
        <v>104.4</v>
      </c>
      <c r="AJ11" s="15">
        <v>105.5</v>
      </c>
      <c r="AK11" s="15">
        <v>112.9</v>
      </c>
      <c r="AL11" s="15">
        <v>117.7</v>
      </c>
      <c r="AM11" s="15">
        <v>87.1</v>
      </c>
      <c r="AN11" s="15" t="s">
        <v>0</v>
      </c>
      <c r="AO11" s="15" t="s">
        <v>0</v>
      </c>
      <c r="AP11" s="15">
        <v>75.803814713896458</v>
      </c>
      <c r="AQ11" s="15" t="s">
        <v>0</v>
      </c>
      <c r="AR11" s="15" t="s">
        <v>0</v>
      </c>
      <c r="AS11" s="15">
        <v>100.64701653486698</v>
      </c>
      <c r="AT11" s="15">
        <v>96.9</v>
      </c>
      <c r="AU11" s="15">
        <v>97</v>
      </c>
      <c r="AV11" s="15">
        <v>101.3</v>
      </c>
      <c r="AW11" s="15">
        <v>156.5</v>
      </c>
      <c r="AX11" s="15">
        <v>140.19999999999999</v>
      </c>
      <c r="AY11" s="15">
        <v>104.83817150483816</v>
      </c>
      <c r="AZ11" s="15">
        <v>176.67091024824953</v>
      </c>
      <c r="BA11" s="15">
        <v>115.67285173842552</v>
      </c>
      <c r="BB11" s="15">
        <v>100.06229559258682</v>
      </c>
      <c r="BC11" s="15">
        <v>83.439688715953309</v>
      </c>
      <c r="BD11" s="15">
        <v>99.906733818317477</v>
      </c>
      <c r="BE11" s="15">
        <v>106.75877520537715</v>
      </c>
      <c r="BF11" s="15">
        <v>93.3</v>
      </c>
      <c r="BG11" s="15">
        <v>112.9</v>
      </c>
      <c r="BH11" s="15">
        <v>96.4</v>
      </c>
      <c r="BI11" s="15">
        <v>109</v>
      </c>
      <c r="BJ11" s="15">
        <v>115.9</v>
      </c>
      <c r="BK11" s="15">
        <v>100.9</v>
      </c>
      <c r="BL11" s="15">
        <v>107.6</v>
      </c>
      <c r="BM11" s="15">
        <v>107</v>
      </c>
      <c r="BN11" s="15">
        <v>100.4</v>
      </c>
      <c r="BO11" s="15">
        <v>85.3</v>
      </c>
      <c r="BP11" s="15">
        <v>105.3</v>
      </c>
      <c r="BQ11" s="15">
        <v>102</v>
      </c>
      <c r="BR11" s="15">
        <v>82.3</v>
      </c>
      <c r="BS11" s="15">
        <v>102.1</v>
      </c>
      <c r="BT11" s="15">
        <v>92.4</v>
      </c>
      <c r="BU11" s="15">
        <v>92.9</v>
      </c>
      <c r="BV11" s="15">
        <v>98.1</v>
      </c>
      <c r="BW11" s="15">
        <v>103.3</v>
      </c>
      <c r="BX11" s="15">
        <v>105.9</v>
      </c>
      <c r="BY11" s="15">
        <v>99.8</v>
      </c>
      <c r="BZ11" s="15">
        <v>193.9</v>
      </c>
      <c r="CA11" s="15">
        <v>97.9</v>
      </c>
      <c r="CB11" s="15">
        <v>88.7</v>
      </c>
      <c r="CC11" s="15">
        <v>94.2</v>
      </c>
      <c r="CD11" s="15">
        <v>101.8</v>
      </c>
      <c r="CE11" s="15">
        <v>50</v>
      </c>
      <c r="CF11" s="15">
        <v>96.5</v>
      </c>
      <c r="CG11" s="15">
        <v>90</v>
      </c>
      <c r="CH11" s="15">
        <v>86.1</v>
      </c>
      <c r="CI11" s="15">
        <v>77.400000000000006</v>
      </c>
      <c r="CJ11" s="15">
        <v>89.8</v>
      </c>
      <c r="CK11" s="15">
        <v>105.8</v>
      </c>
      <c r="CL11" s="15">
        <v>105.3</v>
      </c>
      <c r="CM11" s="15">
        <v>99.6</v>
      </c>
      <c r="CN11" s="15">
        <v>109.8</v>
      </c>
      <c r="CO11" s="15">
        <v>110.3</v>
      </c>
      <c r="CP11" s="15">
        <v>107.9</v>
      </c>
      <c r="CQ11" s="15">
        <v>91.1</v>
      </c>
      <c r="CR11" s="15">
        <v>86.5</v>
      </c>
      <c r="CS11" s="15">
        <v>129.4</v>
      </c>
      <c r="CT11" s="15">
        <v>114.9</v>
      </c>
      <c r="CU11" s="15">
        <v>95.6</v>
      </c>
    </row>
    <row r="12" spans="1:99" ht="30" customHeight="1">
      <c r="A12" s="385"/>
      <c r="B12" s="79" t="str">
        <f>IF('0'!A1=1,"Діяльність транспорту та зв'язку","Activity of transport and communications")</f>
        <v>Діяльність транспорту та зв'язку</v>
      </c>
      <c r="C12" s="15" t="s">
        <v>0</v>
      </c>
      <c r="D12" s="29">
        <v>112.7</v>
      </c>
      <c r="E12" s="29">
        <v>110.6</v>
      </c>
      <c r="F12" s="29">
        <v>103</v>
      </c>
      <c r="G12" s="15">
        <v>97.4</v>
      </c>
      <c r="H12" s="15">
        <v>101.4</v>
      </c>
      <c r="I12" s="15">
        <v>100.4</v>
      </c>
      <c r="J12" s="15">
        <v>96.1</v>
      </c>
      <c r="K12" s="15">
        <v>89.8</v>
      </c>
      <c r="L12" s="15">
        <v>100.3</v>
      </c>
      <c r="M12" s="15">
        <v>98.550297166959169</v>
      </c>
      <c r="N12" s="15">
        <v>98</v>
      </c>
      <c r="O12" s="15">
        <v>90.2</v>
      </c>
      <c r="P12" s="15">
        <v>104.77871664017403</v>
      </c>
      <c r="Q12" s="15">
        <v>103.9</v>
      </c>
      <c r="R12" s="15">
        <v>97.5</v>
      </c>
      <c r="S12" s="15">
        <v>102.8</v>
      </c>
      <c r="T12" s="15">
        <v>103.1</v>
      </c>
      <c r="U12" s="15">
        <v>109.6</v>
      </c>
      <c r="V12" s="15">
        <v>100.3</v>
      </c>
      <c r="W12" s="15">
        <v>95.9</v>
      </c>
      <c r="X12" s="15">
        <v>97.2</v>
      </c>
      <c r="Y12" s="15">
        <v>94.7</v>
      </c>
      <c r="Z12" s="15">
        <v>102.1</v>
      </c>
      <c r="AA12" s="15">
        <v>70.900000000000006</v>
      </c>
      <c r="AB12" s="15">
        <v>125.1</v>
      </c>
      <c r="AC12" s="15">
        <v>91.8</v>
      </c>
      <c r="AD12" s="15">
        <v>99.9</v>
      </c>
      <c r="AE12" s="15">
        <v>94</v>
      </c>
      <c r="AF12" s="15">
        <v>100.4</v>
      </c>
      <c r="AG12" s="15">
        <v>91.5</v>
      </c>
      <c r="AH12" s="15">
        <v>100.5</v>
      </c>
      <c r="AI12" s="15">
        <v>103.5</v>
      </c>
      <c r="AJ12" s="15">
        <v>96.1</v>
      </c>
      <c r="AK12" s="15">
        <v>98.1</v>
      </c>
      <c r="AL12" s="15">
        <v>109.1</v>
      </c>
      <c r="AM12" s="15">
        <v>86.1</v>
      </c>
      <c r="AN12" s="15" t="s">
        <v>0</v>
      </c>
      <c r="AO12" s="15" t="s">
        <v>0</v>
      </c>
      <c r="AP12" s="15">
        <v>125.81603062289757</v>
      </c>
      <c r="AQ12" s="15" t="s">
        <v>0</v>
      </c>
      <c r="AR12" s="15" t="s">
        <v>0</v>
      </c>
      <c r="AS12" s="15">
        <v>107.68351372780411</v>
      </c>
      <c r="AT12" s="15">
        <v>104.5</v>
      </c>
      <c r="AU12" s="15">
        <v>95.6</v>
      </c>
      <c r="AV12" s="15">
        <v>114.3</v>
      </c>
      <c r="AW12" s="15">
        <v>102.1</v>
      </c>
      <c r="AX12" s="15">
        <v>304.89999999999998</v>
      </c>
      <c r="AY12" s="15">
        <v>35.688370008817536</v>
      </c>
      <c r="AZ12" s="15">
        <v>159.49262839552841</v>
      </c>
      <c r="BA12" s="15">
        <v>118.50710639702709</v>
      </c>
      <c r="BB12" s="15">
        <v>98.527100774307826</v>
      </c>
      <c r="BC12" s="15">
        <v>76.026215436368119</v>
      </c>
      <c r="BD12" s="15">
        <v>96.233288196364882</v>
      </c>
      <c r="BE12" s="15">
        <v>112.50842284672402</v>
      </c>
      <c r="BF12" s="15">
        <v>98.1</v>
      </c>
      <c r="BG12" s="15">
        <v>102.5</v>
      </c>
      <c r="BH12" s="15">
        <v>104.7</v>
      </c>
      <c r="BI12" s="15">
        <v>106.1</v>
      </c>
      <c r="BJ12" s="15">
        <v>114.5</v>
      </c>
      <c r="BK12" s="15">
        <v>79.3</v>
      </c>
      <c r="BL12" s="15">
        <v>111.7</v>
      </c>
      <c r="BM12" s="15">
        <v>114.2</v>
      </c>
      <c r="BN12" s="15">
        <v>95.7</v>
      </c>
      <c r="BO12" s="15">
        <v>104.7</v>
      </c>
      <c r="BP12" s="15">
        <v>116.2</v>
      </c>
      <c r="BQ12" s="15">
        <v>89.3</v>
      </c>
      <c r="BR12" s="15">
        <v>90.2</v>
      </c>
      <c r="BS12" s="15">
        <v>86.5</v>
      </c>
      <c r="BT12" s="15">
        <v>84.2</v>
      </c>
      <c r="BU12" s="15">
        <v>83.1</v>
      </c>
      <c r="BV12" s="15">
        <v>106.7</v>
      </c>
      <c r="BW12" s="15">
        <v>80.2</v>
      </c>
      <c r="BX12" s="15">
        <v>125.5</v>
      </c>
      <c r="BY12" s="15">
        <v>95.8</v>
      </c>
      <c r="BZ12" s="15">
        <v>83</v>
      </c>
      <c r="CA12" s="15">
        <v>92.6</v>
      </c>
      <c r="CB12" s="15">
        <v>94</v>
      </c>
      <c r="CC12" s="15">
        <v>100.7</v>
      </c>
      <c r="CD12" s="15">
        <v>106.3</v>
      </c>
      <c r="CE12" s="15">
        <v>98.6</v>
      </c>
      <c r="CF12" s="15">
        <v>118</v>
      </c>
      <c r="CG12" s="15">
        <v>93.7</v>
      </c>
      <c r="CH12" s="15">
        <v>89</v>
      </c>
      <c r="CI12" s="15">
        <v>61</v>
      </c>
      <c r="CJ12" s="15">
        <v>127.4</v>
      </c>
      <c r="CK12" s="15">
        <v>101.8</v>
      </c>
      <c r="CL12" s="15">
        <v>101.3</v>
      </c>
      <c r="CM12" s="15">
        <v>102</v>
      </c>
      <c r="CN12" s="15">
        <v>86.6</v>
      </c>
      <c r="CO12" s="15">
        <v>99.6</v>
      </c>
      <c r="CP12" s="15">
        <v>103.6</v>
      </c>
      <c r="CQ12" s="15">
        <v>105.4</v>
      </c>
      <c r="CR12" s="15">
        <v>100.1</v>
      </c>
      <c r="CS12" s="15">
        <v>112.4</v>
      </c>
      <c r="CT12" s="15">
        <v>139.9</v>
      </c>
      <c r="CU12" s="15">
        <v>88.8</v>
      </c>
    </row>
    <row r="13" spans="1:99" ht="30" customHeight="1">
      <c r="A13" s="385"/>
      <c r="B13" s="79" t="str">
        <f>IF('0'!A1=1,"діяльність наземного транспорту","аctivity of surface transport")</f>
        <v>діяльність наземного транспорту</v>
      </c>
      <c r="C13" s="15" t="s">
        <v>0</v>
      </c>
      <c r="D13" s="29">
        <v>107.3</v>
      </c>
      <c r="E13" s="29">
        <v>105.4</v>
      </c>
      <c r="F13" s="29">
        <v>102.8</v>
      </c>
      <c r="G13" s="15">
        <v>95.8</v>
      </c>
      <c r="H13" s="15">
        <v>101.1</v>
      </c>
      <c r="I13" s="15">
        <v>100.8</v>
      </c>
      <c r="J13" s="15">
        <v>95.5</v>
      </c>
      <c r="K13" s="15">
        <v>86.9</v>
      </c>
      <c r="L13" s="15">
        <v>99.2</v>
      </c>
      <c r="M13" s="15">
        <v>95.977499469327114</v>
      </c>
      <c r="N13" s="15">
        <v>96</v>
      </c>
      <c r="O13" s="15">
        <v>88.8</v>
      </c>
      <c r="P13" s="15">
        <v>99.936278133204198</v>
      </c>
      <c r="Q13" s="15">
        <v>100.5</v>
      </c>
      <c r="R13" s="15">
        <v>94.5</v>
      </c>
      <c r="S13" s="15">
        <v>104.1</v>
      </c>
      <c r="T13" s="15">
        <v>100.9</v>
      </c>
      <c r="U13" s="15">
        <v>110.6</v>
      </c>
      <c r="V13" s="15">
        <v>99.7</v>
      </c>
      <c r="W13" s="15">
        <v>93.9</v>
      </c>
      <c r="X13" s="15">
        <v>96.9</v>
      </c>
      <c r="Y13" s="15">
        <v>95.8</v>
      </c>
      <c r="Z13" s="15">
        <v>102.2</v>
      </c>
      <c r="AA13" s="15">
        <v>77.400000000000006</v>
      </c>
      <c r="AB13" s="15" t="s">
        <v>0</v>
      </c>
      <c r="AC13" s="15" t="s">
        <v>0</v>
      </c>
      <c r="AD13" s="15" t="s">
        <v>0</v>
      </c>
      <c r="AE13" s="15" t="s">
        <v>0</v>
      </c>
      <c r="AF13" s="15" t="s">
        <v>0</v>
      </c>
      <c r="AG13" s="15" t="s">
        <v>0</v>
      </c>
      <c r="AH13" s="15" t="s">
        <v>0</v>
      </c>
      <c r="AI13" s="15" t="s">
        <v>0</v>
      </c>
      <c r="AJ13" s="15" t="s">
        <v>0</v>
      </c>
      <c r="AK13" s="15" t="s">
        <v>0</v>
      </c>
      <c r="AL13" s="15" t="s">
        <v>0</v>
      </c>
      <c r="AM13" s="15" t="s">
        <v>0</v>
      </c>
      <c r="AN13" s="15" t="s">
        <v>0</v>
      </c>
      <c r="AO13" s="15" t="s">
        <v>0</v>
      </c>
      <c r="AP13" s="15" t="s">
        <v>0</v>
      </c>
      <c r="AQ13" s="15" t="s">
        <v>0</v>
      </c>
      <c r="AR13" s="15" t="s">
        <v>0</v>
      </c>
      <c r="AS13" s="15" t="s">
        <v>0</v>
      </c>
      <c r="AT13" s="15" t="s">
        <v>0</v>
      </c>
      <c r="AU13" s="15" t="s">
        <v>0</v>
      </c>
      <c r="AV13" s="15" t="s">
        <v>0</v>
      </c>
      <c r="AW13" s="15" t="s">
        <v>0</v>
      </c>
      <c r="AX13" s="15" t="s">
        <v>0</v>
      </c>
      <c r="AY13" s="15" t="s">
        <v>0</v>
      </c>
      <c r="AZ13" s="15" t="s">
        <v>0</v>
      </c>
      <c r="BA13" s="15" t="s">
        <v>0</v>
      </c>
      <c r="BB13" s="15" t="s">
        <v>0</v>
      </c>
      <c r="BC13" s="15" t="s">
        <v>0</v>
      </c>
      <c r="BD13" s="15" t="s">
        <v>0</v>
      </c>
      <c r="BE13" s="15" t="s">
        <v>0</v>
      </c>
      <c r="BF13" s="15" t="s">
        <v>0</v>
      </c>
      <c r="BG13" s="15" t="s">
        <v>0</v>
      </c>
      <c r="BH13" s="15" t="s">
        <v>0</v>
      </c>
      <c r="BI13" s="15" t="s">
        <v>0</v>
      </c>
      <c r="BJ13" s="15" t="s">
        <v>0</v>
      </c>
      <c r="BK13" s="15" t="s">
        <v>0</v>
      </c>
      <c r="BL13" s="15" t="s">
        <v>0</v>
      </c>
      <c r="BM13" s="15" t="s">
        <v>0</v>
      </c>
      <c r="BN13" s="15" t="s">
        <v>0</v>
      </c>
      <c r="BO13" s="15" t="s">
        <v>0</v>
      </c>
      <c r="BP13" s="15" t="s">
        <v>0</v>
      </c>
      <c r="BQ13" s="15" t="s">
        <v>0</v>
      </c>
      <c r="BR13" s="15" t="s">
        <v>0</v>
      </c>
      <c r="BS13" s="15" t="s">
        <v>0</v>
      </c>
      <c r="BT13" s="15" t="s">
        <v>0</v>
      </c>
      <c r="BU13" s="15" t="s">
        <v>0</v>
      </c>
      <c r="BV13" s="15" t="s">
        <v>0</v>
      </c>
      <c r="BW13" s="15" t="s">
        <v>0</v>
      </c>
      <c r="BX13" s="15" t="s">
        <v>0</v>
      </c>
      <c r="BY13" s="15" t="s">
        <v>0</v>
      </c>
      <c r="BZ13" s="15" t="s">
        <v>0</v>
      </c>
      <c r="CA13" s="15" t="s">
        <v>0</v>
      </c>
      <c r="CB13" s="15" t="s">
        <v>0</v>
      </c>
      <c r="CC13" s="15" t="s">
        <v>0</v>
      </c>
      <c r="CD13" s="15" t="s">
        <v>0</v>
      </c>
      <c r="CE13" s="15" t="s">
        <v>0</v>
      </c>
      <c r="CF13" s="15" t="s">
        <v>0</v>
      </c>
      <c r="CG13" s="15" t="s">
        <v>0</v>
      </c>
      <c r="CH13" s="15" t="s">
        <v>0</v>
      </c>
      <c r="CI13" s="15" t="s">
        <v>0</v>
      </c>
      <c r="CJ13" s="15" t="s">
        <v>0</v>
      </c>
      <c r="CK13" s="15" t="s">
        <v>0</v>
      </c>
      <c r="CL13" s="15" t="s">
        <v>0</v>
      </c>
      <c r="CM13" s="15" t="s">
        <v>0</v>
      </c>
      <c r="CN13" s="15" t="s">
        <v>0</v>
      </c>
      <c r="CO13" s="15" t="s">
        <v>0</v>
      </c>
      <c r="CP13" s="15" t="s">
        <v>0</v>
      </c>
      <c r="CQ13" s="15" t="s">
        <v>0</v>
      </c>
      <c r="CR13" s="15" t="s">
        <v>0</v>
      </c>
      <c r="CS13" s="15" t="s">
        <v>0</v>
      </c>
      <c r="CT13" s="15" t="s">
        <v>0</v>
      </c>
      <c r="CU13" s="15" t="s">
        <v>0</v>
      </c>
    </row>
    <row r="14" spans="1:99" ht="30" customHeight="1">
      <c r="A14" s="385"/>
      <c r="B14" s="79" t="str">
        <f>IF('0'!A1=1,"діяльність водного транспорту","аctivity of water transport")</f>
        <v>діяльність водного транспорту</v>
      </c>
      <c r="C14" s="15" t="s">
        <v>0</v>
      </c>
      <c r="D14" s="29">
        <v>220</v>
      </c>
      <c r="E14" s="29">
        <v>220</v>
      </c>
      <c r="F14" s="29">
        <v>98.2</v>
      </c>
      <c r="G14" s="15">
        <v>99.8</v>
      </c>
      <c r="H14" s="15">
        <v>96.3</v>
      </c>
      <c r="I14" s="15">
        <v>98.4</v>
      </c>
      <c r="J14" s="15">
        <v>97.9</v>
      </c>
      <c r="K14" s="15">
        <v>96.9</v>
      </c>
      <c r="L14" s="15">
        <v>99.4</v>
      </c>
      <c r="M14" s="15">
        <v>97.414741474147419</v>
      </c>
      <c r="N14" s="15">
        <v>98.8</v>
      </c>
      <c r="O14" s="15">
        <v>98.8</v>
      </c>
      <c r="P14" s="15">
        <v>103.3140655105973</v>
      </c>
      <c r="Q14" s="15">
        <v>98.2</v>
      </c>
      <c r="R14" s="15">
        <v>102.5</v>
      </c>
      <c r="S14" s="15">
        <v>98.1</v>
      </c>
      <c r="T14" s="15">
        <v>96.8</v>
      </c>
      <c r="U14" s="15">
        <v>99.5</v>
      </c>
      <c r="V14" s="15">
        <v>100.4</v>
      </c>
      <c r="W14" s="15">
        <v>99.6</v>
      </c>
      <c r="X14" s="15">
        <v>60</v>
      </c>
      <c r="Y14" s="15">
        <v>100.8</v>
      </c>
      <c r="Z14" s="15">
        <v>100.9</v>
      </c>
      <c r="AA14" s="15">
        <v>101.6</v>
      </c>
      <c r="AB14" s="15" t="s">
        <v>0</v>
      </c>
      <c r="AC14" s="15" t="s">
        <v>0</v>
      </c>
      <c r="AD14" s="15" t="s">
        <v>0</v>
      </c>
      <c r="AE14" s="15" t="s">
        <v>0</v>
      </c>
      <c r="AF14" s="15" t="s">
        <v>0</v>
      </c>
      <c r="AG14" s="15" t="s">
        <v>0</v>
      </c>
      <c r="AH14" s="15" t="s">
        <v>0</v>
      </c>
      <c r="AI14" s="15" t="s">
        <v>0</v>
      </c>
      <c r="AJ14" s="15" t="s">
        <v>0</v>
      </c>
      <c r="AK14" s="15" t="s">
        <v>0</v>
      </c>
      <c r="AL14" s="15" t="s">
        <v>0</v>
      </c>
      <c r="AM14" s="15" t="s">
        <v>0</v>
      </c>
      <c r="AN14" s="15" t="s">
        <v>0</v>
      </c>
      <c r="AO14" s="15" t="s">
        <v>0</v>
      </c>
      <c r="AP14" s="15" t="s">
        <v>0</v>
      </c>
      <c r="AQ14" s="15" t="s">
        <v>0</v>
      </c>
      <c r="AR14" s="15" t="s">
        <v>0</v>
      </c>
      <c r="AS14" s="15" t="s">
        <v>0</v>
      </c>
      <c r="AT14" s="15" t="s">
        <v>0</v>
      </c>
      <c r="AU14" s="15" t="s">
        <v>0</v>
      </c>
      <c r="AV14" s="15" t="s">
        <v>0</v>
      </c>
      <c r="AW14" s="15" t="s">
        <v>0</v>
      </c>
      <c r="AX14" s="15" t="s">
        <v>0</v>
      </c>
      <c r="AY14" s="15" t="s">
        <v>0</v>
      </c>
      <c r="AZ14" s="15" t="s">
        <v>0</v>
      </c>
      <c r="BA14" s="15" t="s">
        <v>0</v>
      </c>
      <c r="BB14" s="15" t="s">
        <v>0</v>
      </c>
      <c r="BC14" s="15" t="s">
        <v>0</v>
      </c>
      <c r="BD14" s="15" t="s">
        <v>0</v>
      </c>
      <c r="BE14" s="15" t="s">
        <v>0</v>
      </c>
      <c r="BF14" s="15" t="s">
        <v>0</v>
      </c>
      <c r="BG14" s="15" t="s">
        <v>0</v>
      </c>
      <c r="BH14" s="15" t="s">
        <v>0</v>
      </c>
      <c r="BI14" s="15" t="s">
        <v>0</v>
      </c>
      <c r="BJ14" s="15" t="s">
        <v>0</v>
      </c>
      <c r="BK14" s="15" t="s">
        <v>0</v>
      </c>
      <c r="BL14" s="15" t="s">
        <v>0</v>
      </c>
      <c r="BM14" s="15" t="s">
        <v>0</v>
      </c>
      <c r="BN14" s="15" t="s">
        <v>0</v>
      </c>
      <c r="BO14" s="15" t="s">
        <v>0</v>
      </c>
      <c r="BP14" s="15" t="s">
        <v>0</v>
      </c>
      <c r="BQ14" s="15" t="s">
        <v>0</v>
      </c>
      <c r="BR14" s="15" t="s">
        <v>0</v>
      </c>
      <c r="BS14" s="15" t="s">
        <v>0</v>
      </c>
      <c r="BT14" s="15" t="s">
        <v>0</v>
      </c>
      <c r="BU14" s="15" t="s">
        <v>0</v>
      </c>
      <c r="BV14" s="15" t="s">
        <v>0</v>
      </c>
      <c r="BW14" s="15" t="s">
        <v>0</v>
      </c>
      <c r="BX14" s="15" t="s">
        <v>0</v>
      </c>
      <c r="BY14" s="15" t="s">
        <v>0</v>
      </c>
      <c r="BZ14" s="15" t="s">
        <v>0</v>
      </c>
      <c r="CA14" s="15" t="s">
        <v>0</v>
      </c>
      <c r="CB14" s="15" t="s">
        <v>0</v>
      </c>
      <c r="CC14" s="15" t="s">
        <v>0</v>
      </c>
      <c r="CD14" s="15" t="s">
        <v>0</v>
      </c>
      <c r="CE14" s="15" t="s">
        <v>0</v>
      </c>
      <c r="CF14" s="15" t="s">
        <v>0</v>
      </c>
      <c r="CG14" s="15" t="s">
        <v>0</v>
      </c>
      <c r="CH14" s="15" t="s">
        <v>0</v>
      </c>
      <c r="CI14" s="15" t="s">
        <v>0</v>
      </c>
      <c r="CJ14" s="15" t="s">
        <v>0</v>
      </c>
      <c r="CK14" s="15" t="s">
        <v>0</v>
      </c>
      <c r="CL14" s="15" t="s">
        <v>0</v>
      </c>
      <c r="CM14" s="15" t="s">
        <v>0</v>
      </c>
      <c r="CN14" s="15" t="s">
        <v>0</v>
      </c>
      <c r="CO14" s="15" t="s">
        <v>0</v>
      </c>
      <c r="CP14" s="15" t="s">
        <v>0</v>
      </c>
      <c r="CQ14" s="15" t="s">
        <v>0</v>
      </c>
      <c r="CR14" s="15" t="s">
        <v>0</v>
      </c>
      <c r="CS14" s="15" t="s">
        <v>0</v>
      </c>
      <c r="CT14" s="15" t="s">
        <v>0</v>
      </c>
      <c r="CU14" s="15" t="s">
        <v>0</v>
      </c>
    </row>
    <row r="15" spans="1:99" ht="30" customHeight="1">
      <c r="A15" s="385"/>
      <c r="B15" s="79" t="str">
        <f>IF('0'!A1=1,"діяльність авіаційного транспорту","аctivity of air transport")</f>
        <v>діяльність авіаційного транспорту</v>
      </c>
      <c r="C15" s="15" t="s">
        <v>0</v>
      </c>
      <c r="D15" s="29">
        <v>83.9</v>
      </c>
      <c r="E15" s="29">
        <v>105.2</v>
      </c>
      <c r="F15" s="29">
        <v>105.5</v>
      </c>
      <c r="G15" s="15">
        <v>98.1</v>
      </c>
      <c r="H15" s="15">
        <v>95.9</v>
      </c>
      <c r="I15" s="15">
        <v>87.7</v>
      </c>
      <c r="J15" s="15">
        <v>96.1</v>
      </c>
      <c r="K15" s="15">
        <v>103.9</v>
      </c>
      <c r="L15" s="15">
        <v>104</v>
      </c>
      <c r="M15" s="15">
        <v>98.112783644124917</v>
      </c>
      <c r="N15" s="15">
        <v>102.9</v>
      </c>
      <c r="O15" s="15">
        <v>95.3</v>
      </c>
      <c r="P15" s="15">
        <v>113.03433777154872</v>
      </c>
      <c r="Q15" s="15">
        <v>111.6</v>
      </c>
      <c r="R15" s="15">
        <v>98.1</v>
      </c>
      <c r="S15" s="15">
        <v>89.9</v>
      </c>
      <c r="T15" s="15">
        <v>114.1</v>
      </c>
      <c r="U15" s="15">
        <v>113.9</v>
      </c>
      <c r="V15" s="15">
        <v>93.3</v>
      </c>
      <c r="W15" s="15">
        <v>84.4</v>
      </c>
      <c r="X15" s="15">
        <v>103.6</v>
      </c>
      <c r="Y15" s="15">
        <v>89.4</v>
      </c>
      <c r="Z15" s="15">
        <v>119.4</v>
      </c>
      <c r="AA15" s="15">
        <v>83.1</v>
      </c>
      <c r="AB15" s="15" t="s">
        <v>0</v>
      </c>
      <c r="AC15" s="15" t="s">
        <v>0</v>
      </c>
      <c r="AD15" s="15" t="s">
        <v>0</v>
      </c>
      <c r="AE15" s="15" t="s">
        <v>0</v>
      </c>
      <c r="AF15" s="15" t="s">
        <v>0</v>
      </c>
      <c r="AG15" s="15" t="s">
        <v>0</v>
      </c>
      <c r="AH15" s="15" t="s">
        <v>0</v>
      </c>
      <c r="AI15" s="15" t="s">
        <v>0</v>
      </c>
      <c r="AJ15" s="15" t="s">
        <v>0</v>
      </c>
      <c r="AK15" s="15" t="s">
        <v>0</v>
      </c>
      <c r="AL15" s="15" t="s">
        <v>0</v>
      </c>
      <c r="AM15" s="15" t="s">
        <v>0</v>
      </c>
      <c r="AN15" s="15" t="s">
        <v>0</v>
      </c>
      <c r="AO15" s="15" t="s">
        <v>0</v>
      </c>
      <c r="AP15" s="15" t="s">
        <v>0</v>
      </c>
      <c r="AQ15" s="15" t="s">
        <v>0</v>
      </c>
      <c r="AR15" s="15" t="s">
        <v>0</v>
      </c>
      <c r="AS15" s="15" t="s">
        <v>0</v>
      </c>
      <c r="AT15" s="15" t="s">
        <v>0</v>
      </c>
      <c r="AU15" s="15" t="s">
        <v>0</v>
      </c>
      <c r="AV15" s="15" t="s">
        <v>0</v>
      </c>
      <c r="AW15" s="15" t="s">
        <v>0</v>
      </c>
      <c r="AX15" s="15" t="s">
        <v>0</v>
      </c>
      <c r="AY15" s="15" t="s">
        <v>0</v>
      </c>
      <c r="AZ15" s="15" t="s">
        <v>0</v>
      </c>
      <c r="BA15" s="15" t="s">
        <v>0</v>
      </c>
      <c r="BB15" s="15" t="s">
        <v>0</v>
      </c>
      <c r="BC15" s="15" t="s">
        <v>0</v>
      </c>
      <c r="BD15" s="15" t="s">
        <v>0</v>
      </c>
      <c r="BE15" s="15" t="s">
        <v>0</v>
      </c>
      <c r="BF15" s="15" t="s">
        <v>0</v>
      </c>
      <c r="BG15" s="15" t="s">
        <v>0</v>
      </c>
      <c r="BH15" s="15" t="s">
        <v>0</v>
      </c>
      <c r="BI15" s="15" t="s">
        <v>0</v>
      </c>
      <c r="BJ15" s="15" t="s">
        <v>0</v>
      </c>
      <c r="BK15" s="15" t="s">
        <v>0</v>
      </c>
      <c r="BL15" s="15" t="s">
        <v>0</v>
      </c>
      <c r="BM15" s="15" t="s">
        <v>0</v>
      </c>
      <c r="BN15" s="15" t="s">
        <v>0</v>
      </c>
      <c r="BO15" s="15" t="s">
        <v>0</v>
      </c>
      <c r="BP15" s="15" t="s">
        <v>0</v>
      </c>
      <c r="BQ15" s="15" t="s">
        <v>0</v>
      </c>
      <c r="BR15" s="15" t="s">
        <v>0</v>
      </c>
      <c r="BS15" s="15" t="s">
        <v>0</v>
      </c>
      <c r="BT15" s="15" t="s">
        <v>0</v>
      </c>
      <c r="BU15" s="15" t="s">
        <v>0</v>
      </c>
      <c r="BV15" s="15" t="s">
        <v>0</v>
      </c>
      <c r="BW15" s="15" t="s">
        <v>0</v>
      </c>
      <c r="BX15" s="15" t="s">
        <v>0</v>
      </c>
      <c r="BY15" s="15" t="s">
        <v>0</v>
      </c>
      <c r="BZ15" s="15" t="s">
        <v>0</v>
      </c>
      <c r="CA15" s="15" t="s">
        <v>0</v>
      </c>
      <c r="CB15" s="15" t="s">
        <v>0</v>
      </c>
      <c r="CC15" s="15" t="s">
        <v>0</v>
      </c>
      <c r="CD15" s="15" t="s">
        <v>0</v>
      </c>
      <c r="CE15" s="15" t="s">
        <v>0</v>
      </c>
      <c r="CF15" s="15" t="s">
        <v>0</v>
      </c>
      <c r="CG15" s="15" t="s">
        <v>0</v>
      </c>
      <c r="CH15" s="15" t="s">
        <v>0</v>
      </c>
      <c r="CI15" s="15" t="s">
        <v>0</v>
      </c>
      <c r="CJ15" s="15" t="s">
        <v>0</v>
      </c>
      <c r="CK15" s="15" t="s">
        <v>0</v>
      </c>
      <c r="CL15" s="15" t="s">
        <v>0</v>
      </c>
      <c r="CM15" s="15" t="s">
        <v>0</v>
      </c>
      <c r="CN15" s="15" t="s">
        <v>0</v>
      </c>
      <c r="CO15" s="15" t="s">
        <v>0</v>
      </c>
      <c r="CP15" s="15" t="s">
        <v>0</v>
      </c>
      <c r="CQ15" s="15" t="s">
        <v>0</v>
      </c>
      <c r="CR15" s="15" t="s">
        <v>0</v>
      </c>
      <c r="CS15" s="15" t="s">
        <v>0</v>
      </c>
      <c r="CT15" s="15" t="s">
        <v>0</v>
      </c>
      <c r="CU15" s="15" t="s">
        <v>0</v>
      </c>
    </row>
    <row r="16" spans="1:99" ht="30" customHeight="1">
      <c r="A16" s="385"/>
      <c r="B16" s="79" t="str">
        <f>IF('0'!A1=1,"додаткові транспортні  послуги та допоміжні операції","аdditional transport services and auxiliary operations")</f>
        <v>додаткові транспортні  послуги та допоміжні операції</v>
      </c>
      <c r="C16" s="15" t="s">
        <v>0</v>
      </c>
      <c r="D16" s="29">
        <v>140.6</v>
      </c>
      <c r="E16" s="29">
        <v>111.2</v>
      </c>
      <c r="F16" s="29">
        <v>105.3</v>
      </c>
      <c r="G16" s="15">
        <v>108.6</v>
      </c>
      <c r="H16" s="15">
        <v>109.9</v>
      </c>
      <c r="I16" s="15">
        <v>104.5</v>
      </c>
      <c r="J16" s="15">
        <v>98.2</v>
      </c>
      <c r="K16" s="15">
        <v>99.9</v>
      </c>
      <c r="L16" s="15">
        <v>105.6</v>
      </c>
      <c r="M16" s="15">
        <v>108.36431226765799</v>
      </c>
      <c r="N16" s="15">
        <v>102</v>
      </c>
      <c r="O16" s="15">
        <v>91.8</v>
      </c>
      <c r="P16" s="15">
        <v>119.10956923966462</v>
      </c>
      <c r="Q16" s="15">
        <v>115.1</v>
      </c>
      <c r="R16" s="15">
        <v>104.5</v>
      </c>
      <c r="S16" s="15">
        <v>105.8</v>
      </c>
      <c r="T16" s="15">
        <v>107.1</v>
      </c>
      <c r="U16" s="15">
        <v>109.1</v>
      </c>
      <c r="V16" s="15">
        <v>102.8</v>
      </c>
      <c r="W16" s="15">
        <v>102.7</v>
      </c>
      <c r="X16" s="15">
        <v>105.7</v>
      </c>
      <c r="Y16" s="15">
        <v>93.2</v>
      </c>
      <c r="Z16" s="15">
        <v>98.1</v>
      </c>
      <c r="AA16" s="15">
        <v>48.4</v>
      </c>
      <c r="AB16" s="15" t="s">
        <v>0</v>
      </c>
      <c r="AC16" s="15" t="s">
        <v>0</v>
      </c>
      <c r="AD16" s="15" t="s">
        <v>0</v>
      </c>
      <c r="AE16" s="15" t="s">
        <v>0</v>
      </c>
      <c r="AF16" s="15" t="s">
        <v>0</v>
      </c>
      <c r="AG16" s="15" t="s">
        <v>0</v>
      </c>
      <c r="AH16" s="15" t="s">
        <v>0</v>
      </c>
      <c r="AI16" s="15" t="s">
        <v>0</v>
      </c>
      <c r="AJ16" s="15" t="s">
        <v>0</v>
      </c>
      <c r="AK16" s="15" t="s">
        <v>0</v>
      </c>
      <c r="AL16" s="15" t="s">
        <v>0</v>
      </c>
      <c r="AM16" s="15" t="s">
        <v>0</v>
      </c>
      <c r="AN16" s="15" t="s">
        <v>0</v>
      </c>
      <c r="AO16" s="15" t="s">
        <v>0</v>
      </c>
      <c r="AP16" s="15" t="s">
        <v>0</v>
      </c>
      <c r="AQ16" s="15" t="s">
        <v>0</v>
      </c>
      <c r="AR16" s="15" t="s">
        <v>0</v>
      </c>
      <c r="AS16" s="15" t="s">
        <v>0</v>
      </c>
      <c r="AT16" s="15" t="s">
        <v>0</v>
      </c>
      <c r="AU16" s="15" t="s">
        <v>0</v>
      </c>
      <c r="AV16" s="15" t="s">
        <v>0</v>
      </c>
      <c r="AW16" s="15" t="s">
        <v>0</v>
      </c>
      <c r="AX16" s="15" t="s">
        <v>0</v>
      </c>
      <c r="AY16" s="15" t="s">
        <v>0</v>
      </c>
      <c r="AZ16" s="15" t="s">
        <v>0</v>
      </c>
      <c r="BA16" s="15" t="s">
        <v>0</v>
      </c>
      <c r="BB16" s="15" t="s">
        <v>0</v>
      </c>
      <c r="BC16" s="15" t="s">
        <v>0</v>
      </c>
      <c r="BD16" s="15" t="s">
        <v>0</v>
      </c>
      <c r="BE16" s="15" t="s">
        <v>0</v>
      </c>
      <c r="BF16" s="15" t="s">
        <v>0</v>
      </c>
      <c r="BG16" s="15" t="s">
        <v>0</v>
      </c>
      <c r="BH16" s="15" t="s">
        <v>0</v>
      </c>
      <c r="BI16" s="15" t="s">
        <v>0</v>
      </c>
      <c r="BJ16" s="15" t="s">
        <v>0</v>
      </c>
      <c r="BK16" s="15" t="s">
        <v>0</v>
      </c>
      <c r="BL16" s="15" t="s">
        <v>0</v>
      </c>
      <c r="BM16" s="15" t="s">
        <v>0</v>
      </c>
      <c r="BN16" s="15" t="s">
        <v>0</v>
      </c>
      <c r="BO16" s="15" t="s">
        <v>0</v>
      </c>
      <c r="BP16" s="15" t="s">
        <v>0</v>
      </c>
      <c r="BQ16" s="15" t="s">
        <v>0</v>
      </c>
      <c r="BR16" s="15" t="s">
        <v>0</v>
      </c>
      <c r="BS16" s="15" t="s">
        <v>0</v>
      </c>
      <c r="BT16" s="15" t="s">
        <v>0</v>
      </c>
      <c r="BU16" s="15" t="s">
        <v>0</v>
      </c>
      <c r="BV16" s="15" t="s">
        <v>0</v>
      </c>
      <c r="BW16" s="15" t="s">
        <v>0</v>
      </c>
      <c r="BX16" s="15" t="s">
        <v>0</v>
      </c>
      <c r="BY16" s="15" t="s">
        <v>0</v>
      </c>
      <c r="BZ16" s="15" t="s">
        <v>0</v>
      </c>
      <c r="CA16" s="15" t="s">
        <v>0</v>
      </c>
      <c r="CB16" s="15" t="s">
        <v>0</v>
      </c>
      <c r="CC16" s="15" t="s">
        <v>0</v>
      </c>
      <c r="CD16" s="15" t="s">
        <v>0</v>
      </c>
      <c r="CE16" s="15" t="s">
        <v>0</v>
      </c>
      <c r="CF16" s="15" t="s">
        <v>0</v>
      </c>
      <c r="CG16" s="15" t="s">
        <v>0</v>
      </c>
      <c r="CH16" s="15" t="s">
        <v>0</v>
      </c>
      <c r="CI16" s="15" t="s">
        <v>0</v>
      </c>
      <c r="CJ16" s="15" t="s">
        <v>0</v>
      </c>
      <c r="CK16" s="15" t="s">
        <v>0</v>
      </c>
      <c r="CL16" s="15" t="s">
        <v>0</v>
      </c>
      <c r="CM16" s="15" t="s">
        <v>0</v>
      </c>
      <c r="CN16" s="15" t="s">
        <v>0</v>
      </c>
      <c r="CO16" s="15" t="s">
        <v>0</v>
      </c>
      <c r="CP16" s="15" t="s">
        <v>0</v>
      </c>
      <c r="CQ16" s="15" t="s">
        <v>0</v>
      </c>
      <c r="CR16" s="15" t="s">
        <v>0</v>
      </c>
      <c r="CS16" s="15" t="s">
        <v>0</v>
      </c>
      <c r="CT16" s="15" t="s">
        <v>0</v>
      </c>
      <c r="CU16" s="15" t="s">
        <v>0</v>
      </c>
    </row>
    <row r="17" spans="1:99" ht="30" customHeight="1">
      <c r="A17" s="385"/>
      <c r="B17" s="79" t="str">
        <f>IF('0'!A1=1,"діяльність пошти та зв’язку","аctivity of mail and communications")</f>
        <v>діяльність пошти та зв’язку</v>
      </c>
      <c r="C17" s="15" t="s">
        <v>0</v>
      </c>
      <c r="D17" s="29">
        <v>111</v>
      </c>
      <c r="E17" s="29">
        <v>110.4</v>
      </c>
      <c r="F17" s="29">
        <v>118.6</v>
      </c>
      <c r="G17" s="15">
        <v>87</v>
      </c>
      <c r="H17" s="15">
        <v>107.4</v>
      </c>
      <c r="I17" s="15">
        <v>107.9</v>
      </c>
      <c r="J17" s="15">
        <v>94.3</v>
      </c>
      <c r="K17" s="15">
        <v>61</v>
      </c>
      <c r="L17" s="15">
        <v>83.9</v>
      </c>
      <c r="M17" s="15">
        <v>149.4736842105263</v>
      </c>
      <c r="N17" s="15">
        <v>125.1</v>
      </c>
      <c r="O17" s="15">
        <v>64.2</v>
      </c>
      <c r="P17" s="15">
        <v>124.56140350877192</v>
      </c>
      <c r="Q17" s="15">
        <v>91.5</v>
      </c>
      <c r="R17" s="15">
        <v>80.400000000000006</v>
      </c>
      <c r="S17" s="15">
        <v>103.2</v>
      </c>
      <c r="T17" s="15">
        <v>115.6</v>
      </c>
      <c r="U17" s="15">
        <v>107.2</v>
      </c>
      <c r="V17" s="15">
        <v>131.9</v>
      </c>
      <c r="W17" s="15">
        <v>99.1</v>
      </c>
      <c r="X17" s="15">
        <v>104.8</v>
      </c>
      <c r="Y17" s="15">
        <v>91.3</v>
      </c>
      <c r="Z17" s="15">
        <v>100.7</v>
      </c>
      <c r="AA17" s="15">
        <v>82.7</v>
      </c>
      <c r="AB17" s="15" t="s">
        <v>0</v>
      </c>
      <c r="AC17" s="15" t="s">
        <v>0</v>
      </c>
      <c r="AD17" s="15" t="s">
        <v>0</v>
      </c>
      <c r="AE17" s="15" t="s">
        <v>0</v>
      </c>
      <c r="AF17" s="15" t="s">
        <v>0</v>
      </c>
      <c r="AG17" s="15" t="s">
        <v>0</v>
      </c>
      <c r="AH17" s="15" t="s">
        <v>0</v>
      </c>
      <c r="AI17" s="15" t="s">
        <v>0</v>
      </c>
      <c r="AJ17" s="15" t="s">
        <v>0</v>
      </c>
      <c r="AK17" s="15" t="s">
        <v>0</v>
      </c>
      <c r="AL17" s="15" t="s">
        <v>0</v>
      </c>
      <c r="AM17" s="15" t="s">
        <v>0</v>
      </c>
      <c r="AN17" s="15" t="s">
        <v>0</v>
      </c>
      <c r="AO17" s="15" t="s">
        <v>0</v>
      </c>
      <c r="AP17" s="15" t="s">
        <v>0</v>
      </c>
      <c r="AQ17" s="15" t="s">
        <v>0</v>
      </c>
      <c r="AR17" s="15" t="s">
        <v>0</v>
      </c>
      <c r="AS17" s="15" t="s">
        <v>0</v>
      </c>
      <c r="AT17" s="15" t="s">
        <v>0</v>
      </c>
      <c r="AU17" s="15" t="s">
        <v>0</v>
      </c>
      <c r="AV17" s="15" t="s">
        <v>0</v>
      </c>
      <c r="AW17" s="15" t="s">
        <v>0</v>
      </c>
      <c r="AX17" s="15" t="s">
        <v>0</v>
      </c>
      <c r="AY17" s="15" t="s">
        <v>0</v>
      </c>
      <c r="AZ17" s="15" t="s">
        <v>0</v>
      </c>
      <c r="BA17" s="15" t="s">
        <v>0</v>
      </c>
      <c r="BB17" s="15" t="s">
        <v>0</v>
      </c>
      <c r="BC17" s="15" t="s">
        <v>0</v>
      </c>
      <c r="BD17" s="15" t="s">
        <v>0</v>
      </c>
      <c r="BE17" s="15" t="s">
        <v>0</v>
      </c>
      <c r="BF17" s="15" t="s">
        <v>0</v>
      </c>
      <c r="BG17" s="15" t="s">
        <v>0</v>
      </c>
      <c r="BH17" s="15" t="s">
        <v>0</v>
      </c>
      <c r="BI17" s="15" t="s">
        <v>0</v>
      </c>
      <c r="BJ17" s="15" t="s">
        <v>0</v>
      </c>
      <c r="BK17" s="15" t="s">
        <v>0</v>
      </c>
      <c r="BL17" s="15" t="s">
        <v>0</v>
      </c>
      <c r="BM17" s="15" t="s">
        <v>0</v>
      </c>
      <c r="BN17" s="15" t="s">
        <v>0</v>
      </c>
      <c r="BO17" s="15" t="s">
        <v>0</v>
      </c>
      <c r="BP17" s="15" t="s">
        <v>0</v>
      </c>
      <c r="BQ17" s="15" t="s">
        <v>0</v>
      </c>
      <c r="BR17" s="15" t="s">
        <v>0</v>
      </c>
      <c r="BS17" s="15" t="s">
        <v>0</v>
      </c>
      <c r="BT17" s="15" t="s">
        <v>0</v>
      </c>
      <c r="BU17" s="15" t="s">
        <v>0</v>
      </c>
      <c r="BV17" s="15" t="s">
        <v>0</v>
      </c>
      <c r="BW17" s="15" t="s">
        <v>0</v>
      </c>
      <c r="BX17" s="15" t="s">
        <v>0</v>
      </c>
      <c r="BY17" s="15" t="s">
        <v>0</v>
      </c>
      <c r="BZ17" s="15" t="s">
        <v>0</v>
      </c>
      <c r="CA17" s="15" t="s">
        <v>0</v>
      </c>
      <c r="CB17" s="15" t="s">
        <v>0</v>
      </c>
      <c r="CC17" s="15" t="s">
        <v>0</v>
      </c>
      <c r="CD17" s="15" t="s">
        <v>0</v>
      </c>
      <c r="CE17" s="15" t="s">
        <v>0</v>
      </c>
      <c r="CF17" s="15" t="s">
        <v>0</v>
      </c>
      <c r="CG17" s="15" t="s">
        <v>0</v>
      </c>
      <c r="CH17" s="15" t="s">
        <v>0</v>
      </c>
      <c r="CI17" s="15" t="s">
        <v>0</v>
      </c>
      <c r="CJ17" s="15" t="s">
        <v>0</v>
      </c>
      <c r="CK17" s="15" t="s">
        <v>0</v>
      </c>
      <c r="CL17" s="15" t="s">
        <v>0</v>
      </c>
      <c r="CM17" s="15" t="s">
        <v>0</v>
      </c>
      <c r="CN17" s="15" t="s">
        <v>0</v>
      </c>
      <c r="CO17" s="15" t="s">
        <v>0</v>
      </c>
      <c r="CP17" s="15" t="s">
        <v>0</v>
      </c>
      <c r="CQ17" s="15" t="s">
        <v>0</v>
      </c>
      <c r="CR17" s="15" t="s">
        <v>0</v>
      </c>
      <c r="CS17" s="15" t="s">
        <v>0</v>
      </c>
      <c r="CT17" s="15" t="s">
        <v>0</v>
      </c>
      <c r="CU17" s="15" t="s">
        <v>0</v>
      </c>
    </row>
    <row r="18" spans="1:99" ht="30" customHeight="1">
      <c r="A18" s="385"/>
      <c r="B18" s="79" t="str">
        <f>IF('0'!A1=1,"Фінансова діяльність","Financial activity")</f>
        <v>Фінансова діяльність</v>
      </c>
      <c r="C18" s="15" t="s">
        <v>0</v>
      </c>
      <c r="D18" s="29">
        <v>134</v>
      </c>
      <c r="E18" s="29">
        <v>111.7</v>
      </c>
      <c r="F18" s="29">
        <v>104.2</v>
      </c>
      <c r="G18" s="15">
        <v>72</v>
      </c>
      <c r="H18" s="15">
        <v>113.5</v>
      </c>
      <c r="I18" s="15">
        <v>124.9</v>
      </c>
      <c r="J18" s="15">
        <v>101.7</v>
      </c>
      <c r="K18" s="15">
        <v>101.9</v>
      </c>
      <c r="L18" s="15">
        <v>102.8</v>
      </c>
      <c r="M18" s="15">
        <v>102.8976936723832</v>
      </c>
      <c r="N18" s="15">
        <v>101.6</v>
      </c>
      <c r="O18" s="15">
        <v>100.4</v>
      </c>
      <c r="P18" s="15">
        <v>104.42128977752745</v>
      </c>
      <c r="Q18" s="15">
        <v>107.3</v>
      </c>
      <c r="R18" s="15">
        <v>98.6</v>
      </c>
      <c r="S18" s="15">
        <v>100</v>
      </c>
      <c r="T18" s="15">
        <v>99.7</v>
      </c>
      <c r="U18" s="15">
        <v>99.5</v>
      </c>
      <c r="V18" s="15">
        <v>98.8</v>
      </c>
      <c r="W18" s="15">
        <v>100.2</v>
      </c>
      <c r="X18" s="15">
        <v>90</v>
      </c>
      <c r="Y18" s="15">
        <v>98.1</v>
      </c>
      <c r="Z18" s="15">
        <v>101.2</v>
      </c>
      <c r="AA18" s="15">
        <v>79.3</v>
      </c>
      <c r="AB18" s="15">
        <v>88.8</v>
      </c>
      <c r="AC18" s="15">
        <v>111</v>
      </c>
      <c r="AD18" s="15">
        <v>79.900000000000006</v>
      </c>
      <c r="AE18" s="15">
        <v>100.5</v>
      </c>
      <c r="AF18" s="15">
        <v>100.8</v>
      </c>
      <c r="AG18" s="15">
        <v>101.6</v>
      </c>
      <c r="AH18" s="15">
        <v>98.2</v>
      </c>
      <c r="AI18" s="15">
        <v>99.9</v>
      </c>
      <c r="AJ18" s="15">
        <v>101.3</v>
      </c>
      <c r="AK18" s="15">
        <v>92</v>
      </c>
      <c r="AL18" s="15">
        <v>90.6</v>
      </c>
      <c r="AM18" s="15">
        <v>95.8</v>
      </c>
      <c r="AN18" s="15" t="s">
        <v>0</v>
      </c>
      <c r="AO18" s="15" t="s">
        <v>0</v>
      </c>
      <c r="AP18" s="15">
        <v>102.39316239316238</v>
      </c>
      <c r="AQ18" s="15" t="s">
        <v>0</v>
      </c>
      <c r="AR18" s="15" t="s">
        <v>0</v>
      </c>
      <c r="AS18" s="15">
        <v>89.037284362826938</v>
      </c>
      <c r="AT18" s="15">
        <v>100.4</v>
      </c>
      <c r="AU18" s="15">
        <v>107.1</v>
      </c>
      <c r="AV18" s="15">
        <v>105.9</v>
      </c>
      <c r="AW18" s="15">
        <v>114.1</v>
      </c>
      <c r="AX18" s="15">
        <v>105.1</v>
      </c>
      <c r="AY18" s="15">
        <v>107.92400370713624</v>
      </c>
      <c r="AZ18" s="15">
        <v>140.83297552597679</v>
      </c>
      <c r="BA18" s="15">
        <v>155.88414634146343</v>
      </c>
      <c r="BB18" s="15">
        <v>83.453940934871895</v>
      </c>
      <c r="BC18" s="15">
        <v>91.094445746426061</v>
      </c>
      <c r="BD18" s="15">
        <v>111.21687676871623</v>
      </c>
      <c r="BE18" s="15">
        <v>98.820263705759885</v>
      </c>
      <c r="BF18" s="15">
        <v>97.1</v>
      </c>
      <c r="BG18" s="15">
        <v>116.8</v>
      </c>
      <c r="BH18" s="15">
        <v>91.9</v>
      </c>
      <c r="BI18" s="15">
        <v>129</v>
      </c>
      <c r="BJ18" s="15">
        <v>119.5</v>
      </c>
      <c r="BK18" s="15">
        <v>73.8</v>
      </c>
      <c r="BL18" s="15">
        <v>80.7</v>
      </c>
      <c r="BM18" s="15">
        <v>118.9</v>
      </c>
      <c r="BN18" s="15">
        <v>110</v>
      </c>
      <c r="BO18" s="15">
        <v>124.7</v>
      </c>
      <c r="BP18" s="15">
        <v>99.9</v>
      </c>
      <c r="BQ18" s="15">
        <v>114.5</v>
      </c>
      <c r="BR18" s="15">
        <v>98.3</v>
      </c>
      <c r="BS18" s="15">
        <v>99.4</v>
      </c>
      <c r="BT18" s="15">
        <v>90.8</v>
      </c>
      <c r="BU18" s="15">
        <v>97.7</v>
      </c>
      <c r="BV18" s="15">
        <v>98.7</v>
      </c>
      <c r="BW18" s="15">
        <v>81.5</v>
      </c>
      <c r="BX18" s="15">
        <v>101</v>
      </c>
      <c r="BY18" s="15">
        <v>94.3</v>
      </c>
      <c r="BZ18" s="15">
        <v>106.1</v>
      </c>
      <c r="CA18" s="15">
        <v>78.900000000000006</v>
      </c>
      <c r="CB18" s="15">
        <v>107.7</v>
      </c>
      <c r="CC18" s="15">
        <v>87.6</v>
      </c>
      <c r="CD18" s="15">
        <v>97.7</v>
      </c>
      <c r="CE18" s="15">
        <v>99.3</v>
      </c>
      <c r="CF18" s="15">
        <v>91.4</v>
      </c>
      <c r="CG18" s="15">
        <v>94.2</v>
      </c>
      <c r="CH18" s="15">
        <v>99.2</v>
      </c>
      <c r="CI18" s="15">
        <v>93.3</v>
      </c>
      <c r="CJ18" s="15">
        <v>99.4</v>
      </c>
      <c r="CK18" s="15">
        <v>140.30000000000001</v>
      </c>
      <c r="CL18" s="15">
        <v>117.1</v>
      </c>
      <c r="CM18" s="15">
        <v>103.6</v>
      </c>
      <c r="CN18" s="15">
        <v>102.3</v>
      </c>
      <c r="CO18" s="15">
        <v>71.2</v>
      </c>
      <c r="CP18" s="15">
        <v>111.6</v>
      </c>
      <c r="CQ18" s="15">
        <v>87.2</v>
      </c>
      <c r="CR18" s="15">
        <v>104.3</v>
      </c>
      <c r="CS18" s="15">
        <v>80.400000000000006</v>
      </c>
      <c r="CT18" s="15">
        <v>102.8</v>
      </c>
      <c r="CU18" s="15">
        <v>99.6</v>
      </c>
    </row>
    <row r="19" spans="1:99" ht="30" customHeight="1">
      <c r="A19" s="385"/>
      <c r="B19" s="79"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5" t="s">
        <v>0</v>
      </c>
      <c r="D19" s="29">
        <v>121.1</v>
      </c>
      <c r="E19" s="29">
        <v>106.1</v>
      </c>
      <c r="F19" s="29">
        <v>103.4</v>
      </c>
      <c r="G19" s="15">
        <v>101.7</v>
      </c>
      <c r="H19" s="15">
        <v>107.7</v>
      </c>
      <c r="I19" s="15">
        <v>104.9</v>
      </c>
      <c r="J19" s="15">
        <v>95.4</v>
      </c>
      <c r="K19" s="15">
        <v>93.5</v>
      </c>
      <c r="L19" s="15">
        <v>101.2</v>
      </c>
      <c r="M19" s="15">
        <v>92.288954762211631</v>
      </c>
      <c r="N19" s="15">
        <v>102</v>
      </c>
      <c r="O19" s="15">
        <v>76.2</v>
      </c>
      <c r="P19" s="15">
        <v>113.98713248508375</v>
      </c>
      <c r="Q19" s="15">
        <v>111.5</v>
      </c>
      <c r="R19" s="15">
        <v>93.3</v>
      </c>
      <c r="S19" s="15">
        <v>104</v>
      </c>
      <c r="T19" s="15">
        <v>108.9</v>
      </c>
      <c r="U19" s="15">
        <v>104.2</v>
      </c>
      <c r="V19" s="15">
        <v>103</v>
      </c>
      <c r="W19" s="15">
        <v>99.5</v>
      </c>
      <c r="X19" s="15">
        <v>101.7</v>
      </c>
      <c r="Y19" s="15">
        <v>97.8</v>
      </c>
      <c r="Z19" s="15">
        <v>93.4</v>
      </c>
      <c r="AA19" s="15">
        <v>81</v>
      </c>
      <c r="AB19" s="15">
        <v>108.7</v>
      </c>
      <c r="AC19" s="15">
        <v>98.1</v>
      </c>
      <c r="AD19" s="15">
        <v>95.6</v>
      </c>
      <c r="AE19" s="15">
        <v>103.5</v>
      </c>
      <c r="AF19" s="15">
        <v>103.6</v>
      </c>
      <c r="AG19" s="15">
        <v>97.7</v>
      </c>
      <c r="AH19" s="15">
        <v>95.3</v>
      </c>
      <c r="AI19" s="15">
        <v>96</v>
      </c>
      <c r="AJ19" s="15">
        <v>99.8</v>
      </c>
      <c r="AK19" s="15">
        <v>99</v>
      </c>
      <c r="AL19" s="15">
        <v>102.2</v>
      </c>
      <c r="AM19" s="15">
        <v>74.5</v>
      </c>
      <c r="AN19" s="15" t="s">
        <v>0</v>
      </c>
      <c r="AO19" s="15" t="s">
        <v>0</v>
      </c>
      <c r="AP19" s="15">
        <v>137.57374381230082</v>
      </c>
      <c r="AQ19" s="15" t="s">
        <v>0</v>
      </c>
      <c r="AR19" s="15" t="s">
        <v>0</v>
      </c>
      <c r="AS19" s="15">
        <v>94.144321766561518</v>
      </c>
      <c r="AT19" s="15">
        <v>99.1</v>
      </c>
      <c r="AU19" s="15">
        <v>100</v>
      </c>
      <c r="AV19" s="15">
        <v>115.4</v>
      </c>
      <c r="AW19" s="15">
        <v>111.2</v>
      </c>
      <c r="AX19" s="15">
        <v>137.19999999999999</v>
      </c>
      <c r="AY19" s="15">
        <v>81.835843614805327</v>
      </c>
      <c r="AZ19" s="15">
        <v>131.46308034949462</v>
      </c>
      <c r="BA19" s="15">
        <v>121.17491552560296</v>
      </c>
      <c r="BB19" s="15">
        <v>97.946641879901989</v>
      </c>
      <c r="BC19" s="15">
        <v>93.203350483122094</v>
      </c>
      <c r="BD19" s="15">
        <v>106.60058230532321</v>
      </c>
      <c r="BE19" s="15">
        <v>108.82682622629893</v>
      </c>
      <c r="BF19" s="15">
        <v>94.8</v>
      </c>
      <c r="BG19" s="15">
        <v>105.7</v>
      </c>
      <c r="BH19" s="15">
        <v>102.5</v>
      </c>
      <c r="BI19" s="15">
        <v>97.1</v>
      </c>
      <c r="BJ19" s="15">
        <v>90.4</v>
      </c>
      <c r="BK19" s="15">
        <v>90.8</v>
      </c>
      <c r="BL19" s="15">
        <v>135.30000000000001</v>
      </c>
      <c r="BM19" s="15">
        <v>101.2</v>
      </c>
      <c r="BN19" s="15">
        <v>104.9</v>
      </c>
      <c r="BO19" s="15">
        <v>97.3</v>
      </c>
      <c r="BP19" s="15">
        <v>110.7</v>
      </c>
      <c r="BQ19" s="15">
        <v>104.7</v>
      </c>
      <c r="BR19" s="15">
        <v>88.4</v>
      </c>
      <c r="BS19" s="15">
        <v>92</v>
      </c>
      <c r="BT19" s="15">
        <v>95.7</v>
      </c>
      <c r="BU19" s="15">
        <v>100.6</v>
      </c>
      <c r="BV19" s="15">
        <v>98.4</v>
      </c>
      <c r="BW19" s="15">
        <v>90.9</v>
      </c>
      <c r="BX19" s="15">
        <v>125.5</v>
      </c>
      <c r="BY19" s="15">
        <v>106.7</v>
      </c>
      <c r="BZ19" s="15">
        <v>95.6</v>
      </c>
      <c r="CA19" s="15">
        <v>102.8</v>
      </c>
      <c r="CB19" s="15">
        <v>100.4</v>
      </c>
      <c r="CC19" s="15">
        <v>95</v>
      </c>
      <c r="CD19" s="15">
        <v>95</v>
      </c>
      <c r="CE19" s="15">
        <v>95.3</v>
      </c>
      <c r="CF19" s="15">
        <v>96.3</v>
      </c>
      <c r="CG19" s="15">
        <v>98.7</v>
      </c>
      <c r="CH19" s="15">
        <v>93.8</v>
      </c>
      <c r="CI19" s="15">
        <v>94.3</v>
      </c>
      <c r="CJ19" s="15">
        <v>101.6</v>
      </c>
      <c r="CK19" s="15">
        <v>101.2</v>
      </c>
      <c r="CL19" s="15">
        <v>111.7</v>
      </c>
      <c r="CM19" s="15">
        <v>97.3</v>
      </c>
      <c r="CN19" s="15">
        <v>101.7</v>
      </c>
      <c r="CO19" s="15">
        <v>99.4</v>
      </c>
      <c r="CP19" s="15">
        <v>99.8</v>
      </c>
      <c r="CQ19" s="15">
        <v>88.6</v>
      </c>
      <c r="CR19" s="15">
        <v>103.8</v>
      </c>
      <c r="CS19" s="15">
        <v>92.4</v>
      </c>
      <c r="CT19" s="15">
        <v>101.8</v>
      </c>
      <c r="CU19" s="15">
        <v>97.9</v>
      </c>
    </row>
    <row r="20" spans="1:99" ht="30" customHeight="1">
      <c r="A20" s="385"/>
      <c r="B20" s="79" t="str">
        <f>IF('0'!A1=1,"з них дослідження і розробки","of which research and developments")</f>
        <v>з них дослідження і розробки</v>
      </c>
      <c r="C20" s="15" t="s">
        <v>0</v>
      </c>
      <c r="D20" s="29">
        <v>120.7</v>
      </c>
      <c r="E20" s="29">
        <v>107.3</v>
      </c>
      <c r="F20" s="29">
        <v>106.2</v>
      </c>
      <c r="G20" s="15">
        <v>93.6</v>
      </c>
      <c r="H20" s="15">
        <v>103.6</v>
      </c>
      <c r="I20" s="15">
        <v>101.8</v>
      </c>
      <c r="J20" s="15">
        <v>94.5</v>
      </c>
      <c r="K20" s="15">
        <v>99.6</v>
      </c>
      <c r="L20" s="15">
        <v>97.3</v>
      </c>
      <c r="M20" s="15">
        <v>103.28449025207998</v>
      </c>
      <c r="N20" s="15">
        <v>101.7</v>
      </c>
      <c r="O20" s="15">
        <v>75.599999999999994</v>
      </c>
      <c r="P20" s="15">
        <v>106.66562475580214</v>
      </c>
      <c r="Q20" s="15">
        <v>123.8</v>
      </c>
      <c r="R20" s="15">
        <v>108.3</v>
      </c>
      <c r="S20" s="15">
        <v>98.4</v>
      </c>
      <c r="T20" s="15">
        <v>111.1</v>
      </c>
      <c r="U20" s="15">
        <v>102.1</v>
      </c>
      <c r="V20" s="15">
        <v>97.9</v>
      </c>
      <c r="W20" s="15">
        <v>101.5</v>
      </c>
      <c r="X20" s="15">
        <v>108.1</v>
      </c>
      <c r="Y20" s="15">
        <v>97.4</v>
      </c>
      <c r="Z20" s="15">
        <v>86.9</v>
      </c>
      <c r="AA20" s="15">
        <v>95.3</v>
      </c>
      <c r="AB20" s="15">
        <v>110.7</v>
      </c>
      <c r="AC20" s="15">
        <v>103.5</v>
      </c>
      <c r="AD20" s="15">
        <v>104.9</v>
      </c>
      <c r="AE20" s="15">
        <v>108</v>
      </c>
      <c r="AF20" s="15">
        <v>107.3</v>
      </c>
      <c r="AG20" s="15">
        <v>91.8</v>
      </c>
      <c r="AH20" s="15">
        <v>95.2</v>
      </c>
      <c r="AI20" s="15">
        <v>105.1</v>
      </c>
      <c r="AJ20" s="15">
        <v>102.5</v>
      </c>
      <c r="AK20" s="15">
        <v>104.9</v>
      </c>
      <c r="AL20" s="15">
        <v>104.7</v>
      </c>
      <c r="AM20" s="15">
        <v>75.099999999999994</v>
      </c>
      <c r="AN20" s="15" t="s">
        <v>0</v>
      </c>
      <c r="AO20" s="15" t="s">
        <v>0</v>
      </c>
      <c r="AP20" s="15">
        <v>133.71563236449333</v>
      </c>
      <c r="AQ20" s="15" t="s">
        <v>0</v>
      </c>
      <c r="AR20" s="15" t="s">
        <v>0</v>
      </c>
      <c r="AS20" s="15">
        <v>84.988054674343005</v>
      </c>
      <c r="AT20" s="15">
        <v>106.4</v>
      </c>
      <c r="AU20" s="15">
        <v>104.5</v>
      </c>
      <c r="AV20" s="15">
        <v>110.8</v>
      </c>
      <c r="AW20" s="15">
        <v>99.8</v>
      </c>
      <c r="AX20" s="15">
        <v>130.5</v>
      </c>
      <c r="AY20" s="15">
        <v>102.09556706966035</v>
      </c>
      <c r="AZ20" s="15">
        <v>111.00992443893085</v>
      </c>
      <c r="BA20" s="15">
        <v>121.64173418332361</v>
      </c>
      <c r="BB20" s="15">
        <v>94.412661293690249</v>
      </c>
      <c r="BC20" s="15">
        <v>103.72860365341236</v>
      </c>
      <c r="BD20" s="15">
        <v>100.02984820057989</v>
      </c>
      <c r="BE20" s="15">
        <v>105.08120550748114</v>
      </c>
      <c r="BF20" s="15">
        <v>101.4</v>
      </c>
      <c r="BG20" s="15">
        <v>110.6</v>
      </c>
      <c r="BH20" s="15">
        <v>104.2</v>
      </c>
      <c r="BI20" s="15">
        <v>104</v>
      </c>
      <c r="BJ20" s="15">
        <v>85.4</v>
      </c>
      <c r="BK20" s="15">
        <v>83.6</v>
      </c>
      <c r="BL20" s="15">
        <v>110.5</v>
      </c>
      <c r="BM20" s="15">
        <v>111.1</v>
      </c>
      <c r="BN20" s="15">
        <v>108</v>
      </c>
      <c r="BO20" s="15">
        <v>98</v>
      </c>
      <c r="BP20" s="15">
        <v>105.2</v>
      </c>
      <c r="BQ20" s="15">
        <v>110</v>
      </c>
      <c r="BR20" s="15">
        <v>97.2</v>
      </c>
      <c r="BS20" s="15">
        <v>93.1</v>
      </c>
      <c r="BT20" s="15">
        <v>91.8</v>
      </c>
      <c r="BU20" s="15">
        <v>108.2</v>
      </c>
      <c r="BV20" s="15">
        <v>94.9</v>
      </c>
      <c r="BW20" s="15">
        <v>100</v>
      </c>
      <c r="BX20" s="15">
        <v>110.7</v>
      </c>
      <c r="BY20" s="15">
        <v>106</v>
      </c>
      <c r="BZ20" s="15">
        <v>92.3</v>
      </c>
      <c r="CA20" s="15">
        <v>110.8</v>
      </c>
      <c r="CB20" s="15">
        <v>100.8</v>
      </c>
      <c r="CC20" s="15">
        <v>97.7</v>
      </c>
      <c r="CD20" s="15">
        <v>94.5</v>
      </c>
      <c r="CE20" s="15">
        <v>100.3</v>
      </c>
      <c r="CF20" s="15">
        <v>94</v>
      </c>
      <c r="CG20" s="15">
        <v>97.1</v>
      </c>
      <c r="CH20" s="15">
        <v>100.5</v>
      </c>
      <c r="CI20" s="15">
        <v>95.8</v>
      </c>
      <c r="CJ20" s="15">
        <v>80.599999999999994</v>
      </c>
      <c r="CK20" s="15">
        <v>99.4</v>
      </c>
      <c r="CL20" s="15">
        <v>125.6</v>
      </c>
      <c r="CM20" s="15">
        <v>103</v>
      </c>
      <c r="CN20" s="15">
        <v>102.7</v>
      </c>
      <c r="CO20" s="15">
        <v>97.2</v>
      </c>
      <c r="CP20" s="15">
        <v>102.1</v>
      </c>
      <c r="CQ20" s="15">
        <v>94.8</v>
      </c>
      <c r="CR20" s="15">
        <v>106</v>
      </c>
      <c r="CS20" s="15">
        <v>87</v>
      </c>
      <c r="CT20" s="15">
        <v>104.3</v>
      </c>
      <c r="CU20" s="15">
        <v>94.8</v>
      </c>
    </row>
    <row r="21" spans="1:99" ht="30" customHeight="1">
      <c r="A21" s="385"/>
      <c r="B21" s="79" t="str">
        <f>IF('0'!A1=1,"Державне управління","Public administration")</f>
        <v>Державне управління</v>
      </c>
      <c r="C21" s="15" t="s">
        <v>0</v>
      </c>
      <c r="D21" s="29">
        <v>290</v>
      </c>
      <c r="E21" s="29">
        <v>117.1</v>
      </c>
      <c r="F21" s="29">
        <v>193.3</v>
      </c>
      <c r="G21" s="15">
        <v>80.5</v>
      </c>
      <c r="H21" s="15">
        <v>96.9</v>
      </c>
      <c r="I21" s="15">
        <v>65.5</v>
      </c>
      <c r="J21" s="15">
        <v>102.4</v>
      </c>
      <c r="K21" s="15">
        <v>111.1</v>
      </c>
      <c r="L21" s="15">
        <v>125.2</v>
      </c>
      <c r="M21" s="15">
        <v>120.70528967254408</v>
      </c>
      <c r="N21" s="15">
        <v>106.8</v>
      </c>
      <c r="O21" s="15">
        <v>24.8</v>
      </c>
      <c r="P21" s="15">
        <v>190.70866141732284</v>
      </c>
      <c r="Q21" s="15">
        <v>114.9</v>
      </c>
      <c r="R21" s="15">
        <v>119.1</v>
      </c>
      <c r="S21" s="15">
        <v>129.4</v>
      </c>
      <c r="T21" s="15">
        <v>157.69999999999999</v>
      </c>
      <c r="U21" s="15">
        <v>129.1</v>
      </c>
      <c r="V21" s="15">
        <v>122.2</v>
      </c>
      <c r="W21" s="15">
        <v>92.1</v>
      </c>
      <c r="X21" s="15">
        <v>122.4</v>
      </c>
      <c r="Y21" s="15">
        <v>172.9</v>
      </c>
      <c r="Z21" s="15">
        <v>177</v>
      </c>
      <c r="AA21" s="15">
        <v>6.3</v>
      </c>
      <c r="AB21" s="15">
        <v>109.7</v>
      </c>
      <c r="AC21" s="15">
        <v>139.30000000000001</v>
      </c>
      <c r="AD21" s="15">
        <v>99.3</v>
      </c>
      <c r="AE21" s="15">
        <v>92.5</v>
      </c>
      <c r="AF21" s="15">
        <v>100.2</v>
      </c>
      <c r="AG21" s="15">
        <v>101</v>
      </c>
      <c r="AH21" s="15">
        <v>76.8</v>
      </c>
      <c r="AI21" s="15">
        <v>117.7</v>
      </c>
      <c r="AJ21" s="15">
        <v>114.8</v>
      </c>
      <c r="AK21" s="15">
        <v>96.3</v>
      </c>
      <c r="AL21" s="15">
        <v>109.6</v>
      </c>
      <c r="AM21" s="15">
        <v>23.7</v>
      </c>
      <c r="AN21" s="15" t="s">
        <v>0</v>
      </c>
      <c r="AO21" s="15" t="s">
        <v>0</v>
      </c>
      <c r="AP21" s="15">
        <v>241.92037470725992</v>
      </c>
      <c r="AQ21" s="15" t="s">
        <v>0</v>
      </c>
      <c r="AR21" s="15" t="s">
        <v>0</v>
      </c>
      <c r="AS21" s="15">
        <v>77.444336882865457</v>
      </c>
      <c r="AT21" s="15">
        <v>102</v>
      </c>
      <c r="AU21" s="15">
        <v>140</v>
      </c>
      <c r="AV21" s="15">
        <v>77.5</v>
      </c>
      <c r="AW21" s="15">
        <v>97.9</v>
      </c>
      <c r="AX21" s="15">
        <v>163.30000000000001</v>
      </c>
      <c r="AY21" s="15">
        <v>89.115168539325836</v>
      </c>
      <c r="AZ21" s="15">
        <v>86.524822695035482</v>
      </c>
      <c r="BA21" s="15">
        <v>96.265938069216745</v>
      </c>
      <c r="BB21" s="15">
        <v>136.04541154210028</v>
      </c>
      <c r="BC21" s="15">
        <v>105.1460361613352</v>
      </c>
      <c r="BD21" s="15">
        <v>105.15873015873017</v>
      </c>
      <c r="BE21" s="15">
        <v>96.981132075471692</v>
      </c>
      <c r="BF21" s="15">
        <v>110.7</v>
      </c>
      <c r="BG21" s="15">
        <v>108.5</v>
      </c>
      <c r="BH21" s="15">
        <v>147.9</v>
      </c>
      <c r="BI21" s="15">
        <v>132.30000000000001</v>
      </c>
      <c r="BJ21" s="15">
        <v>73.900000000000006</v>
      </c>
      <c r="BK21" s="15">
        <v>99.5</v>
      </c>
      <c r="BL21" s="15">
        <v>105</v>
      </c>
      <c r="BM21" s="15">
        <v>108.7</v>
      </c>
      <c r="BN21" s="15">
        <v>139.4</v>
      </c>
      <c r="BO21" s="15">
        <v>101.8</v>
      </c>
      <c r="BP21" s="15">
        <v>85.5</v>
      </c>
      <c r="BQ21" s="15">
        <v>130.69999999999999</v>
      </c>
      <c r="BR21" s="15">
        <v>63.3</v>
      </c>
      <c r="BS21" s="15">
        <v>120.6</v>
      </c>
      <c r="BT21" s="15">
        <v>111.8</v>
      </c>
      <c r="BU21" s="15">
        <v>90.4</v>
      </c>
      <c r="BV21" s="15">
        <v>93.3</v>
      </c>
      <c r="BW21" s="15">
        <v>86.1</v>
      </c>
      <c r="BX21" s="15">
        <v>112.5</v>
      </c>
      <c r="BY21" s="15">
        <v>106.8</v>
      </c>
      <c r="BZ21" s="15">
        <v>113</v>
      </c>
      <c r="CA21" s="15">
        <v>107.3</v>
      </c>
      <c r="CB21" s="15">
        <v>98</v>
      </c>
      <c r="CC21" s="15">
        <v>97.2</v>
      </c>
      <c r="CD21" s="15">
        <v>88.1</v>
      </c>
      <c r="CE21" s="15">
        <v>103.8</v>
      </c>
      <c r="CF21" s="15">
        <v>112.8</v>
      </c>
      <c r="CG21" s="15">
        <v>100</v>
      </c>
      <c r="CH21" s="15">
        <v>94.3</v>
      </c>
      <c r="CI21" s="15">
        <v>86.4</v>
      </c>
      <c r="CJ21" s="15">
        <v>49.6</v>
      </c>
      <c r="CK21" s="15">
        <v>108.1</v>
      </c>
      <c r="CL21" s="15">
        <v>115</v>
      </c>
      <c r="CM21" s="15">
        <v>58</v>
      </c>
      <c r="CN21" s="15">
        <v>101.9</v>
      </c>
      <c r="CO21" s="15">
        <v>110.1</v>
      </c>
      <c r="CP21" s="15">
        <v>104.9</v>
      </c>
      <c r="CQ21" s="15">
        <v>121.8</v>
      </c>
      <c r="CR21" s="15">
        <v>116.3</v>
      </c>
      <c r="CS21" s="15">
        <v>106.2</v>
      </c>
      <c r="CT21" s="15">
        <v>132.4</v>
      </c>
      <c r="CU21" s="15">
        <v>79</v>
      </c>
    </row>
    <row r="22" spans="1:99" ht="30" customHeight="1">
      <c r="A22" s="385"/>
      <c r="B22" s="79" t="str">
        <f>IF('0'!A1=1,"Освіта","Education")</f>
        <v>Освіта</v>
      </c>
      <c r="C22" s="15" t="s">
        <v>0</v>
      </c>
      <c r="D22" s="29">
        <v>154.80000000000001</v>
      </c>
      <c r="E22" s="29">
        <v>107.9</v>
      </c>
      <c r="F22" s="29">
        <v>112.7</v>
      </c>
      <c r="G22" s="15">
        <v>96.9</v>
      </c>
      <c r="H22" s="15">
        <v>102</v>
      </c>
      <c r="I22" s="15">
        <v>111.3</v>
      </c>
      <c r="J22" s="15">
        <v>82.2</v>
      </c>
      <c r="K22" s="15">
        <v>92.4</v>
      </c>
      <c r="L22" s="15">
        <v>108.6</v>
      </c>
      <c r="M22" s="15">
        <v>94.458438287153655</v>
      </c>
      <c r="N22" s="15">
        <v>108.9</v>
      </c>
      <c r="O22" s="15">
        <v>53.6</v>
      </c>
      <c r="P22" s="15">
        <v>132.80060882800609</v>
      </c>
      <c r="Q22" s="15">
        <v>130</v>
      </c>
      <c r="R22" s="15">
        <v>101.6</v>
      </c>
      <c r="S22" s="15">
        <v>114.6</v>
      </c>
      <c r="T22" s="15">
        <v>94.3</v>
      </c>
      <c r="U22" s="15">
        <v>134.6</v>
      </c>
      <c r="V22" s="15">
        <v>103.9</v>
      </c>
      <c r="W22" s="15">
        <v>82.7</v>
      </c>
      <c r="X22" s="15">
        <v>76.8</v>
      </c>
      <c r="Y22" s="15">
        <v>125.8</v>
      </c>
      <c r="Z22" s="15">
        <v>368.6</v>
      </c>
      <c r="AA22" s="15">
        <v>14.5</v>
      </c>
      <c r="AB22" s="15">
        <v>103.9</v>
      </c>
      <c r="AC22" s="15">
        <v>101.2</v>
      </c>
      <c r="AD22" s="15">
        <v>83.5</v>
      </c>
      <c r="AE22" s="15">
        <v>85.9</v>
      </c>
      <c r="AF22" s="15">
        <v>96.2</v>
      </c>
      <c r="AG22" s="15">
        <v>112.6</v>
      </c>
      <c r="AH22" s="15">
        <v>184.4</v>
      </c>
      <c r="AI22" s="15">
        <v>103.3</v>
      </c>
      <c r="AJ22" s="15">
        <v>72.599999999999994</v>
      </c>
      <c r="AK22" s="15">
        <v>89.8</v>
      </c>
      <c r="AL22" s="15">
        <v>102.3</v>
      </c>
      <c r="AM22" s="15">
        <v>98.9</v>
      </c>
      <c r="AN22" s="15" t="s">
        <v>0</v>
      </c>
      <c r="AO22" s="15" t="s">
        <v>0</v>
      </c>
      <c r="AP22" s="15">
        <v>125.50686723348593</v>
      </c>
      <c r="AQ22" s="15" t="s">
        <v>0</v>
      </c>
      <c r="AR22" s="15" t="s">
        <v>0</v>
      </c>
      <c r="AS22" s="15">
        <v>213.65294424179257</v>
      </c>
      <c r="AT22" s="15">
        <v>69.900000000000006</v>
      </c>
      <c r="AU22" s="15">
        <v>83.2</v>
      </c>
      <c r="AV22" s="15">
        <v>98.3</v>
      </c>
      <c r="AW22" s="15">
        <v>128.5</v>
      </c>
      <c r="AX22" s="15">
        <v>237</v>
      </c>
      <c r="AY22" s="15">
        <v>53.422185200610848</v>
      </c>
      <c r="AZ22" s="15">
        <v>117.90540540540542</v>
      </c>
      <c r="BA22" s="15">
        <v>93.9607670266696</v>
      </c>
      <c r="BB22" s="15">
        <v>97.490030494956599</v>
      </c>
      <c r="BC22" s="15">
        <v>100.1924927815207</v>
      </c>
      <c r="BD22" s="15">
        <v>123.05475504322767</v>
      </c>
      <c r="BE22" s="15">
        <v>111.33879781420765</v>
      </c>
      <c r="BF22" s="15">
        <v>258.8</v>
      </c>
      <c r="BG22" s="15">
        <v>78.2</v>
      </c>
      <c r="BH22" s="15">
        <v>62.6</v>
      </c>
      <c r="BI22" s="15">
        <v>107.7</v>
      </c>
      <c r="BJ22" s="15">
        <v>88</v>
      </c>
      <c r="BK22" s="15">
        <v>87.5</v>
      </c>
      <c r="BL22" s="15">
        <v>100.6</v>
      </c>
      <c r="BM22" s="15">
        <v>97.4</v>
      </c>
      <c r="BN22" s="15">
        <v>103.3</v>
      </c>
      <c r="BO22" s="15">
        <v>103.9</v>
      </c>
      <c r="BP22" s="15">
        <v>106.5</v>
      </c>
      <c r="BQ22" s="15">
        <v>119.6</v>
      </c>
      <c r="BR22" s="15">
        <v>119.9</v>
      </c>
      <c r="BS22" s="15">
        <v>78.2</v>
      </c>
      <c r="BT22" s="15">
        <v>79.2</v>
      </c>
      <c r="BU22" s="15">
        <v>84.2</v>
      </c>
      <c r="BV22" s="15">
        <v>112.1</v>
      </c>
      <c r="BW22" s="15">
        <v>79.400000000000006</v>
      </c>
      <c r="BX22" s="15">
        <v>103.2</v>
      </c>
      <c r="BY22" s="15">
        <v>115.9</v>
      </c>
      <c r="BZ22" s="15">
        <v>82.9</v>
      </c>
      <c r="CA22" s="15">
        <v>106.4</v>
      </c>
      <c r="CB22" s="15">
        <v>98.2</v>
      </c>
      <c r="CC22" s="15">
        <v>102.4</v>
      </c>
      <c r="CD22" s="15">
        <v>124</v>
      </c>
      <c r="CE22" s="15">
        <v>114.5</v>
      </c>
      <c r="CF22" s="15">
        <v>87.7</v>
      </c>
      <c r="CG22" s="15">
        <v>130.4</v>
      </c>
      <c r="CH22" s="15">
        <v>75.7</v>
      </c>
      <c r="CI22" s="15">
        <v>90.5</v>
      </c>
      <c r="CJ22" s="15">
        <v>73.8</v>
      </c>
      <c r="CK22" s="15">
        <v>109.5</v>
      </c>
      <c r="CL22" s="15">
        <v>112.5</v>
      </c>
      <c r="CM22" s="15">
        <v>93.3</v>
      </c>
      <c r="CN22" s="15">
        <v>99.5</v>
      </c>
      <c r="CO22" s="15">
        <v>107.4</v>
      </c>
      <c r="CP22" s="15">
        <v>104.2</v>
      </c>
      <c r="CQ22" s="15">
        <v>107.6</v>
      </c>
      <c r="CR22" s="15">
        <v>90</v>
      </c>
      <c r="CS22" s="15">
        <v>99.8</v>
      </c>
      <c r="CT22" s="15">
        <v>181.3</v>
      </c>
      <c r="CU22" s="15">
        <v>53.9</v>
      </c>
    </row>
    <row r="23" spans="1:99" ht="30" customHeight="1">
      <c r="A23" s="385"/>
      <c r="B23" s="79" t="str">
        <f>IF('0'!A1=1,"Охорона здоров’я та надання соціальної допомоги","Health care and provision of social aid")</f>
        <v>Охорона здоров’я та надання соціальної допомоги</v>
      </c>
      <c r="C23" s="15" t="s">
        <v>0</v>
      </c>
      <c r="D23" s="29">
        <v>157.1</v>
      </c>
      <c r="E23" s="29">
        <v>107</v>
      </c>
      <c r="F23" s="29">
        <v>109.5</v>
      </c>
      <c r="G23" s="15">
        <v>88.3</v>
      </c>
      <c r="H23" s="15">
        <v>101.6</v>
      </c>
      <c r="I23" s="15">
        <v>87.5</v>
      </c>
      <c r="J23" s="15">
        <v>117.6</v>
      </c>
      <c r="K23" s="15">
        <v>127.3</v>
      </c>
      <c r="L23" s="15">
        <v>67.8</v>
      </c>
      <c r="M23" s="15">
        <v>108.18369149249338</v>
      </c>
      <c r="N23" s="15">
        <v>107.8</v>
      </c>
      <c r="O23" s="15">
        <v>74.2</v>
      </c>
      <c r="P23" s="15">
        <v>165.91836734693879</v>
      </c>
      <c r="Q23" s="15">
        <v>75.8</v>
      </c>
      <c r="R23" s="15">
        <v>82.3</v>
      </c>
      <c r="S23" s="15">
        <v>108.4</v>
      </c>
      <c r="T23" s="15">
        <v>90.4</v>
      </c>
      <c r="U23" s="15">
        <v>102.9</v>
      </c>
      <c r="V23" s="15">
        <v>90.6</v>
      </c>
      <c r="W23" s="15">
        <v>89.2</v>
      </c>
      <c r="X23" s="15">
        <v>112.7</v>
      </c>
      <c r="Y23" s="15">
        <v>120.6</v>
      </c>
      <c r="Z23" s="15">
        <v>290.7</v>
      </c>
      <c r="AA23" s="15">
        <v>25.5</v>
      </c>
      <c r="AB23" s="15">
        <v>124.1</v>
      </c>
      <c r="AC23" s="15">
        <v>102.7</v>
      </c>
      <c r="AD23" s="15">
        <v>111.1</v>
      </c>
      <c r="AE23" s="15">
        <v>82.2</v>
      </c>
      <c r="AF23" s="15">
        <v>99.7</v>
      </c>
      <c r="AG23" s="15">
        <v>91.3</v>
      </c>
      <c r="AH23" s="15">
        <v>93.8</v>
      </c>
      <c r="AI23" s="15">
        <v>99.4</v>
      </c>
      <c r="AJ23" s="15">
        <v>106.6</v>
      </c>
      <c r="AK23" s="15">
        <v>99.8</v>
      </c>
      <c r="AL23" s="15">
        <v>98.9</v>
      </c>
      <c r="AM23" s="15">
        <v>90.8</v>
      </c>
      <c r="AN23" s="15" t="s">
        <v>0</v>
      </c>
      <c r="AO23" s="15" t="s">
        <v>0</v>
      </c>
      <c r="AP23" s="15">
        <v>193.33899024183282</v>
      </c>
      <c r="AQ23" s="15" t="s">
        <v>0</v>
      </c>
      <c r="AR23" s="15" t="s">
        <v>0</v>
      </c>
      <c r="AS23" s="15">
        <v>59.24950625411455</v>
      </c>
      <c r="AT23" s="15">
        <v>108.4</v>
      </c>
      <c r="AU23" s="15">
        <v>97.6</v>
      </c>
      <c r="AV23" s="15">
        <v>124.9</v>
      </c>
      <c r="AW23" s="15">
        <v>103.4</v>
      </c>
      <c r="AX23" s="15">
        <v>229.5</v>
      </c>
      <c r="AY23" s="15">
        <v>81.788693234476355</v>
      </c>
      <c r="AZ23" s="15">
        <v>113.07365439093485</v>
      </c>
      <c r="BA23" s="15">
        <v>127.54603532506576</v>
      </c>
      <c r="BB23" s="15">
        <v>85.76900412492634</v>
      </c>
      <c r="BC23" s="15">
        <v>92.671476010534747</v>
      </c>
      <c r="BD23" s="15">
        <v>92.413196589645381</v>
      </c>
      <c r="BE23" s="15">
        <v>95.52079154967241</v>
      </c>
      <c r="BF23" s="15">
        <v>114.9</v>
      </c>
      <c r="BG23" s="15">
        <v>104.2</v>
      </c>
      <c r="BH23" s="15">
        <v>111.5</v>
      </c>
      <c r="BI23" s="15">
        <v>127.5</v>
      </c>
      <c r="BJ23" s="15">
        <v>106.1</v>
      </c>
      <c r="BK23" s="15">
        <v>98.4</v>
      </c>
      <c r="BL23" s="15">
        <v>132.6</v>
      </c>
      <c r="BM23" s="15">
        <v>116.8</v>
      </c>
      <c r="BN23" s="15">
        <v>94.9</v>
      </c>
      <c r="BO23" s="15">
        <v>99.2</v>
      </c>
      <c r="BP23" s="15">
        <v>100.7</v>
      </c>
      <c r="BQ23" s="15">
        <v>89.9</v>
      </c>
      <c r="BR23" s="15">
        <v>66.400000000000006</v>
      </c>
      <c r="BS23" s="15">
        <v>94.7</v>
      </c>
      <c r="BT23" s="15">
        <v>81</v>
      </c>
      <c r="BU23" s="15">
        <v>87.9</v>
      </c>
      <c r="BV23" s="15">
        <v>152.80000000000001</v>
      </c>
      <c r="BW23" s="15">
        <v>69.3</v>
      </c>
      <c r="BX23" s="15">
        <v>94.3</v>
      </c>
      <c r="BY23" s="15">
        <v>146</v>
      </c>
      <c r="BZ23" s="15">
        <v>136</v>
      </c>
      <c r="CA23" s="15">
        <v>101.3</v>
      </c>
      <c r="CB23" s="15">
        <v>68.7</v>
      </c>
      <c r="CC23" s="15">
        <v>82.5</v>
      </c>
      <c r="CD23" s="15">
        <v>89.2</v>
      </c>
      <c r="CE23" s="15">
        <v>82.3</v>
      </c>
      <c r="CF23" s="15">
        <v>65.5</v>
      </c>
      <c r="CG23" s="15">
        <v>125.5</v>
      </c>
      <c r="CH23" s="15">
        <v>106.7</v>
      </c>
      <c r="CI23" s="15">
        <v>121</v>
      </c>
      <c r="CJ23" s="15">
        <v>147.1</v>
      </c>
      <c r="CK23" s="15">
        <v>113.8</v>
      </c>
      <c r="CL23" s="15">
        <v>89.8</v>
      </c>
      <c r="CM23" s="15">
        <v>86.8</v>
      </c>
      <c r="CN23" s="15">
        <v>74.5</v>
      </c>
      <c r="CO23" s="15">
        <v>67.2</v>
      </c>
      <c r="CP23" s="15">
        <v>103.6</v>
      </c>
      <c r="CQ23" s="15">
        <v>120.9</v>
      </c>
      <c r="CR23" s="15">
        <v>81.3</v>
      </c>
      <c r="CS23" s="15">
        <v>149.30000000000001</v>
      </c>
      <c r="CT23" s="15">
        <v>167.7</v>
      </c>
      <c r="CU23" s="15">
        <v>77.3</v>
      </c>
    </row>
    <row r="24" spans="1:99" ht="30" customHeight="1">
      <c r="A24" s="385"/>
      <c r="B24" s="79"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15" t="s">
        <v>0</v>
      </c>
      <c r="D24" s="15">
        <v>113</v>
      </c>
      <c r="E24" s="15">
        <v>104</v>
      </c>
      <c r="F24" s="15">
        <v>107.7</v>
      </c>
      <c r="G24" s="15">
        <v>87.5</v>
      </c>
      <c r="H24" s="15">
        <v>105.5</v>
      </c>
      <c r="I24" s="15">
        <v>98.5</v>
      </c>
      <c r="J24" s="15">
        <v>96</v>
      </c>
      <c r="K24" s="15">
        <v>100.8</v>
      </c>
      <c r="L24" s="15">
        <v>106.8</v>
      </c>
      <c r="M24" s="15">
        <v>92.556599163906839</v>
      </c>
      <c r="N24" s="15">
        <v>99.8</v>
      </c>
      <c r="O24" s="15">
        <v>79.400000000000006</v>
      </c>
      <c r="P24" s="15">
        <v>105.03517215845983</v>
      </c>
      <c r="Q24" s="15">
        <v>101.3</v>
      </c>
      <c r="R24" s="15">
        <v>99.5</v>
      </c>
      <c r="S24" s="15">
        <v>102.5</v>
      </c>
      <c r="T24" s="15">
        <v>103.4</v>
      </c>
      <c r="U24" s="15">
        <v>108.7</v>
      </c>
      <c r="V24" s="15">
        <v>99.3</v>
      </c>
      <c r="W24" s="15">
        <v>104</v>
      </c>
      <c r="X24" s="15">
        <v>100.2</v>
      </c>
      <c r="Y24" s="15">
        <v>104.6</v>
      </c>
      <c r="Z24" s="15">
        <v>110.2</v>
      </c>
      <c r="AA24" s="15">
        <v>68.900000000000006</v>
      </c>
      <c r="AB24" s="15">
        <v>110.1</v>
      </c>
      <c r="AC24" s="15">
        <v>104.9</v>
      </c>
      <c r="AD24" s="15">
        <v>101.4</v>
      </c>
      <c r="AE24" s="15">
        <v>96.3</v>
      </c>
      <c r="AF24" s="15">
        <v>96.2</v>
      </c>
      <c r="AG24" s="15">
        <v>94.8</v>
      </c>
      <c r="AH24" s="15">
        <v>90.5</v>
      </c>
      <c r="AI24" s="15">
        <v>84.2</v>
      </c>
      <c r="AJ24" s="15">
        <v>99</v>
      </c>
      <c r="AK24" s="15">
        <v>99.7</v>
      </c>
      <c r="AL24" s="15">
        <v>101.9</v>
      </c>
      <c r="AM24" s="15">
        <v>91.2</v>
      </c>
      <c r="AN24" s="15" t="s">
        <v>0</v>
      </c>
      <c r="AO24" s="15" t="s">
        <v>0</v>
      </c>
      <c r="AP24" s="15">
        <v>132.96003287783827</v>
      </c>
      <c r="AQ24" s="15" t="s">
        <v>0</v>
      </c>
      <c r="AR24" s="15" t="s">
        <v>0</v>
      </c>
      <c r="AS24" s="15">
        <v>71.091878525616252</v>
      </c>
      <c r="AT24" s="15">
        <v>104</v>
      </c>
      <c r="AU24" s="15">
        <v>111.8</v>
      </c>
      <c r="AV24" s="15">
        <v>97.4</v>
      </c>
      <c r="AW24" s="15">
        <v>102.2</v>
      </c>
      <c r="AX24" s="15">
        <v>151.4</v>
      </c>
      <c r="AY24" s="15">
        <v>97.733448616600782</v>
      </c>
      <c r="AZ24" s="15">
        <v>137.67456556082149</v>
      </c>
      <c r="BA24" s="15">
        <v>108.61063937210264</v>
      </c>
      <c r="BB24" s="15">
        <v>103.16105312090606</v>
      </c>
      <c r="BC24" s="15">
        <v>117.97550284707712</v>
      </c>
      <c r="BD24" s="15">
        <v>115.7470745511997</v>
      </c>
      <c r="BE24" s="15">
        <v>146.82906341873161</v>
      </c>
      <c r="BF24" s="15">
        <v>84.2</v>
      </c>
      <c r="BG24" s="15">
        <v>127.2</v>
      </c>
      <c r="BH24" s="15">
        <v>91.8</v>
      </c>
      <c r="BI24" s="15">
        <v>105.4</v>
      </c>
      <c r="BJ24" s="15">
        <v>91.7</v>
      </c>
      <c r="BK24" s="15">
        <v>77.900000000000006</v>
      </c>
      <c r="BL24" s="15">
        <v>118.6</v>
      </c>
      <c r="BM24" s="15">
        <v>114.2</v>
      </c>
      <c r="BN24" s="15">
        <v>100.8</v>
      </c>
      <c r="BO24" s="15">
        <v>100</v>
      </c>
      <c r="BP24" s="15">
        <v>108.2</v>
      </c>
      <c r="BQ24" s="15">
        <v>88.3</v>
      </c>
      <c r="BR24" s="15">
        <v>89.5</v>
      </c>
      <c r="BS24" s="15">
        <v>88.7</v>
      </c>
      <c r="BT24" s="15">
        <v>97</v>
      </c>
      <c r="BU24" s="15">
        <v>85</v>
      </c>
      <c r="BV24" s="15">
        <v>107.9</v>
      </c>
      <c r="BW24" s="15">
        <v>94.5</v>
      </c>
      <c r="BX24" s="15">
        <v>111.7</v>
      </c>
      <c r="BY24" s="15">
        <v>104</v>
      </c>
      <c r="BZ24" s="15">
        <v>89.4</v>
      </c>
      <c r="CA24" s="15">
        <v>103.1</v>
      </c>
      <c r="CB24" s="15">
        <v>108.7</v>
      </c>
      <c r="CC24" s="15">
        <v>97.1</v>
      </c>
      <c r="CD24" s="15">
        <v>97</v>
      </c>
      <c r="CE24" s="15">
        <v>92.2</v>
      </c>
      <c r="CF24" s="15">
        <v>97.2</v>
      </c>
      <c r="CG24" s="15">
        <v>109.8</v>
      </c>
      <c r="CH24" s="15">
        <v>98.1</v>
      </c>
      <c r="CI24" s="15">
        <v>87.2</v>
      </c>
      <c r="CJ24" s="15">
        <v>99.2</v>
      </c>
      <c r="CK24" s="15">
        <v>94.2</v>
      </c>
      <c r="CL24" s="15">
        <v>122</v>
      </c>
      <c r="CM24" s="15">
        <v>88.2</v>
      </c>
      <c r="CN24" s="15">
        <v>115.5</v>
      </c>
      <c r="CO24" s="15">
        <v>78.599999999999994</v>
      </c>
      <c r="CP24" s="15">
        <v>125.9</v>
      </c>
      <c r="CQ24" s="15">
        <v>95.7</v>
      </c>
      <c r="CR24" s="15">
        <v>71.2</v>
      </c>
      <c r="CS24" s="15">
        <v>157.5</v>
      </c>
      <c r="CT24" s="15">
        <v>100.6</v>
      </c>
      <c r="CU24" s="15">
        <v>61.8</v>
      </c>
    </row>
    <row r="25" spans="1:99" ht="30" customHeight="1">
      <c r="A25" s="386"/>
      <c r="B25" s="80"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15" t="s">
        <v>0</v>
      </c>
      <c r="D25" s="15">
        <v>115</v>
      </c>
      <c r="E25" s="15">
        <v>107.2</v>
      </c>
      <c r="F25" s="15">
        <v>128.69999999999999</v>
      </c>
      <c r="G25" s="15">
        <v>68</v>
      </c>
      <c r="H25" s="15">
        <v>103.8</v>
      </c>
      <c r="I25" s="15">
        <v>91.8</v>
      </c>
      <c r="J25" s="15">
        <v>99.9</v>
      </c>
      <c r="K25" s="15">
        <v>102.1</v>
      </c>
      <c r="L25" s="15">
        <v>127</v>
      </c>
      <c r="M25" s="15">
        <v>74.649505860721675</v>
      </c>
      <c r="N25" s="15">
        <v>105.3</v>
      </c>
      <c r="O25" s="15">
        <v>92.4</v>
      </c>
      <c r="P25" s="15">
        <v>90.313390313390329</v>
      </c>
      <c r="Q25" s="15">
        <v>109.4</v>
      </c>
      <c r="R25" s="15">
        <v>107.9</v>
      </c>
      <c r="S25" s="15">
        <v>97.4</v>
      </c>
      <c r="T25" s="15">
        <v>110.9</v>
      </c>
      <c r="U25" s="15">
        <v>88.2</v>
      </c>
      <c r="V25" s="15">
        <v>101.3</v>
      </c>
      <c r="W25" s="15">
        <v>102.9</v>
      </c>
      <c r="X25" s="15">
        <v>109.1</v>
      </c>
      <c r="Y25" s="15">
        <v>112.1</v>
      </c>
      <c r="Z25" s="15">
        <v>146.80000000000001</v>
      </c>
      <c r="AA25" s="15">
        <v>62.9</v>
      </c>
      <c r="AB25" s="15">
        <v>111.6</v>
      </c>
      <c r="AC25" s="15">
        <v>106.1</v>
      </c>
      <c r="AD25" s="15">
        <v>103.7</v>
      </c>
      <c r="AE25" s="15">
        <v>95.9</v>
      </c>
      <c r="AF25" s="15">
        <v>100.9</v>
      </c>
      <c r="AG25" s="15">
        <v>102.3</v>
      </c>
      <c r="AH25" s="15">
        <v>94.9</v>
      </c>
      <c r="AI25" s="15">
        <v>92.1</v>
      </c>
      <c r="AJ25" s="15">
        <v>98.7</v>
      </c>
      <c r="AK25" s="15">
        <v>103.6</v>
      </c>
      <c r="AL25" s="15">
        <v>103.1</v>
      </c>
      <c r="AM25" s="15">
        <v>99.3</v>
      </c>
      <c r="AN25" s="15" t="s">
        <v>0</v>
      </c>
      <c r="AO25" s="15" t="s">
        <v>0</v>
      </c>
      <c r="AP25" s="15">
        <v>116.42431466030989</v>
      </c>
      <c r="AQ25" s="15" t="s">
        <v>0</v>
      </c>
      <c r="AR25" s="15" t="s">
        <v>0</v>
      </c>
      <c r="AS25" s="15">
        <v>69.615069615069615</v>
      </c>
      <c r="AT25" s="15">
        <v>111.4</v>
      </c>
      <c r="AU25" s="15">
        <v>95.9</v>
      </c>
      <c r="AV25" s="15">
        <v>113.2</v>
      </c>
      <c r="AW25" s="15">
        <v>92.1</v>
      </c>
      <c r="AX25" s="15">
        <v>151.4</v>
      </c>
      <c r="AY25" s="15">
        <v>104.62074978204011</v>
      </c>
      <c r="AZ25" s="15">
        <v>135.18333333333334</v>
      </c>
      <c r="BA25" s="15">
        <v>89.951917149549985</v>
      </c>
      <c r="BB25" s="15">
        <v>95.449561403508781</v>
      </c>
      <c r="BC25" s="15">
        <v>97.386559448592763</v>
      </c>
      <c r="BD25" s="15">
        <v>111.38307283987025</v>
      </c>
      <c r="BE25" s="15">
        <v>232.18162562880593</v>
      </c>
      <c r="BF25" s="15">
        <v>46.4</v>
      </c>
      <c r="BG25" s="15">
        <v>196.1</v>
      </c>
      <c r="BH25" s="15">
        <v>40.5</v>
      </c>
      <c r="BI25" s="15">
        <v>107.6</v>
      </c>
      <c r="BJ25" s="15">
        <v>96.2</v>
      </c>
      <c r="BK25" s="15">
        <v>87.8</v>
      </c>
      <c r="BL25" s="15">
        <v>96.6</v>
      </c>
      <c r="BM25" s="15">
        <v>114.3</v>
      </c>
      <c r="BN25" s="15">
        <v>92.1</v>
      </c>
      <c r="BO25" s="15">
        <v>93.7</v>
      </c>
      <c r="BP25" s="15">
        <v>115.6</v>
      </c>
      <c r="BQ25" s="15">
        <v>86</v>
      </c>
      <c r="BR25" s="15">
        <v>99.6</v>
      </c>
      <c r="BS25" s="15">
        <v>81.8</v>
      </c>
      <c r="BT25" s="15">
        <v>73.3</v>
      </c>
      <c r="BU25" s="15">
        <v>106.1</v>
      </c>
      <c r="BV25" s="15">
        <v>95.1</v>
      </c>
      <c r="BW25" s="15">
        <v>93.8</v>
      </c>
      <c r="BX25" s="15">
        <v>93.6</v>
      </c>
      <c r="BY25" s="15">
        <v>134.6</v>
      </c>
      <c r="BZ25" s="15">
        <v>80.5</v>
      </c>
      <c r="CA25" s="15">
        <v>103</v>
      </c>
      <c r="CB25" s="15">
        <v>94.7</v>
      </c>
      <c r="CC25" s="15">
        <v>92.5</v>
      </c>
      <c r="CD25" s="15">
        <v>99</v>
      </c>
      <c r="CE25" s="15">
        <v>102.9</v>
      </c>
      <c r="CF25" s="15">
        <v>96.6</v>
      </c>
      <c r="CG25" s="15">
        <v>104</v>
      </c>
      <c r="CH25" s="15">
        <v>94.5</v>
      </c>
      <c r="CI25" s="15">
        <v>48.2</v>
      </c>
      <c r="CJ25" s="15">
        <v>100.7</v>
      </c>
      <c r="CK25" s="15">
        <v>111.1</v>
      </c>
      <c r="CL25" s="15">
        <v>118.7</v>
      </c>
      <c r="CM25" s="15">
        <v>97.8</v>
      </c>
      <c r="CN25" s="15">
        <v>89.7</v>
      </c>
      <c r="CO25" s="15">
        <v>159.19999999999999</v>
      </c>
      <c r="CP25" s="15">
        <v>68.8</v>
      </c>
      <c r="CQ25" s="15">
        <v>108.9</v>
      </c>
      <c r="CR25" s="15">
        <v>96.7</v>
      </c>
      <c r="CS25" s="15">
        <v>90.9</v>
      </c>
      <c r="CT25" s="15">
        <v>134.4</v>
      </c>
      <c r="CU25" s="15">
        <v>72.5</v>
      </c>
    </row>
    <row r="26" spans="1:99">
      <c r="A26" s="81"/>
      <c r="B26" s="59"/>
    </row>
    <row r="27" spans="1:99">
      <c r="A27" s="59"/>
      <c r="B27" s="59"/>
    </row>
    <row r="28" spans="1:99">
      <c r="A28"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8" s="61"/>
    </row>
    <row r="29" spans="1:99">
      <c r="A29" s="62" t="str">
        <f>IF('0'!A1=1,"Розробка та оприлюднення даних щодо стану виплати заробітної плати у І півріччі 2008 року здійснювались щоквартально.","Development and announcement first half year 2008 wage arrears data took place once in a quarter.")</f>
        <v>Розробка та оприлюднення даних щодо стану виплати заробітної плати у І півріччі 2008 року здійснювались щоквартально.</v>
      </c>
      <c r="B29" s="61"/>
    </row>
  </sheetData>
  <sheetProtection algorithmName="SHA-512" hashValue="4ROmgI98I0V6Aa7MTCQcQcI3tZcp3/M49ufNhcliToOlYt4G5Is72Y2wHZR/C62iaLz1g7GN6dN554xIw3EyRQ==" saltValue="dd76A5/TOncw7at8DhKNFA==" spinCount="100000" sheet="1" objects="1" scenarios="1"/>
  <mergeCells count="2">
    <mergeCell ref="A3:B3"/>
    <mergeCell ref="A4:A25"/>
  </mergeCells>
  <hyperlinks>
    <hyperlink ref="A1" location="'0'!A1" display="'0'!A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DG28"/>
  <sheetViews>
    <sheetView showGridLines="0" showRowColHeaders="0" zoomScale="85" zoomScaleNormal="85" workbookViewId="0">
      <pane xSplit="2" topLeftCell="CT1" activePane="topRight" state="frozen"/>
      <selection activeCell="AZ3" sqref="AZ3"/>
      <selection pane="topRight" activeCell="DG3" sqref="DG3"/>
    </sheetView>
  </sheetViews>
  <sheetFormatPr defaultColWidth="9.33203125" defaultRowHeight="12.75"/>
  <cols>
    <col min="1" max="1" width="9.33203125" style="33"/>
    <col min="2" max="2" width="45.83203125" style="33" customWidth="1"/>
    <col min="3" max="79" width="10.83203125" style="33" customWidth="1"/>
    <col min="80" max="80" width="10.33203125" style="33" bestFit="1" customWidth="1"/>
    <col min="81" max="130" width="10.83203125" style="33" customWidth="1"/>
    <col min="131" max="16384" width="9.33203125" style="33"/>
  </cols>
  <sheetData>
    <row r="1" spans="1:111" ht="15">
      <c r="A1" s="52" t="str">
        <f>IF('0'!A1=1,"до змісту","to title")</f>
        <v>до змісту</v>
      </c>
      <c r="B1" s="53"/>
    </row>
    <row r="2" spans="1:111" s="35" customFormat="1" ht="15.75">
      <c r="A2" s="54"/>
      <c r="B2" s="55"/>
      <c r="C2" s="306">
        <v>41306</v>
      </c>
      <c r="D2" s="306">
        <v>41334</v>
      </c>
      <c r="E2" s="306">
        <v>41365</v>
      </c>
      <c r="F2" s="306">
        <v>41395</v>
      </c>
      <c r="G2" s="306">
        <v>41426</v>
      </c>
      <c r="H2" s="306">
        <v>41456</v>
      </c>
      <c r="I2" s="306">
        <v>41487</v>
      </c>
      <c r="J2" s="306">
        <v>41518</v>
      </c>
      <c r="K2" s="306">
        <v>41548</v>
      </c>
      <c r="L2" s="306">
        <v>41579</v>
      </c>
      <c r="M2" s="306">
        <v>41609</v>
      </c>
      <c r="N2" s="306">
        <v>41640</v>
      </c>
      <c r="O2" s="306">
        <v>41671</v>
      </c>
      <c r="P2" s="306">
        <v>41699</v>
      </c>
      <c r="Q2" s="306">
        <v>41730</v>
      </c>
      <c r="R2" s="306">
        <v>41760</v>
      </c>
      <c r="S2" s="306">
        <v>41791</v>
      </c>
      <c r="T2" s="306">
        <v>41821</v>
      </c>
      <c r="U2" s="306">
        <v>41852</v>
      </c>
      <c r="V2" s="306">
        <v>41883</v>
      </c>
      <c r="W2" s="306">
        <v>41913</v>
      </c>
      <c r="X2" s="306">
        <v>41944</v>
      </c>
      <c r="Y2" s="306">
        <v>41974</v>
      </c>
      <c r="Z2" s="306">
        <v>42005</v>
      </c>
      <c r="AA2" s="306">
        <v>42036</v>
      </c>
      <c r="AB2" s="306">
        <v>42064</v>
      </c>
      <c r="AC2" s="306">
        <v>42095</v>
      </c>
      <c r="AD2" s="306">
        <v>42125</v>
      </c>
      <c r="AE2" s="306">
        <v>42156</v>
      </c>
      <c r="AF2" s="306">
        <v>42186</v>
      </c>
      <c r="AG2" s="306">
        <v>42217</v>
      </c>
      <c r="AH2" s="306">
        <v>42248</v>
      </c>
      <c r="AI2" s="306">
        <v>42278</v>
      </c>
      <c r="AJ2" s="306">
        <v>42309</v>
      </c>
      <c r="AK2" s="306">
        <v>42339</v>
      </c>
      <c r="AL2" s="306">
        <v>42370</v>
      </c>
      <c r="AM2" s="306">
        <v>42401</v>
      </c>
      <c r="AN2" s="306">
        <v>42430</v>
      </c>
      <c r="AO2" s="306">
        <v>42461</v>
      </c>
      <c r="AP2" s="306">
        <v>42491</v>
      </c>
      <c r="AQ2" s="306">
        <v>42522</v>
      </c>
      <c r="AR2" s="306">
        <v>42552</v>
      </c>
      <c r="AS2" s="306">
        <v>42583</v>
      </c>
      <c r="AT2" s="306">
        <v>42614</v>
      </c>
      <c r="AU2" s="306">
        <v>42644</v>
      </c>
      <c r="AV2" s="306">
        <v>42675</v>
      </c>
      <c r="AW2" s="306">
        <v>42705</v>
      </c>
      <c r="AX2" s="306">
        <v>42736</v>
      </c>
      <c r="AY2" s="306">
        <v>42767</v>
      </c>
      <c r="AZ2" s="306">
        <v>42795</v>
      </c>
      <c r="BA2" s="306">
        <v>42826</v>
      </c>
      <c r="BB2" s="306">
        <v>42856</v>
      </c>
      <c r="BC2" s="306">
        <v>42887</v>
      </c>
      <c r="BD2" s="34">
        <v>42917</v>
      </c>
      <c r="BE2" s="34">
        <v>42948</v>
      </c>
      <c r="BF2" s="34">
        <v>42979</v>
      </c>
      <c r="BG2" s="306">
        <v>43009</v>
      </c>
      <c r="BH2" s="306">
        <v>43040</v>
      </c>
      <c r="BI2" s="306">
        <v>43070</v>
      </c>
      <c r="BJ2" s="306">
        <v>43101</v>
      </c>
      <c r="BK2" s="306">
        <v>43132</v>
      </c>
      <c r="BL2" s="306">
        <v>43160</v>
      </c>
      <c r="BM2" s="306">
        <v>43191</v>
      </c>
      <c r="BN2" s="306">
        <v>43221</v>
      </c>
      <c r="BO2" s="306">
        <v>43252</v>
      </c>
      <c r="BP2" s="306">
        <v>43282</v>
      </c>
      <c r="BQ2" s="306">
        <v>43313</v>
      </c>
      <c r="BR2" s="306">
        <v>43344</v>
      </c>
      <c r="BS2" s="306">
        <v>43374</v>
      </c>
      <c r="BT2" s="306">
        <v>43405</v>
      </c>
      <c r="BU2" s="306">
        <v>43435</v>
      </c>
      <c r="BV2" s="306">
        <v>43466</v>
      </c>
      <c r="BW2" s="306">
        <v>43497</v>
      </c>
      <c r="BX2" s="306">
        <v>43525</v>
      </c>
      <c r="BY2" s="306">
        <v>43556</v>
      </c>
      <c r="BZ2" s="306">
        <v>43586</v>
      </c>
      <c r="CA2" s="306">
        <v>43617</v>
      </c>
      <c r="CB2" s="306">
        <v>43647</v>
      </c>
      <c r="CC2" s="306">
        <v>43678</v>
      </c>
      <c r="CD2" s="306">
        <v>43709</v>
      </c>
      <c r="CE2" s="306">
        <v>43739</v>
      </c>
      <c r="CF2" s="306">
        <v>43770</v>
      </c>
      <c r="CG2" s="34">
        <v>43800</v>
      </c>
      <c r="CH2" s="34">
        <v>43831</v>
      </c>
      <c r="CI2" s="34">
        <v>43862</v>
      </c>
      <c r="CJ2" s="34">
        <v>43891</v>
      </c>
      <c r="CK2" s="34">
        <v>43922</v>
      </c>
      <c r="CL2" s="34">
        <v>43952</v>
      </c>
      <c r="CM2" s="34">
        <v>43983</v>
      </c>
      <c r="CN2" s="34">
        <v>44013</v>
      </c>
      <c r="CO2" s="34">
        <v>44044</v>
      </c>
      <c r="CP2" s="34">
        <v>44075</v>
      </c>
      <c r="CQ2" s="34">
        <v>44105</v>
      </c>
      <c r="CR2" s="34">
        <v>44136</v>
      </c>
      <c r="CS2" s="34">
        <v>44166</v>
      </c>
      <c r="CT2" s="34">
        <v>44197</v>
      </c>
      <c r="CU2" s="34">
        <v>44228</v>
      </c>
      <c r="CV2" s="34">
        <v>44256</v>
      </c>
      <c r="CW2" s="34">
        <v>44287</v>
      </c>
      <c r="CX2" s="34">
        <v>44317</v>
      </c>
      <c r="CY2" s="34">
        <v>44348</v>
      </c>
      <c r="CZ2" s="34">
        <v>44378</v>
      </c>
      <c r="DA2" s="34">
        <v>44409</v>
      </c>
      <c r="DB2" s="34">
        <v>44440</v>
      </c>
      <c r="DC2" s="34">
        <v>44470</v>
      </c>
      <c r="DD2" s="34">
        <v>44501</v>
      </c>
      <c r="DE2" s="34">
        <v>44531</v>
      </c>
      <c r="DF2" s="34">
        <v>44562</v>
      </c>
      <c r="DG2" s="34">
        <v>44593</v>
      </c>
    </row>
    <row r="3" spans="1:111" ht="47.45" customHeight="1">
      <c r="A3" s="390" t="str">
        <f>IF('0'!A1=1,"Заборгованість з виплати заробітної плати на перше число місяця (до фонду оплати праці, %) КВЕД 2010","Wage arrears as of month 1-st (to the payroll, %) CTEA 2010")</f>
        <v>Заборгованість з виплати заробітної плати на перше число місяця (до фонду оплати праці, %) КВЕД 2010</v>
      </c>
      <c r="B3" s="391"/>
      <c r="C3" s="23">
        <v>3.2</v>
      </c>
      <c r="D3" s="23">
        <v>3.5</v>
      </c>
      <c r="E3" s="23">
        <v>3.2</v>
      </c>
      <c r="F3" s="23">
        <v>3.1</v>
      </c>
      <c r="G3" s="23">
        <v>3.1</v>
      </c>
      <c r="H3" s="23">
        <v>2.8</v>
      </c>
      <c r="I3" s="23">
        <v>2.8</v>
      </c>
      <c r="J3" s="23">
        <v>2.9</v>
      </c>
      <c r="K3" s="23">
        <v>3</v>
      </c>
      <c r="L3" s="23">
        <v>2.9</v>
      </c>
      <c r="M3" s="23">
        <v>3</v>
      </c>
      <c r="N3" s="23">
        <v>2.2000000000000002</v>
      </c>
      <c r="O3" s="23">
        <v>2.5</v>
      </c>
      <c r="P3" s="23">
        <v>3.1</v>
      </c>
      <c r="Q3" s="23">
        <v>3.2</v>
      </c>
      <c r="R3" s="18">
        <v>3</v>
      </c>
      <c r="S3" s="18">
        <v>3</v>
      </c>
      <c r="T3" s="18">
        <v>2.8</v>
      </c>
      <c r="U3" s="18">
        <v>3.3</v>
      </c>
      <c r="V3" s="18">
        <v>4.5999999999999996</v>
      </c>
      <c r="W3" s="18">
        <v>6.1</v>
      </c>
      <c r="X3" s="18">
        <v>7</v>
      </c>
      <c r="Y3" s="18">
        <v>7.7</v>
      </c>
      <c r="Z3" s="18">
        <v>7</v>
      </c>
      <c r="AA3" s="18">
        <v>5.0999999999999996</v>
      </c>
      <c r="AB3" s="18">
        <v>5.2</v>
      </c>
      <c r="AC3" s="18">
        <v>5</v>
      </c>
      <c r="AD3" s="18">
        <v>4.5</v>
      </c>
      <c r="AE3" s="18">
        <v>5.4</v>
      </c>
      <c r="AF3" s="18">
        <v>5.4</v>
      </c>
      <c r="AG3" s="18">
        <v>5.4</v>
      </c>
      <c r="AH3" s="18">
        <v>5.8</v>
      </c>
      <c r="AI3" s="18">
        <v>5.4</v>
      </c>
      <c r="AJ3" s="18">
        <v>5.3</v>
      </c>
      <c r="AK3" s="18">
        <v>5.5</v>
      </c>
      <c r="AL3" s="18">
        <v>4.4000000000000004</v>
      </c>
      <c r="AM3" s="18">
        <v>5.9</v>
      </c>
      <c r="AN3" s="18">
        <v>5.4</v>
      </c>
      <c r="AO3" s="18">
        <v>4.9000000000000004</v>
      </c>
      <c r="AP3" s="18">
        <v>4.5999999999999996</v>
      </c>
      <c r="AQ3" s="18">
        <v>4.5999999999999996</v>
      </c>
      <c r="AR3" s="18">
        <v>4.5999999999999996</v>
      </c>
      <c r="AS3" s="18">
        <v>4.7</v>
      </c>
      <c r="AT3" s="18">
        <v>4.5</v>
      </c>
      <c r="AU3" s="18">
        <v>4.5999999999999996</v>
      </c>
      <c r="AV3" s="18">
        <v>4.5</v>
      </c>
      <c r="AW3" s="18">
        <v>4.5999999999999996</v>
      </c>
      <c r="AX3" s="18">
        <v>3.4</v>
      </c>
      <c r="AY3" s="18">
        <v>4</v>
      </c>
      <c r="AZ3" s="18">
        <v>4</v>
      </c>
      <c r="BA3" s="18">
        <v>3.8</v>
      </c>
      <c r="BB3" s="18">
        <v>4.0999999999999996</v>
      </c>
      <c r="BC3" s="18">
        <v>4.3</v>
      </c>
      <c r="BD3" s="18">
        <v>4.0999999999999996</v>
      </c>
      <c r="BE3" s="18">
        <v>4.0999999999999996</v>
      </c>
      <c r="BF3" s="18">
        <v>4.2</v>
      </c>
      <c r="BG3" s="18">
        <v>4.3</v>
      </c>
      <c r="BH3" s="18">
        <v>4.2</v>
      </c>
      <c r="BI3" s="18">
        <v>4.4000000000000004</v>
      </c>
      <c r="BJ3" s="18">
        <v>3.4</v>
      </c>
      <c r="BK3" s="18">
        <v>4.0999999999999996</v>
      </c>
      <c r="BL3" s="18">
        <v>4</v>
      </c>
      <c r="BM3" s="18">
        <v>3.6</v>
      </c>
      <c r="BN3" s="18">
        <v>3.7</v>
      </c>
      <c r="BO3" s="18">
        <v>3.7</v>
      </c>
      <c r="BP3" s="18">
        <v>3.8</v>
      </c>
      <c r="BQ3" s="18">
        <v>3.8</v>
      </c>
      <c r="BR3" s="18">
        <v>3.9</v>
      </c>
      <c r="BS3" s="18">
        <v>4.0999999999999996</v>
      </c>
      <c r="BT3" s="18">
        <v>4</v>
      </c>
      <c r="BU3" s="18">
        <v>3.9</v>
      </c>
      <c r="BV3" s="18">
        <v>3.2</v>
      </c>
      <c r="BW3" s="18">
        <v>3.7</v>
      </c>
      <c r="BX3" s="18">
        <v>3.3</v>
      </c>
      <c r="BY3" s="18">
        <v>3.1</v>
      </c>
      <c r="BZ3" s="18">
        <v>3.3</v>
      </c>
      <c r="CA3" s="18">
        <v>3.5</v>
      </c>
      <c r="CB3" s="18">
        <v>3.5</v>
      </c>
      <c r="CC3" s="18">
        <v>3.3</v>
      </c>
      <c r="CD3" s="18">
        <v>3.5</v>
      </c>
      <c r="CE3" s="18">
        <v>3.9</v>
      </c>
      <c r="CF3" s="18">
        <v>4.2</v>
      </c>
      <c r="CG3" s="18">
        <v>4</v>
      </c>
      <c r="CH3" s="18">
        <v>3.3</v>
      </c>
      <c r="CI3" s="18">
        <v>3.7</v>
      </c>
      <c r="CJ3" s="18">
        <v>3.6</v>
      </c>
      <c r="CK3" s="18">
        <v>3.4</v>
      </c>
      <c r="CL3" s="18">
        <v>3.8</v>
      </c>
      <c r="CM3" s="18">
        <v>4</v>
      </c>
      <c r="CN3" s="18">
        <v>3.6</v>
      </c>
      <c r="CO3" s="18">
        <v>3.9</v>
      </c>
      <c r="CP3" s="18">
        <v>4</v>
      </c>
      <c r="CQ3" s="18">
        <v>4</v>
      </c>
      <c r="CR3" s="18">
        <v>4.0999999999999996</v>
      </c>
      <c r="CS3" s="326">
        <v>4.4000000000000004</v>
      </c>
      <c r="CT3" s="326">
        <v>3</v>
      </c>
      <c r="CU3" s="326">
        <v>3.3</v>
      </c>
      <c r="CV3" s="326">
        <v>3.5</v>
      </c>
      <c r="CW3" s="326">
        <v>3.4</v>
      </c>
      <c r="CX3" s="326">
        <v>3.6</v>
      </c>
      <c r="CY3" s="326">
        <v>3.4</v>
      </c>
      <c r="CZ3" s="326">
        <v>3.4</v>
      </c>
      <c r="DA3" s="326">
        <v>3.8</v>
      </c>
      <c r="DB3" s="326">
        <v>3.9</v>
      </c>
      <c r="DC3" s="326">
        <v>3.9</v>
      </c>
      <c r="DD3" s="326">
        <v>3.9</v>
      </c>
      <c r="DE3" s="326">
        <v>3.8</v>
      </c>
      <c r="DF3" s="326">
        <v>2.5</v>
      </c>
      <c r="DG3" s="326">
        <v>2.9</v>
      </c>
    </row>
    <row r="4" spans="1:111" ht="30" customHeight="1">
      <c r="A4" s="384" t="str">
        <f>IF('0'!A1=1,"За видами економічної діяльності КВЕД 2010","By types of economic activity CTEA 2010")</f>
        <v>За видами економічної діяльності КВЕД 2010</v>
      </c>
      <c r="B4" s="56"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24">
        <v>2.9</v>
      </c>
      <c r="D4" s="24">
        <v>3.3</v>
      </c>
      <c r="E4" s="24">
        <v>2.7</v>
      </c>
      <c r="F4" s="24">
        <v>2</v>
      </c>
      <c r="G4" s="24">
        <v>1.9</v>
      </c>
      <c r="H4" s="24">
        <v>1.9</v>
      </c>
      <c r="I4" s="24">
        <v>1.6</v>
      </c>
      <c r="J4" s="24">
        <v>1.9</v>
      </c>
      <c r="K4" s="24">
        <v>1.9</v>
      </c>
      <c r="L4" s="24">
        <v>1.7</v>
      </c>
      <c r="M4" s="24">
        <v>1.8</v>
      </c>
      <c r="N4" s="24">
        <v>2</v>
      </c>
      <c r="O4" s="24">
        <v>2.9</v>
      </c>
      <c r="P4" s="24">
        <v>3.7</v>
      </c>
      <c r="Q4" s="24">
        <v>3.2</v>
      </c>
      <c r="R4" s="15">
        <v>2</v>
      </c>
      <c r="S4" s="15">
        <v>1.7</v>
      </c>
      <c r="T4" s="15">
        <v>1.8</v>
      </c>
      <c r="U4" s="15">
        <v>1.5</v>
      </c>
      <c r="V4" s="15">
        <v>1.6</v>
      </c>
      <c r="W4" s="15">
        <v>1.4</v>
      </c>
      <c r="X4" s="15">
        <v>1.4</v>
      </c>
      <c r="Y4" s="15">
        <v>1.6</v>
      </c>
      <c r="Z4" s="29">
        <v>1.6</v>
      </c>
      <c r="AA4" s="15">
        <v>1.4</v>
      </c>
      <c r="AB4" s="15">
        <v>1.4</v>
      </c>
      <c r="AC4" s="15">
        <v>1</v>
      </c>
      <c r="AD4" s="15">
        <v>0.9</v>
      </c>
      <c r="AE4" s="15">
        <v>0.7</v>
      </c>
      <c r="AF4" s="15">
        <v>0.8</v>
      </c>
      <c r="AG4" s="15">
        <v>0.7</v>
      </c>
      <c r="AH4" s="15">
        <v>0.8</v>
      </c>
      <c r="AI4" s="15">
        <v>0.6</v>
      </c>
      <c r="AJ4" s="15">
        <v>0.6</v>
      </c>
      <c r="AK4" s="15">
        <v>0.6</v>
      </c>
      <c r="AL4" s="15">
        <v>0.6</v>
      </c>
      <c r="AM4" s="15">
        <v>0.8</v>
      </c>
      <c r="AN4" s="15">
        <v>0.7</v>
      </c>
      <c r="AO4" s="15">
        <v>0.6</v>
      </c>
      <c r="AP4" s="15">
        <v>0.6</v>
      </c>
      <c r="AQ4" s="15">
        <v>0.6</v>
      </c>
      <c r="AR4" s="15">
        <v>0.7</v>
      </c>
      <c r="AS4" s="15">
        <v>0.5</v>
      </c>
      <c r="AT4" s="15">
        <v>0.7</v>
      </c>
      <c r="AU4" s="15">
        <v>0.6</v>
      </c>
      <c r="AV4" s="15">
        <v>0.7</v>
      </c>
      <c r="AW4" s="15">
        <v>0.6</v>
      </c>
      <c r="AX4" s="15">
        <v>0.6</v>
      </c>
      <c r="AY4" s="15">
        <v>0.9</v>
      </c>
      <c r="AZ4" s="15">
        <v>0.9</v>
      </c>
      <c r="BA4" s="15">
        <v>0.7</v>
      </c>
      <c r="BB4" s="15">
        <v>0.7</v>
      </c>
      <c r="BC4" s="15">
        <v>0.7</v>
      </c>
      <c r="BD4" s="15">
        <v>0.8</v>
      </c>
      <c r="BE4" s="15">
        <v>0.5</v>
      </c>
      <c r="BF4" s="15">
        <v>0.6</v>
      </c>
      <c r="BG4" s="15">
        <v>0.5</v>
      </c>
      <c r="BH4" s="15">
        <v>0.5</v>
      </c>
      <c r="BI4" s="15">
        <v>0.6</v>
      </c>
      <c r="BJ4" s="15">
        <v>0.5</v>
      </c>
      <c r="BK4" s="15">
        <v>0.6</v>
      </c>
      <c r="BL4" s="15">
        <v>0.6</v>
      </c>
      <c r="BM4" s="15">
        <v>0.6</v>
      </c>
      <c r="BN4" s="15">
        <v>0.5</v>
      </c>
      <c r="BO4" s="15">
        <v>0.5</v>
      </c>
      <c r="BP4" s="15">
        <v>0.5</v>
      </c>
      <c r="BQ4" s="15">
        <v>0.5</v>
      </c>
      <c r="BR4" s="15">
        <v>0.5</v>
      </c>
      <c r="BS4" s="15">
        <v>0.5</v>
      </c>
      <c r="BT4" s="15">
        <v>0.6</v>
      </c>
      <c r="BU4" s="15">
        <v>0.6</v>
      </c>
      <c r="BV4" s="15">
        <v>0.6</v>
      </c>
      <c r="BW4" s="15">
        <v>0.6</v>
      </c>
      <c r="BX4" s="15">
        <v>0.6</v>
      </c>
      <c r="BY4" s="15">
        <v>0.6</v>
      </c>
      <c r="BZ4" s="15">
        <v>0.5</v>
      </c>
      <c r="CA4" s="15">
        <v>0.5</v>
      </c>
      <c r="CB4" s="15">
        <v>0.5</v>
      </c>
      <c r="CC4" s="15">
        <v>0.4</v>
      </c>
      <c r="CD4" s="15">
        <v>0.6</v>
      </c>
      <c r="CE4" s="15">
        <v>0.6</v>
      </c>
      <c r="CF4" s="15">
        <v>0.6</v>
      </c>
      <c r="CG4" s="15">
        <v>0.7</v>
      </c>
      <c r="CH4" s="15">
        <v>0.8</v>
      </c>
      <c r="CI4" s="15">
        <v>1.1000000000000001</v>
      </c>
      <c r="CJ4" s="15">
        <v>1.3</v>
      </c>
      <c r="CK4" s="15">
        <v>1.1000000000000001</v>
      </c>
      <c r="CL4" s="15">
        <v>1.2</v>
      </c>
      <c r="CM4" s="15">
        <v>1.3</v>
      </c>
      <c r="CN4" s="15">
        <v>1.3</v>
      </c>
      <c r="CO4" s="15">
        <v>1.1000000000000001</v>
      </c>
      <c r="CP4" s="15">
        <v>1.3</v>
      </c>
      <c r="CQ4" s="15">
        <v>1.2</v>
      </c>
      <c r="CR4" s="15">
        <v>1.2</v>
      </c>
      <c r="CS4" s="85">
        <v>1.3</v>
      </c>
      <c r="CT4" s="85">
        <v>1.3</v>
      </c>
      <c r="CU4" s="85">
        <v>1.7</v>
      </c>
      <c r="CV4" s="85">
        <v>1.8</v>
      </c>
      <c r="CW4" s="85">
        <v>1.6</v>
      </c>
      <c r="CX4" s="85">
        <v>1.3</v>
      </c>
      <c r="CY4" s="85">
        <v>1.5</v>
      </c>
      <c r="CZ4" s="85">
        <v>1.5</v>
      </c>
      <c r="DA4" s="85">
        <v>1.3</v>
      </c>
      <c r="DB4" s="85">
        <v>1.2</v>
      </c>
      <c r="DC4" s="85">
        <v>1</v>
      </c>
      <c r="DD4" s="85">
        <v>1</v>
      </c>
      <c r="DE4" s="85">
        <v>1</v>
      </c>
      <c r="DF4" s="85">
        <v>0.7</v>
      </c>
      <c r="DG4" s="85">
        <v>1</v>
      </c>
    </row>
    <row r="5" spans="1:111" ht="30" customHeight="1">
      <c r="A5" s="385"/>
      <c r="B5" s="57" t="str">
        <f>IF('0'!A1=1,"з них сільське господарство","of which agriculture")</f>
        <v>з них сільське господарство</v>
      </c>
      <c r="C5" s="24">
        <v>2.9</v>
      </c>
      <c r="D5" s="24">
        <v>3.4</v>
      </c>
      <c r="E5" s="24">
        <v>2.7</v>
      </c>
      <c r="F5" s="24">
        <v>1.8</v>
      </c>
      <c r="G5" s="24">
        <v>1.8</v>
      </c>
      <c r="H5" s="24">
        <v>1.8</v>
      </c>
      <c r="I5" s="24">
        <v>1.5</v>
      </c>
      <c r="J5" s="24">
        <v>1.8</v>
      </c>
      <c r="K5" s="24">
        <v>1.7</v>
      </c>
      <c r="L5" s="24">
        <v>1.5</v>
      </c>
      <c r="M5" s="24">
        <v>1.6</v>
      </c>
      <c r="N5" s="24">
        <v>1.8</v>
      </c>
      <c r="O5" s="24">
        <v>2.7</v>
      </c>
      <c r="P5" s="24">
        <v>3.7</v>
      </c>
      <c r="Q5" s="24">
        <v>3.1</v>
      </c>
      <c r="R5" s="15">
        <v>2</v>
      </c>
      <c r="S5" s="15">
        <v>1.7</v>
      </c>
      <c r="T5" s="15">
        <v>1.8</v>
      </c>
      <c r="U5" s="15">
        <v>1.4</v>
      </c>
      <c r="V5" s="15">
        <v>1.6</v>
      </c>
      <c r="W5" s="15">
        <v>1.4</v>
      </c>
      <c r="X5" s="15">
        <v>1.4</v>
      </c>
      <c r="Y5" s="15">
        <v>1.5</v>
      </c>
      <c r="Z5" s="29">
        <v>1.7</v>
      </c>
      <c r="AA5" s="15">
        <v>1.3</v>
      </c>
      <c r="AB5" s="15">
        <v>1.2</v>
      </c>
      <c r="AC5" s="15">
        <v>1</v>
      </c>
      <c r="AD5" s="15">
        <v>0.8</v>
      </c>
      <c r="AE5" s="15">
        <v>0.7</v>
      </c>
      <c r="AF5" s="15">
        <v>0.8</v>
      </c>
      <c r="AG5" s="15">
        <v>0.7</v>
      </c>
      <c r="AH5" s="15">
        <v>0.8</v>
      </c>
      <c r="AI5" s="15">
        <v>0.6</v>
      </c>
      <c r="AJ5" s="15">
        <v>0.5</v>
      </c>
      <c r="AK5" s="15">
        <v>0.6</v>
      </c>
      <c r="AL5" s="15">
        <v>0.6</v>
      </c>
      <c r="AM5" s="15">
        <v>0.8</v>
      </c>
      <c r="AN5" s="15">
        <v>0.8</v>
      </c>
      <c r="AO5" s="15">
        <v>0.6</v>
      </c>
      <c r="AP5" s="15">
        <v>0.5</v>
      </c>
      <c r="AQ5" s="15">
        <v>0.6</v>
      </c>
      <c r="AR5" s="15">
        <v>0.7</v>
      </c>
      <c r="AS5" s="15">
        <v>0.5</v>
      </c>
      <c r="AT5" s="15">
        <v>0.7</v>
      </c>
      <c r="AU5" s="15">
        <v>0.6</v>
      </c>
      <c r="AV5" s="15">
        <v>0.6</v>
      </c>
      <c r="AW5" s="15">
        <v>0.6</v>
      </c>
      <c r="AX5" s="15">
        <v>0.6</v>
      </c>
      <c r="AY5" s="15">
        <v>0.7</v>
      </c>
      <c r="AZ5" s="15">
        <v>0.8</v>
      </c>
      <c r="BA5" s="15">
        <v>0.6</v>
      </c>
      <c r="BB5" s="15">
        <v>0.5</v>
      </c>
      <c r="BC5" s="15">
        <v>0.5</v>
      </c>
      <c r="BD5" s="15">
        <v>0.6</v>
      </c>
      <c r="BE5" s="15">
        <v>0.4</v>
      </c>
      <c r="BF5" s="15">
        <v>0.4</v>
      </c>
      <c r="BG5" s="15">
        <v>0.4</v>
      </c>
      <c r="BH5" s="15">
        <v>0.4</v>
      </c>
      <c r="BI5" s="15">
        <v>0.4</v>
      </c>
      <c r="BJ5" s="15">
        <v>0.4</v>
      </c>
      <c r="BK5" s="15">
        <v>0.5</v>
      </c>
      <c r="BL5" s="15">
        <v>0.6</v>
      </c>
      <c r="BM5" s="15">
        <v>0.5</v>
      </c>
      <c r="BN5" s="15">
        <v>0.4</v>
      </c>
      <c r="BO5" s="15">
        <v>0.4</v>
      </c>
      <c r="BP5" s="15">
        <v>0.4</v>
      </c>
      <c r="BQ5" s="15">
        <v>0.3</v>
      </c>
      <c r="BR5" s="15">
        <v>0.4</v>
      </c>
      <c r="BS5" s="15">
        <v>0.4</v>
      </c>
      <c r="BT5" s="15">
        <v>0.4</v>
      </c>
      <c r="BU5" s="15">
        <v>0.4</v>
      </c>
      <c r="BV5" s="15">
        <v>0.5</v>
      </c>
      <c r="BW5" s="15">
        <v>0.4</v>
      </c>
      <c r="BX5" s="15">
        <v>0.5</v>
      </c>
      <c r="BY5" s="15">
        <v>0.5</v>
      </c>
      <c r="BZ5" s="15">
        <v>0.4</v>
      </c>
      <c r="CA5" s="15">
        <v>0.4</v>
      </c>
      <c r="CB5" s="15">
        <v>0.3</v>
      </c>
      <c r="CC5" s="15">
        <v>0.2</v>
      </c>
      <c r="CD5" s="15">
        <v>0.3</v>
      </c>
      <c r="CE5" s="15">
        <v>0.4</v>
      </c>
      <c r="CF5" s="15">
        <v>0.4</v>
      </c>
      <c r="CG5" s="15">
        <v>0.5</v>
      </c>
      <c r="CH5" s="15">
        <v>0.6</v>
      </c>
      <c r="CI5" s="15">
        <v>0.8</v>
      </c>
      <c r="CJ5" s="15">
        <v>0.9</v>
      </c>
      <c r="CK5" s="15">
        <v>0.8</v>
      </c>
      <c r="CL5" s="15">
        <v>0.7</v>
      </c>
      <c r="CM5" s="15">
        <v>0.8</v>
      </c>
      <c r="CN5" s="15">
        <v>0.8</v>
      </c>
      <c r="CO5" s="15">
        <v>0.7</v>
      </c>
      <c r="CP5" s="15">
        <v>0.8</v>
      </c>
      <c r="CQ5" s="15">
        <v>0.7</v>
      </c>
      <c r="CR5" s="15">
        <v>0.7</v>
      </c>
      <c r="CS5" s="85">
        <v>0.8</v>
      </c>
      <c r="CT5" s="85">
        <v>0.9</v>
      </c>
      <c r="CU5" s="85">
        <v>1.2</v>
      </c>
      <c r="CV5" s="85">
        <v>1.3</v>
      </c>
      <c r="CW5" s="85">
        <v>1.2</v>
      </c>
      <c r="CX5" s="85">
        <v>1</v>
      </c>
      <c r="CY5" s="85">
        <v>1.2</v>
      </c>
      <c r="CZ5" s="85">
        <v>1.3</v>
      </c>
      <c r="DA5" s="85">
        <v>1</v>
      </c>
      <c r="DB5" s="85">
        <v>1</v>
      </c>
      <c r="DC5" s="85">
        <v>0.8</v>
      </c>
      <c r="DD5" s="85">
        <v>0.8</v>
      </c>
      <c r="DE5" s="85">
        <v>0.8</v>
      </c>
      <c r="DF5" s="85">
        <v>0.6</v>
      </c>
      <c r="DG5" s="85">
        <v>0.7</v>
      </c>
    </row>
    <row r="6" spans="1:111" ht="30" customHeight="1">
      <c r="A6" s="385"/>
      <c r="B6" s="57" t="str">
        <f>IF('0'!A1=1,"Промисловість","Manufacturing")</f>
        <v>Промисловість</v>
      </c>
      <c r="C6" s="24">
        <v>5.9</v>
      </c>
      <c r="D6" s="24">
        <v>6</v>
      </c>
      <c r="E6" s="24">
        <v>5.5</v>
      </c>
      <c r="F6" s="24">
        <v>5.2</v>
      </c>
      <c r="G6" s="24">
        <v>5.0999999999999996</v>
      </c>
      <c r="H6" s="24">
        <v>4.5999999999999996</v>
      </c>
      <c r="I6" s="24">
        <v>4.4000000000000004</v>
      </c>
      <c r="J6" s="24">
        <v>4.5</v>
      </c>
      <c r="K6" s="24">
        <v>4.7</v>
      </c>
      <c r="L6" s="24">
        <v>4.7</v>
      </c>
      <c r="M6" s="24">
        <v>4.8</v>
      </c>
      <c r="N6" s="24">
        <v>3.2</v>
      </c>
      <c r="O6" s="24">
        <v>3.7</v>
      </c>
      <c r="P6" s="24">
        <v>4.5999999999999996</v>
      </c>
      <c r="Q6" s="24">
        <v>5</v>
      </c>
      <c r="R6" s="15">
        <v>4.4000000000000004</v>
      </c>
      <c r="S6" s="15">
        <v>4.5999999999999996</v>
      </c>
      <c r="T6" s="15">
        <v>4.7</v>
      </c>
      <c r="U6" s="15">
        <v>5.8</v>
      </c>
      <c r="V6" s="15">
        <v>8.1</v>
      </c>
      <c r="W6" s="15">
        <v>10.9</v>
      </c>
      <c r="X6" s="15">
        <v>13.1</v>
      </c>
      <c r="Y6" s="15">
        <v>14.3</v>
      </c>
      <c r="Z6" s="29">
        <v>13.6</v>
      </c>
      <c r="AA6" s="15">
        <v>11.1</v>
      </c>
      <c r="AB6" s="15">
        <v>12.4</v>
      </c>
      <c r="AC6" s="15">
        <v>11.5</v>
      </c>
      <c r="AD6" s="15">
        <v>10.199999999999999</v>
      </c>
      <c r="AE6" s="15">
        <v>13.3</v>
      </c>
      <c r="AF6" s="15">
        <v>13.5</v>
      </c>
      <c r="AG6" s="15">
        <v>13.2</v>
      </c>
      <c r="AH6" s="15">
        <v>13.8</v>
      </c>
      <c r="AI6" s="15">
        <v>12.7</v>
      </c>
      <c r="AJ6" s="15">
        <v>13.3</v>
      </c>
      <c r="AK6" s="15">
        <v>13.9</v>
      </c>
      <c r="AL6" s="15">
        <v>11.5</v>
      </c>
      <c r="AM6" s="15">
        <v>15</v>
      </c>
      <c r="AN6" s="15">
        <v>13.5</v>
      </c>
      <c r="AO6" s="15">
        <v>11.4</v>
      </c>
      <c r="AP6" s="15">
        <v>11.5</v>
      </c>
      <c r="AQ6" s="15">
        <v>11.8</v>
      </c>
      <c r="AR6" s="15">
        <v>12.3</v>
      </c>
      <c r="AS6" s="15">
        <v>12.6</v>
      </c>
      <c r="AT6" s="15">
        <v>11.5</v>
      </c>
      <c r="AU6" s="15">
        <v>11.9</v>
      </c>
      <c r="AV6" s="15">
        <v>11.6</v>
      </c>
      <c r="AW6" s="15">
        <v>12.1</v>
      </c>
      <c r="AX6" s="15">
        <v>9.3000000000000007</v>
      </c>
      <c r="AY6" s="15">
        <v>10.8</v>
      </c>
      <c r="AZ6" s="15">
        <v>11.1</v>
      </c>
      <c r="BA6" s="15">
        <v>10.7</v>
      </c>
      <c r="BB6" s="15">
        <v>11.8</v>
      </c>
      <c r="BC6" s="15">
        <v>12.5</v>
      </c>
      <c r="BD6" s="15">
        <v>12.3</v>
      </c>
      <c r="BE6" s="15">
        <v>12.2</v>
      </c>
      <c r="BF6" s="15">
        <v>11.9</v>
      </c>
      <c r="BG6" s="15">
        <v>12.5</v>
      </c>
      <c r="BH6" s="15">
        <v>12.2</v>
      </c>
      <c r="BI6" s="15">
        <v>12.7</v>
      </c>
      <c r="BJ6" s="15">
        <v>10.3</v>
      </c>
      <c r="BK6" s="15">
        <v>12.7</v>
      </c>
      <c r="BL6" s="15">
        <v>12.2</v>
      </c>
      <c r="BM6" s="15">
        <v>10.8</v>
      </c>
      <c r="BN6" s="15">
        <v>11.1</v>
      </c>
      <c r="BO6" s="15">
        <v>11.5</v>
      </c>
      <c r="BP6" s="15">
        <v>12.2</v>
      </c>
      <c r="BQ6" s="15">
        <v>11.7</v>
      </c>
      <c r="BR6" s="15">
        <v>11.5</v>
      </c>
      <c r="BS6" s="15">
        <v>12.3</v>
      </c>
      <c r="BT6" s="15">
        <v>11.6</v>
      </c>
      <c r="BU6" s="15">
        <v>11.3</v>
      </c>
      <c r="BV6" s="15">
        <v>9.6</v>
      </c>
      <c r="BW6" s="15">
        <v>10.4</v>
      </c>
      <c r="BX6" s="15">
        <v>9.4</v>
      </c>
      <c r="BY6" s="15">
        <v>8.4</v>
      </c>
      <c r="BZ6" s="15">
        <v>9.1999999999999993</v>
      </c>
      <c r="CA6" s="15">
        <v>9.8000000000000007</v>
      </c>
      <c r="CB6" s="15">
        <v>10.4</v>
      </c>
      <c r="CC6" s="15">
        <v>9.3000000000000007</v>
      </c>
      <c r="CD6" s="15">
        <v>9.6999999999999993</v>
      </c>
      <c r="CE6" s="15">
        <v>11</v>
      </c>
      <c r="CF6" s="15">
        <v>12.1</v>
      </c>
      <c r="CG6" s="15">
        <v>11.1</v>
      </c>
      <c r="CH6" s="15">
        <v>9.5</v>
      </c>
      <c r="CI6" s="15">
        <v>10.3</v>
      </c>
      <c r="CJ6" s="15">
        <v>10.199999999999999</v>
      </c>
      <c r="CK6" s="15">
        <v>9.1999999999999993</v>
      </c>
      <c r="CL6" s="15">
        <v>10.5</v>
      </c>
      <c r="CM6" s="15">
        <v>10.8</v>
      </c>
      <c r="CN6" s="15">
        <v>10.4</v>
      </c>
      <c r="CO6" s="15">
        <v>10.6</v>
      </c>
      <c r="CP6" s="15">
        <v>10.8</v>
      </c>
      <c r="CQ6" s="15">
        <v>11.2</v>
      </c>
      <c r="CR6" s="15">
        <v>12.1</v>
      </c>
      <c r="CS6" s="85">
        <v>13.2</v>
      </c>
      <c r="CT6" s="85">
        <v>8.5</v>
      </c>
      <c r="CU6" s="85">
        <v>9.1</v>
      </c>
      <c r="CV6" s="85">
        <v>10.1</v>
      </c>
      <c r="CW6" s="85">
        <v>9.6</v>
      </c>
      <c r="CX6" s="85">
        <v>10.5</v>
      </c>
      <c r="CY6" s="85">
        <v>9.6999999999999993</v>
      </c>
      <c r="CZ6" s="85">
        <v>10.199999999999999</v>
      </c>
      <c r="DA6" s="85">
        <v>11</v>
      </c>
      <c r="DB6" s="85">
        <v>11.1</v>
      </c>
      <c r="DC6" s="85">
        <v>11.2</v>
      </c>
      <c r="DD6" s="85">
        <v>11.5</v>
      </c>
      <c r="DE6" s="85">
        <v>11.1</v>
      </c>
      <c r="DF6" s="85">
        <v>7.5</v>
      </c>
      <c r="DG6" s="85">
        <v>8.1</v>
      </c>
    </row>
    <row r="7" spans="1:111" ht="30" customHeight="1">
      <c r="A7" s="385"/>
      <c r="B7" s="57" t="str">
        <f>IF('0'!A1=1,"Будівництво","Construction")</f>
        <v>Будівництво</v>
      </c>
      <c r="C7" s="24">
        <v>13.4</v>
      </c>
      <c r="D7" s="24">
        <v>12.8</v>
      </c>
      <c r="E7" s="24">
        <v>11.4</v>
      </c>
      <c r="F7" s="24">
        <v>10.1</v>
      </c>
      <c r="G7" s="24">
        <v>10.3</v>
      </c>
      <c r="H7" s="24">
        <v>9.8000000000000007</v>
      </c>
      <c r="I7" s="24">
        <v>9.1999999999999993</v>
      </c>
      <c r="J7" s="24">
        <v>8.5</v>
      </c>
      <c r="K7" s="24">
        <v>9.3000000000000007</v>
      </c>
      <c r="L7" s="24">
        <v>8.9</v>
      </c>
      <c r="M7" s="24">
        <v>7.7</v>
      </c>
      <c r="N7" s="24">
        <v>7</v>
      </c>
      <c r="O7" s="24">
        <v>7.8</v>
      </c>
      <c r="P7" s="24">
        <v>9</v>
      </c>
      <c r="Q7" s="24">
        <v>10.1</v>
      </c>
      <c r="R7" s="15">
        <v>10.6</v>
      </c>
      <c r="S7" s="15">
        <v>10.7</v>
      </c>
      <c r="T7" s="15">
        <v>10.9</v>
      </c>
      <c r="U7" s="15">
        <v>12.6</v>
      </c>
      <c r="V7" s="15">
        <v>12.8</v>
      </c>
      <c r="W7" s="15">
        <v>14.2</v>
      </c>
      <c r="X7" s="15">
        <v>14.8</v>
      </c>
      <c r="Y7" s="15">
        <v>16.7</v>
      </c>
      <c r="Z7" s="29">
        <v>15.9</v>
      </c>
      <c r="AA7" s="15">
        <v>14.8</v>
      </c>
      <c r="AB7" s="15">
        <v>12.1</v>
      </c>
      <c r="AC7" s="15">
        <v>12.1</v>
      </c>
      <c r="AD7" s="15">
        <v>12.4</v>
      </c>
      <c r="AE7" s="15">
        <v>11.8</v>
      </c>
      <c r="AF7" s="15">
        <v>14.6</v>
      </c>
      <c r="AG7" s="15">
        <v>14.1</v>
      </c>
      <c r="AH7" s="15">
        <v>14.8</v>
      </c>
      <c r="AI7" s="15">
        <v>14.3</v>
      </c>
      <c r="AJ7" s="15">
        <v>14</v>
      </c>
      <c r="AK7" s="15">
        <v>14.1</v>
      </c>
      <c r="AL7" s="29">
        <v>11.7</v>
      </c>
      <c r="AM7" s="29">
        <v>14.8</v>
      </c>
      <c r="AN7" s="29">
        <v>12.8</v>
      </c>
      <c r="AO7" s="29">
        <v>12.6</v>
      </c>
      <c r="AP7" s="29">
        <v>11.9</v>
      </c>
      <c r="AQ7" s="29">
        <v>12.3</v>
      </c>
      <c r="AR7" s="29">
        <v>11.1</v>
      </c>
      <c r="AS7" s="29">
        <v>10.5</v>
      </c>
      <c r="AT7" s="29">
        <v>9.6</v>
      </c>
      <c r="AU7" s="29">
        <v>9.3000000000000007</v>
      </c>
      <c r="AV7" s="29">
        <v>9.3000000000000007</v>
      </c>
      <c r="AW7" s="29">
        <v>9</v>
      </c>
      <c r="AX7" s="29">
        <v>7</v>
      </c>
      <c r="AY7" s="29">
        <v>8.1999999999999993</v>
      </c>
      <c r="AZ7" s="29">
        <v>7.8</v>
      </c>
      <c r="BA7" s="29">
        <v>7.7</v>
      </c>
      <c r="BB7" s="29">
        <v>7.8</v>
      </c>
      <c r="BC7" s="29">
        <v>7.8</v>
      </c>
      <c r="BD7" s="29">
        <v>7.7</v>
      </c>
      <c r="BE7" s="29">
        <v>7.6</v>
      </c>
      <c r="BF7" s="29">
        <v>7.2</v>
      </c>
      <c r="BG7" s="29">
        <v>7.3</v>
      </c>
      <c r="BH7" s="29">
        <v>7.5</v>
      </c>
      <c r="BI7" s="29">
        <v>7.6</v>
      </c>
      <c r="BJ7" s="29">
        <v>6.7</v>
      </c>
      <c r="BK7" s="29">
        <v>6.7</v>
      </c>
      <c r="BL7" s="29">
        <v>6.6</v>
      </c>
      <c r="BM7" s="29">
        <v>5.9</v>
      </c>
      <c r="BN7" s="29">
        <v>5.7</v>
      </c>
      <c r="BO7" s="29">
        <v>5.7</v>
      </c>
      <c r="BP7" s="29">
        <v>5.8</v>
      </c>
      <c r="BQ7" s="29">
        <v>5.3</v>
      </c>
      <c r="BR7" s="29">
        <v>4.8</v>
      </c>
      <c r="BS7" s="29">
        <v>4.8</v>
      </c>
      <c r="BT7" s="29">
        <v>4.8</v>
      </c>
      <c r="BU7" s="29">
        <v>4.8</v>
      </c>
      <c r="BV7" s="29">
        <v>4</v>
      </c>
      <c r="BW7" s="29">
        <v>4.4000000000000004</v>
      </c>
      <c r="BX7" s="29">
        <v>4.5</v>
      </c>
      <c r="BY7" s="29">
        <v>3.9</v>
      </c>
      <c r="BZ7" s="29">
        <v>3.7</v>
      </c>
      <c r="CA7" s="29">
        <v>3.5</v>
      </c>
      <c r="CB7" s="29">
        <v>3.4</v>
      </c>
      <c r="CC7" s="29">
        <v>3.1</v>
      </c>
      <c r="CD7" s="29">
        <v>3.1</v>
      </c>
      <c r="CE7" s="29">
        <v>3.2</v>
      </c>
      <c r="CF7" s="29">
        <v>3.3</v>
      </c>
      <c r="CG7" s="29">
        <v>3.3</v>
      </c>
      <c r="CH7" s="29">
        <v>2</v>
      </c>
      <c r="CI7" s="29">
        <v>2.7</v>
      </c>
      <c r="CJ7" s="29">
        <v>2.8</v>
      </c>
      <c r="CK7" s="29">
        <v>2.7</v>
      </c>
      <c r="CL7" s="29">
        <v>3.1</v>
      </c>
      <c r="CM7" s="29">
        <v>2.8</v>
      </c>
      <c r="CN7" s="29">
        <v>2.2000000000000002</v>
      </c>
      <c r="CO7" s="29">
        <v>2.2000000000000002</v>
      </c>
      <c r="CP7" s="29">
        <v>2</v>
      </c>
      <c r="CQ7" s="29">
        <v>1.9</v>
      </c>
      <c r="CR7" s="29">
        <v>2.2000000000000002</v>
      </c>
      <c r="CS7" s="74">
        <v>2.2000000000000002</v>
      </c>
      <c r="CT7" s="74">
        <v>1.8</v>
      </c>
      <c r="CU7" s="74">
        <v>3.8</v>
      </c>
      <c r="CV7" s="74">
        <v>3.7</v>
      </c>
      <c r="CW7" s="74">
        <v>3.5</v>
      </c>
      <c r="CX7" s="74">
        <v>3.3</v>
      </c>
      <c r="CY7" s="74">
        <v>3.3</v>
      </c>
      <c r="CZ7" s="74">
        <v>3.3</v>
      </c>
      <c r="DA7" s="74">
        <v>3.1</v>
      </c>
      <c r="DB7" s="74">
        <v>3.1</v>
      </c>
      <c r="DC7" s="74">
        <v>3.1</v>
      </c>
      <c r="DD7" s="74">
        <v>3.3</v>
      </c>
      <c r="DE7" s="74">
        <v>3.5</v>
      </c>
      <c r="DF7" s="74">
        <v>3.1</v>
      </c>
      <c r="DG7" s="74">
        <v>4.5</v>
      </c>
    </row>
    <row r="8" spans="1:111" ht="30" customHeight="1">
      <c r="A8" s="385"/>
      <c r="B8" s="57"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24">
        <v>0.7</v>
      </c>
      <c r="D8" s="24">
        <v>0.9</v>
      </c>
      <c r="E8" s="24">
        <v>0.8</v>
      </c>
      <c r="F8" s="24">
        <v>0.7</v>
      </c>
      <c r="G8" s="24">
        <v>0.8</v>
      </c>
      <c r="H8" s="24">
        <v>0.8</v>
      </c>
      <c r="I8" s="24">
        <v>0.8</v>
      </c>
      <c r="J8" s="24">
        <v>0.7</v>
      </c>
      <c r="K8" s="24">
        <v>0.7</v>
      </c>
      <c r="L8" s="24">
        <v>0.6</v>
      </c>
      <c r="M8" s="24">
        <v>0.6</v>
      </c>
      <c r="N8" s="24">
        <v>0.5</v>
      </c>
      <c r="O8" s="24">
        <v>0.4</v>
      </c>
      <c r="P8" s="24">
        <v>0.5</v>
      </c>
      <c r="Q8" s="24">
        <v>0.5</v>
      </c>
      <c r="R8" s="15">
        <v>0.6</v>
      </c>
      <c r="S8" s="15">
        <v>0.6</v>
      </c>
      <c r="T8" s="15">
        <v>0.6</v>
      </c>
      <c r="U8" s="15">
        <v>0.7</v>
      </c>
      <c r="V8" s="15">
        <v>0.8</v>
      </c>
      <c r="W8" s="15">
        <v>0.8</v>
      </c>
      <c r="X8" s="15">
        <v>0.8</v>
      </c>
      <c r="Y8" s="15">
        <v>0.8</v>
      </c>
      <c r="Z8" s="29">
        <v>0.7</v>
      </c>
      <c r="AA8" s="15">
        <v>0.6</v>
      </c>
      <c r="AB8" s="15">
        <v>0.6</v>
      </c>
      <c r="AC8" s="15">
        <v>0.6</v>
      </c>
      <c r="AD8" s="15">
        <v>0.4</v>
      </c>
      <c r="AE8" s="15">
        <v>0.4</v>
      </c>
      <c r="AF8" s="15">
        <v>0.5</v>
      </c>
      <c r="AG8" s="15">
        <v>0.4</v>
      </c>
      <c r="AH8" s="15">
        <v>0.5</v>
      </c>
      <c r="AI8" s="15">
        <v>0.4</v>
      </c>
      <c r="AJ8" s="15">
        <v>0.4</v>
      </c>
      <c r="AK8" s="15">
        <v>0.5</v>
      </c>
      <c r="AL8" s="29">
        <v>0.4</v>
      </c>
      <c r="AM8" s="29">
        <v>0.5</v>
      </c>
      <c r="AN8" s="29">
        <v>0.5</v>
      </c>
      <c r="AO8" s="29">
        <v>0.4</v>
      </c>
      <c r="AP8" s="29">
        <v>0.4</v>
      </c>
      <c r="AQ8" s="29">
        <v>0.4</v>
      </c>
      <c r="AR8" s="29">
        <v>0.4</v>
      </c>
      <c r="AS8" s="29">
        <v>0.4</v>
      </c>
      <c r="AT8" s="29">
        <v>0.4</v>
      </c>
      <c r="AU8" s="29">
        <v>0.4</v>
      </c>
      <c r="AV8" s="29">
        <v>0.5</v>
      </c>
      <c r="AW8" s="29">
        <v>0.4</v>
      </c>
      <c r="AX8" s="29">
        <v>0.4</v>
      </c>
      <c r="AY8" s="29">
        <v>0.4</v>
      </c>
      <c r="AZ8" s="29">
        <v>0.4</v>
      </c>
      <c r="BA8" s="29">
        <v>0.5</v>
      </c>
      <c r="BB8" s="29">
        <v>0.3</v>
      </c>
      <c r="BC8" s="29">
        <v>0.3</v>
      </c>
      <c r="BD8" s="29">
        <v>0.3</v>
      </c>
      <c r="BE8" s="29">
        <v>0.3</v>
      </c>
      <c r="BF8" s="29">
        <v>0.3</v>
      </c>
      <c r="BG8" s="29">
        <v>0.3</v>
      </c>
      <c r="BH8" s="29">
        <v>0.3</v>
      </c>
      <c r="BI8" s="29">
        <v>0.3</v>
      </c>
      <c r="BJ8" s="29">
        <v>0.3</v>
      </c>
      <c r="BK8" s="29">
        <v>0.4</v>
      </c>
      <c r="BL8" s="29">
        <v>0.3</v>
      </c>
      <c r="BM8" s="29">
        <v>0.3</v>
      </c>
      <c r="BN8" s="29">
        <v>0.2</v>
      </c>
      <c r="BO8" s="29">
        <v>0.3</v>
      </c>
      <c r="BP8" s="29">
        <v>0.3</v>
      </c>
      <c r="BQ8" s="29">
        <v>0.3</v>
      </c>
      <c r="BR8" s="29">
        <v>0.3</v>
      </c>
      <c r="BS8" s="29">
        <v>0.4</v>
      </c>
      <c r="BT8" s="29">
        <v>0.4</v>
      </c>
      <c r="BU8" s="29">
        <v>0.4</v>
      </c>
      <c r="BV8" s="29">
        <v>0.3</v>
      </c>
      <c r="BW8" s="29">
        <v>0.4</v>
      </c>
      <c r="BX8" s="29">
        <v>0.4</v>
      </c>
      <c r="BY8" s="29">
        <v>0.5</v>
      </c>
      <c r="BZ8" s="29">
        <v>0.5</v>
      </c>
      <c r="CA8" s="29">
        <v>0.5</v>
      </c>
      <c r="CB8" s="29">
        <v>0.5</v>
      </c>
      <c r="CC8" s="29">
        <v>0.5</v>
      </c>
      <c r="CD8" s="29">
        <v>0.5</v>
      </c>
      <c r="CE8" s="29">
        <v>0.5</v>
      </c>
      <c r="CF8" s="29">
        <v>0.5</v>
      </c>
      <c r="CG8" s="29">
        <v>0.5</v>
      </c>
      <c r="CH8" s="29">
        <v>0.4</v>
      </c>
      <c r="CI8" s="29">
        <v>0.5</v>
      </c>
      <c r="CJ8" s="29">
        <v>0.3</v>
      </c>
      <c r="CK8" s="29">
        <v>0.3</v>
      </c>
      <c r="CL8" s="29">
        <v>0.4</v>
      </c>
      <c r="CM8" s="29">
        <v>0.4</v>
      </c>
      <c r="CN8" s="29">
        <v>0.3</v>
      </c>
      <c r="CO8" s="29">
        <v>0.3</v>
      </c>
      <c r="CP8" s="29">
        <v>0.4</v>
      </c>
      <c r="CQ8" s="29">
        <v>0.4</v>
      </c>
      <c r="CR8" s="29">
        <v>0.4</v>
      </c>
      <c r="CS8" s="74">
        <v>0.4</v>
      </c>
      <c r="CT8" s="74">
        <v>0.4</v>
      </c>
      <c r="CU8" s="74">
        <v>0.3</v>
      </c>
      <c r="CV8" s="74">
        <v>0.3</v>
      </c>
      <c r="CW8" s="74">
        <v>0.3</v>
      </c>
      <c r="CX8" s="74">
        <v>0.3</v>
      </c>
      <c r="CY8" s="74">
        <v>0.4</v>
      </c>
      <c r="CZ8" s="74">
        <v>0.3</v>
      </c>
      <c r="DA8" s="74">
        <v>0.3</v>
      </c>
      <c r="DB8" s="74">
        <v>0.3</v>
      </c>
      <c r="DC8" s="74">
        <v>0.3</v>
      </c>
      <c r="DD8" s="74">
        <v>0.3</v>
      </c>
      <c r="DE8" s="74">
        <v>0.3</v>
      </c>
      <c r="DF8" s="74">
        <v>0.2</v>
      </c>
      <c r="DG8" s="74">
        <v>0.4</v>
      </c>
    </row>
    <row r="9" spans="1:111" ht="30" customHeight="1">
      <c r="A9" s="385"/>
      <c r="B9" s="57"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24">
        <v>3.9</v>
      </c>
      <c r="D9" s="24">
        <v>6.1</v>
      </c>
      <c r="E9" s="24">
        <v>5.8</v>
      </c>
      <c r="F9" s="24">
        <v>7.5</v>
      </c>
      <c r="G9" s="24">
        <v>7.8</v>
      </c>
      <c r="H9" s="24">
        <v>7.6</v>
      </c>
      <c r="I9" s="24">
        <v>7.6</v>
      </c>
      <c r="J9" s="24">
        <v>7.6</v>
      </c>
      <c r="K9" s="24">
        <v>8.5</v>
      </c>
      <c r="L9" s="24">
        <v>7.4</v>
      </c>
      <c r="M9" s="24">
        <v>9.1</v>
      </c>
      <c r="N9" s="24">
        <v>6.9</v>
      </c>
      <c r="O9" s="24">
        <v>7.3</v>
      </c>
      <c r="P9" s="24">
        <v>8.8000000000000007</v>
      </c>
      <c r="Q9" s="24">
        <v>8.5</v>
      </c>
      <c r="R9" s="15">
        <v>8.1999999999999993</v>
      </c>
      <c r="S9" s="15">
        <v>8</v>
      </c>
      <c r="T9" s="15">
        <v>7.4</v>
      </c>
      <c r="U9" s="15">
        <v>7.9</v>
      </c>
      <c r="V9" s="15">
        <v>9</v>
      </c>
      <c r="W9" s="15">
        <v>9.6</v>
      </c>
      <c r="X9" s="15">
        <v>9.1999999999999993</v>
      </c>
      <c r="Y9" s="15">
        <v>10.6</v>
      </c>
      <c r="Z9" s="29">
        <v>8.4</v>
      </c>
      <c r="AA9" s="15">
        <v>8.6</v>
      </c>
      <c r="AB9" s="15">
        <v>8.4</v>
      </c>
      <c r="AC9" s="15">
        <v>7.2</v>
      </c>
      <c r="AD9" s="15">
        <v>7.1</v>
      </c>
      <c r="AE9" s="15">
        <v>7.2</v>
      </c>
      <c r="AF9" s="15">
        <v>7.2</v>
      </c>
      <c r="AG9" s="15">
        <v>7</v>
      </c>
      <c r="AH9" s="15">
        <v>7.1</v>
      </c>
      <c r="AI9" s="15">
        <v>7.1</v>
      </c>
      <c r="AJ9" s="15">
        <v>6.9</v>
      </c>
      <c r="AK9" s="15">
        <v>6.6</v>
      </c>
      <c r="AL9" s="29">
        <v>5.8</v>
      </c>
      <c r="AM9" s="29">
        <v>6.9</v>
      </c>
      <c r="AN9" s="29">
        <v>6.9</v>
      </c>
      <c r="AO9" s="29">
        <v>7.2</v>
      </c>
      <c r="AP9" s="29">
        <v>5.6</v>
      </c>
      <c r="AQ9" s="29">
        <v>5.3</v>
      </c>
      <c r="AR9" s="29">
        <v>5.0999999999999996</v>
      </c>
      <c r="AS9" s="29">
        <v>4.7</v>
      </c>
      <c r="AT9" s="29">
        <v>4.5999999999999996</v>
      </c>
      <c r="AU9" s="29">
        <v>4.2</v>
      </c>
      <c r="AV9" s="29">
        <v>4.5999999999999996</v>
      </c>
      <c r="AW9" s="29">
        <v>4.7</v>
      </c>
      <c r="AX9" s="29">
        <v>3.8</v>
      </c>
      <c r="AY9" s="29">
        <v>4.4000000000000004</v>
      </c>
      <c r="AZ9" s="29">
        <v>4.3</v>
      </c>
      <c r="BA9" s="29">
        <v>3.7</v>
      </c>
      <c r="BB9" s="29">
        <v>4.3</v>
      </c>
      <c r="BC9" s="29">
        <v>4.2</v>
      </c>
      <c r="BD9" s="29">
        <v>4.3</v>
      </c>
      <c r="BE9" s="29">
        <v>3.3</v>
      </c>
      <c r="BF9" s="29">
        <v>3.4</v>
      </c>
      <c r="BG9" s="29">
        <v>3.6</v>
      </c>
      <c r="BH9" s="29">
        <v>3.5</v>
      </c>
      <c r="BI9" s="29">
        <v>3.8</v>
      </c>
      <c r="BJ9" s="29">
        <v>3</v>
      </c>
      <c r="BK9" s="29">
        <v>2.5</v>
      </c>
      <c r="BL9" s="29">
        <v>2.9</v>
      </c>
      <c r="BM9" s="29">
        <v>2.5</v>
      </c>
      <c r="BN9" s="29">
        <v>2.5</v>
      </c>
      <c r="BO9" s="29">
        <v>2.5</v>
      </c>
      <c r="BP9" s="29">
        <v>2.6</v>
      </c>
      <c r="BQ9" s="29">
        <v>2.6</v>
      </c>
      <c r="BR9" s="29">
        <v>2.5</v>
      </c>
      <c r="BS9" s="29">
        <v>2.8</v>
      </c>
      <c r="BT9" s="29">
        <v>2.8</v>
      </c>
      <c r="BU9" s="29">
        <v>3.3</v>
      </c>
      <c r="BV9" s="29">
        <v>2.7</v>
      </c>
      <c r="BW9" s="29">
        <v>2.4</v>
      </c>
      <c r="BX9" s="29">
        <v>2.8</v>
      </c>
      <c r="BY9" s="29">
        <v>2.2999999999999998</v>
      </c>
      <c r="BZ9" s="29">
        <v>2.2999999999999998</v>
      </c>
      <c r="CA9" s="29">
        <v>2.4</v>
      </c>
      <c r="CB9" s="29">
        <v>2.4</v>
      </c>
      <c r="CC9" s="29">
        <v>2.2999999999999998</v>
      </c>
      <c r="CD9" s="29">
        <v>2.6</v>
      </c>
      <c r="CE9" s="29">
        <v>2.7</v>
      </c>
      <c r="CF9" s="29">
        <v>2.7</v>
      </c>
      <c r="CG9" s="29">
        <v>2.7</v>
      </c>
      <c r="CH9" s="29">
        <v>2.7</v>
      </c>
      <c r="CI9" s="29">
        <v>2.9</v>
      </c>
      <c r="CJ9" s="29">
        <v>3.1</v>
      </c>
      <c r="CK9" s="29">
        <v>3.2</v>
      </c>
      <c r="CL9" s="29">
        <v>3.6</v>
      </c>
      <c r="CM9" s="29">
        <v>4.2</v>
      </c>
      <c r="CN9" s="29">
        <v>3.8</v>
      </c>
      <c r="CO9" s="29">
        <v>4</v>
      </c>
      <c r="CP9" s="29">
        <v>3.9</v>
      </c>
      <c r="CQ9" s="29">
        <v>4</v>
      </c>
      <c r="CR9" s="29">
        <v>4</v>
      </c>
      <c r="CS9" s="74">
        <v>4.2</v>
      </c>
      <c r="CT9" s="74">
        <v>3.1</v>
      </c>
      <c r="CU9" s="74">
        <v>2</v>
      </c>
      <c r="CV9" s="74">
        <v>2.2999999999999998</v>
      </c>
      <c r="CW9" s="74">
        <v>2.2000000000000002</v>
      </c>
      <c r="CX9" s="74">
        <v>2.2000000000000002</v>
      </c>
      <c r="CY9" s="74">
        <v>2.2999999999999998</v>
      </c>
      <c r="CZ9" s="74">
        <v>2.5</v>
      </c>
      <c r="DA9" s="74">
        <v>2.2999999999999998</v>
      </c>
      <c r="DB9" s="74">
        <v>2.2999999999999998</v>
      </c>
      <c r="DC9" s="74">
        <v>2.4</v>
      </c>
      <c r="DD9" s="74">
        <v>2.4</v>
      </c>
      <c r="DE9" s="74">
        <v>2.5</v>
      </c>
      <c r="DF9" s="74">
        <v>2</v>
      </c>
      <c r="DG9" s="74">
        <v>1.7</v>
      </c>
    </row>
    <row r="10" spans="1:111" ht="30" customHeight="1">
      <c r="A10" s="385"/>
      <c r="B10" s="57" t="str">
        <f>IF('0'!A1=1,"Тимчасове розміщування й  організація харчування","Accommodation and food service activities")</f>
        <v>Тимчасове розміщування й  організація харчування</v>
      </c>
      <c r="C10" s="24">
        <v>2.4</v>
      </c>
      <c r="D10" s="24">
        <v>2.7</v>
      </c>
      <c r="E10" s="24">
        <v>2.1</v>
      </c>
      <c r="F10" s="24">
        <v>2.1</v>
      </c>
      <c r="G10" s="24">
        <v>1.7</v>
      </c>
      <c r="H10" s="24">
        <v>1.8</v>
      </c>
      <c r="I10" s="24">
        <v>1.7</v>
      </c>
      <c r="J10" s="24">
        <v>1.6</v>
      </c>
      <c r="K10" s="24">
        <v>1.8</v>
      </c>
      <c r="L10" s="24">
        <v>1.7</v>
      </c>
      <c r="M10" s="24">
        <v>1.8</v>
      </c>
      <c r="N10" s="24">
        <v>0.6</v>
      </c>
      <c r="O10" s="24">
        <v>0.6</v>
      </c>
      <c r="P10" s="24">
        <v>0.8</v>
      </c>
      <c r="Q10" s="24">
        <v>1.5</v>
      </c>
      <c r="R10" s="15">
        <v>1.2</v>
      </c>
      <c r="S10" s="15">
        <v>1</v>
      </c>
      <c r="T10" s="15">
        <v>0.9</v>
      </c>
      <c r="U10" s="15">
        <v>1.4</v>
      </c>
      <c r="V10" s="15">
        <v>1.3</v>
      </c>
      <c r="W10" s="15">
        <v>1.4</v>
      </c>
      <c r="X10" s="15">
        <v>1.7</v>
      </c>
      <c r="Y10" s="15">
        <v>1.6</v>
      </c>
      <c r="Z10" s="29">
        <v>1.2</v>
      </c>
      <c r="AA10" s="15">
        <v>2.4</v>
      </c>
      <c r="AB10" s="15">
        <v>2.7</v>
      </c>
      <c r="AC10" s="15">
        <v>2.2000000000000002</v>
      </c>
      <c r="AD10" s="15">
        <v>2.1</v>
      </c>
      <c r="AE10" s="15">
        <v>2</v>
      </c>
      <c r="AF10" s="15">
        <v>2.6</v>
      </c>
      <c r="AG10" s="15">
        <v>2.1</v>
      </c>
      <c r="AH10" s="15">
        <v>3.9</v>
      </c>
      <c r="AI10" s="15">
        <v>3.9</v>
      </c>
      <c r="AJ10" s="15">
        <v>3.9</v>
      </c>
      <c r="AK10" s="15">
        <v>4</v>
      </c>
      <c r="AL10" s="29">
        <v>3.5</v>
      </c>
      <c r="AM10" s="29">
        <v>3.3</v>
      </c>
      <c r="AN10" s="29">
        <v>2.4</v>
      </c>
      <c r="AO10" s="29">
        <v>2.2000000000000002</v>
      </c>
      <c r="AP10" s="29">
        <v>1.9</v>
      </c>
      <c r="AQ10" s="29">
        <v>1.5</v>
      </c>
      <c r="AR10" s="29">
        <v>1.5</v>
      </c>
      <c r="AS10" s="29">
        <v>1.1000000000000001</v>
      </c>
      <c r="AT10" s="29">
        <v>1.1000000000000001</v>
      </c>
      <c r="AU10" s="29">
        <v>1.4</v>
      </c>
      <c r="AV10" s="29">
        <v>1.6</v>
      </c>
      <c r="AW10" s="29">
        <v>1.7</v>
      </c>
      <c r="AX10" s="29">
        <v>0.9</v>
      </c>
      <c r="AY10" s="29">
        <v>0.7</v>
      </c>
      <c r="AZ10" s="29">
        <v>0.7</v>
      </c>
      <c r="BA10" s="29">
        <v>0.6</v>
      </c>
      <c r="BB10" s="29">
        <v>0.6</v>
      </c>
      <c r="BC10" s="29">
        <v>0.6</v>
      </c>
      <c r="BD10" s="29">
        <v>0.6</v>
      </c>
      <c r="BE10" s="29">
        <v>0.6</v>
      </c>
      <c r="BF10" s="29">
        <v>0.5</v>
      </c>
      <c r="BG10" s="29">
        <v>0.8</v>
      </c>
      <c r="BH10" s="29">
        <v>0.8</v>
      </c>
      <c r="BI10" s="29">
        <v>1.2</v>
      </c>
      <c r="BJ10" s="29">
        <v>0.3</v>
      </c>
      <c r="BK10" s="29">
        <v>0.2</v>
      </c>
      <c r="BL10" s="29">
        <v>0.2</v>
      </c>
      <c r="BM10" s="29">
        <v>0.2</v>
      </c>
      <c r="BN10" s="29">
        <v>0.8</v>
      </c>
      <c r="BO10" s="29">
        <v>0.6</v>
      </c>
      <c r="BP10" s="29">
        <v>0.5</v>
      </c>
      <c r="BQ10" s="29">
        <v>0.3</v>
      </c>
      <c r="BR10" s="29">
        <v>0.2</v>
      </c>
      <c r="BS10" s="29">
        <v>0.5</v>
      </c>
      <c r="BT10" s="29">
        <v>0.7</v>
      </c>
      <c r="BU10" s="29">
        <v>1</v>
      </c>
      <c r="BV10" s="29">
        <v>0.1</v>
      </c>
      <c r="BW10" s="29">
        <v>0.1</v>
      </c>
      <c r="BX10" s="29">
        <v>0.1</v>
      </c>
      <c r="BY10" s="29">
        <v>0.1</v>
      </c>
      <c r="BZ10" s="29">
        <v>0.1</v>
      </c>
      <c r="CA10" s="29">
        <v>0.1</v>
      </c>
      <c r="CB10" s="29">
        <v>0.1</v>
      </c>
      <c r="CC10" s="29">
        <v>0.1</v>
      </c>
      <c r="CD10" s="29">
        <v>0</v>
      </c>
      <c r="CE10" s="29">
        <v>0</v>
      </c>
      <c r="CF10" s="29">
        <v>0.1</v>
      </c>
      <c r="CG10" s="29">
        <v>0.1</v>
      </c>
      <c r="CH10" s="29">
        <v>0.1</v>
      </c>
      <c r="CI10" s="29">
        <v>0.5</v>
      </c>
      <c r="CJ10" s="29">
        <v>0.5</v>
      </c>
      <c r="CK10" s="29">
        <v>0.9</v>
      </c>
      <c r="CL10" s="29">
        <v>2.8</v>
      </c>
      <c r="CM10" s="29">
        <v>2.6</v>
      </c>
      <c r="CN10" s="29">
        <v>2.4</v>
      </c>
      <c r="CO10" s="29">
        <v>2.7</v>
      </c>
      <c r="CP10" s="29">
        <v>3.1</v>
      </c>
      <c r="CQ10" s="29">
        <v>2.6</v>
      </c>
      <c r="CR10" s="29">
        <v>2.6</v>
      </c>
      <c r="CS10" s="74">
        <v>3.1</v>
      </c>
      <c r="CT10" s="74">
        <v>1.8</v>
      </c>
      <c r="CU10" s="74">
        <v>2.2000000000000002</v>
      </c>
      <c r="CV10" s="74">
        <v>1.7</v>
      </c>
      <c r="CW10" s="74">
        <v>1.3</v>
      </c>
      <c r="CX10" s="74">
        <v>0.5</v>
      </c>
      <c r="CY10" s="74">
        <v>0.3</v>
      </c>
      <c r="CZ10" s="74">
        <v>0.3</v>
      </c>
      <c r="DA10" s="74">
        <v>0.3</v>
      </c>
      <c r="DB10" s="74">
        <v>0.3</v>
      </c>
      <c r="DC10" s="74">
        <v>0</v>
      </c>
      <c r="DD10" s="74">
        <v>0.4</v>
      </c>
      <c r="DE10" s="74">
        <v>0.5</v>
      </c>
      <c r="DF10" s="74">
        <v>0.3</v>
      </c>
      <c r="DG10" s="74">
        <v>0.3</v>
      </c>
    </row>
    <row r="11" spans="1:111" ht="30" customHeight="1">
      <c r="A11" s="385"/>
      <c r="B11" s="57" t="str">
        <f>IF('0'!A1=1,"Інформація та телекомунікації","Information and communication")</f>
        <v>Інформація та телекомунікації</v>
      </c>
      <c r="C11" s="24">
        <v>0.1</v>
      </c>
      <c r="D11" s="24">
        <v>0.1</v>
      </c>
      <c r="E11" s="24">
        <v>0.1</v>
      </c>
      <c r="F11" s="24">
        <v>0.1</v>
      </c>
      <c r="G11" s="24">
        <v>0.1</v>
      </c>
      <c r="H11" s="24">
        <v>0.2</v>
      </c>
      <c r="I11" s="24">
        <v>0.1</v>
      </c>
      <c r="J11" s="24">
        <v>0.1</v>
      </c>
      <c r="K11" s="24">
        <v>0.1</v>
      </c>
      <c r="L11" s="24">
        <v>0.1</v>
      </c>
      <c r="M11" s="24">
        <v>0.2</v>
      </c>
      <c r="N11" s="24">
        <v>0.1</v>
      </c>
      <c r="O11" s="24">
        <v>0.2</v>
      </c>
      <c r="P11" s="24">
        <v>0.3</v>
      </c>
      <c r="Q11" s="24">
        <v>0.3</v>
      </c>
      <c r="R11" s="15">
        <v>0.3</v>
      </c>
      <c r="S11" s="15">
        <v>0.3</v>
      </c>
      <c r="T11" s="15">
        <v>0.3</v>
      </c>
      <c r="U11" s="15">
        <v>0.4</v>
      </c>
      <c r="V11" s="15">
        <v>0.6</v>
      </c>
      <c r="W11" s="15">
        <v>0.8</v>
      </c>
      <c r="X11" s="15">
        <v>0.8</v>
      </c>
      <c r="Y11" s="15">
        <v>0.8</v>
      </c>
      <c r="Z11" s="29">
        <v>0.7</v>
      </c>
      <c r="AA11" s="15">
        <v>0.3</v>
      </c>
      <c r="AB11" s="15">
        <v>0.3</v>
      </c>
      <c r="AC11" s="15">
        <v>0.5</v>
      </c>
      <c r="AD11" s="15">
        <v>0.5</v>
      </c>
      <c r="AE11" s="15">
        <v>0.2</v>
      </c>
      <c r="AF11" s="15">
        <v>0.5</v>
      </c>
      <c r="AG11" s="15">
        <v>0.2</v>
      </c>
      <c r="AH11" s="15">
        <v>0.3</v>
      </c>
      <c r="AI11" s="15">
        <v>0.3</v>
      </c>
      <c r="AJ11" s="15">
        <v>0.3</v>
      </c>
      <c r="AK11" s="15">
        <v>0.3</v>
      </c>
      <c r="AL11" s="29">
        <v>0.3</v>
      </c>
      <c r="AM11" s="29">
        <v>0.3</v>
      </c>
      <c r="AN11" s="29">
        <v>0.2</v>
      </c>
      <c r="AO11" s="29">
        <v>0.2</v>
      </c>
      <c r="AP11" s="29">
        <v>0.2</v>
      </c>
      <c r="AQ11" s="29">
        <v>0.2</v>
      </c>
      <c r="AR11" s="29">
        <v>0.3</v>
      </c>
      <c r="AS11" s="29">
        <v>0.3</v>
      </c>
      <c r="AT11" s="29">
        <v>0.2</v>
      </c>
      <c r="AU11" s="29">
        <v>0.3</v>
      </c>
      <c r="AV11" s="29">
        <v>0.3</v>
      </c>
      <c r="AW11" s="29">
        <v>0.3</v>
      </c>
      <c r="AX11" s="29">
        <v>0.2</v>
      </c>
      <c r="AY11" s="29">
        <v>0.2</v>
      </c>
      <c r="AZ11" s="29">
        <v>0.2</v>
      </c>
      <c r="BA11" s="29">
        <v>0.2</v>
      </c>
      <c r="BB11" s="29">
        <v>0.3</v>
      </c>
      <c r="BC11" s="29">
        <v>0.3</v>
      </c>
      <c r="BD11" s="29">
        <v>0.3</v>
      </c>
      <c r="BE11" s="29">
        <v>0.3</v>
      </c>
      <c r="BF11" s="29">
        <v>0.4</v>
      </c>
      <c r="BG11" s="29">
        <v>0.4</v>
      </c>
      <c r="BH11" s="29">
        <v>0.4</v>
      </c>
      <c r="BI11" s="29">
        <v>0.4</v>
      </c>
      <c r="BJ11" s="29">
        <v>0.5</v>
      </c>
      <c r="BK11" s="29">
        <v>0.7</v>
      </c>
      <c r="BL11" s="29">
        <v>0.5</v>
      </c>
      <c r="BM11" s="29">
        <v>0.5</v>
      </c>
      <c r="BN11" s="29">
        <v>0.5</v>
      </c>
      <c r="BO11" s="29">
        <v>0.6</v>
      </c>
      <c r="BP11" s="29">
        <v>0.6</v>
      </c>
      <c r="BQ11" s="29">
        <v>0.6</v>
      </c>
      <c r="BR11" s="29">
        <v>0.6</v>
      </c>
      <c r="BS11" s="29">
        <v>0.5</v>
      </c>
      <c r="BT11" s="29">
        <v>0.5</v>
      </c>
      <c r="BU11" s="29">
        <v>0.5</v>
      </c>
      <c r="BV11" s="29">
        <v>0.5</v>
      </c>
      <c r="BW11" s="29">
        <v>0.3</v>
      </c>
      <c r="BX11" s="29">
        <v>0.2</v>
      </c>
      <c r="BY11" s="29">
        <v>0.2</v>
      </c>
      <c r="BZ11" s="29">
        <v>0.2</v>
      </c>
      <c r="CA11" s="29">
        <v>0.3</v>
      </c>
      <c r="CB11" s="29">
        <v>0.3</v>
      </c>
      <c r="CC11" s="29">
        <v>0.3</v>
      </c>
      <c r="CD11" s="29">
        <v>0.3</v>
      </c>
      <c r="CE11" s="29">
        <v>0.3</v>
      </c>
      <c r="CF11" s="29">
        <v>0.4</v>
      </c>
      <c r="CG11" s="29">
        <v>0.3</v>
      </c>
      <c r="CH11" s="29">
        <v>0.3</v>
      </c>
      <c r="CI11" s="29">
        <v>0.6</v>
      </c>
      <c r="CJ11" s="29">
        <v>0.5</v>
      </c>
      <c r="CK11" s="29">
        <v>0.4</v>
      </c>
      <c r="CL11" s="29">
        <v>0.6</v>
      </c>
      <c r="CM11" s="29">
        <v>0.6</v>
      </c>
      <c r="CN11" s="29">
        <v>0.5</v>
      </c>
      <c r="CO11" s="29">
        <v>0.5</v>
      </c>
      <c r="CP11" s="29">
        <v>0.5</v>
      </c>
      <c r="CQ11" s="29">
        <v>0.5</v>
      </c>
      <c r="CR11" s="29">
        <v>0.5</v>
      </c>
      <c r="CS11" s="74">
        <v>0.5</v>
      </c>
      <c r="CT11" s="74">
        <v>0.4</v>
      </c>
      <c r="CU11" s="74">
        <v>0.4</v>
      </c>
      <c r="CV11" s="74">
        <v>0.5</v>
      </c>
      <c r="CW11" s="74">
        <v>0.5</v>
      </c>
      <c r="CX11" s="74">
        <v>0.5</v>
      </c>
      <c r="CY11" s="74">
        <v>0.6</v>
      </c>
      <c r="CZ11" s="74">
        <v>0.6</v>
      </c>
      <c r="DA11" s="74">
        <v>0.6</v>
      </c>
      <c r="DB11" s="74">
        <v>0.6</v>
      </c>
      <c r="DC11" s="74">
        <v>1</v>
      </c>
      <c r="DD11" s="74">
        <v>0.6</v>
      </c>
      <c r="DE11" s="74">
        <v>0.6</v>
      </c>
      <c r="DF11" s="74">
        <v>0.6</v>
      </c>
      <c r="DG11" s="74">
        <v>0.3</v>
      </c>
    </row>
    <row r="12" spans="1:111" ht="30" customHeight="1">
      <c r="A12" s="385"/>
      <c r="B12" s="57" t="str">
        <f>IF('0'!A1=1,"Фінансова та страхова діяльність","Financial and insurance activities")</f>
        <v>Фінансова та страхова діяльність</v>
      </c>
      <c r="C12" s="24">
        <v>0.3</v>
      </c>
      <c r="D12" s="24">
        <v>0.3</v>
      </c>
      <c r="E12" s="24">
        <v>0.2</v>
      </c>
      <c r="F12" s="24">
        <v>0.2</v>
      </c>
      <c r="G12" s="24">
        <v>0.2</v>
      </c>
      <c r="H12" s="24">
        <v>0.2</v>
      </c>
      <c r="I12" s="24">
        <v>0.2</v>
      </c>
      <c r="J12" s="24">
        <v>0.2</v>
      </c>
      <c r="K12" s="24">
        <v>0.2</v>
      </c>
      <c r="L12" s="24">
        <v>0.2</v>
      </c>
      <c r="M12" s="24">
        <v>0.2</v>
      </c>
      <c r="N12" s="24">
        <v>0.2</v>
      </c>
      <c r="O12" s="24">
        <v>0.3</v>
      </c>
      <c r="P12" s="24">
        <v>0.4</v>
      </c>
      <c r="Q12" s="24">
        <v>0.3</v>
      </c>
      <c r="R12" s="15">
        <v>0.3</v>
      </c>
      <c r="S12" s="15">
        <v>0.4</v>
      </c>
      <c r="T12" s="15">
        <v>0.4</v>
      </c>
      <c r="U12" s="15">
        <v>0.4</v>
      </c>
      <c r="V12" s="15">
        <v>0.4</v>
      </c>
      <c r="W12" s="15">
        <v>0.5</v>
      </c>
      <c r="X12" s="15">
        <v>0.4</v>
      </c>
      <c r="Y12" s="15">
        <v>0.5</v>
      </c>
      <c r="Z12" s="29">
        <v>0.3</v>
      </c>
      <c r="AA12" s="15">
        <v>0.4</v>
      </c>
      <c r="AB12" s="15">
        <v>0.6</v>
      </c>
      <c r="AC12" s="15">
        <v>0.8</v>
      </c>
      <c r="AD12" s="15">
        <v>0.7</v>
      </c>
      <c r="AE12" s="15">
        <v>1.1000000000000001</v>
      </c>
      <c r="AF12" s="15">
        <v>0.9</v>
      </c>
      <c r="AG12" s="15">
        <v>0.9</v>
      </c>
      <c r="AH12" s="15">
        <v>1.2</v>
      </c>
      <c r="AI12" s="15">
        <v>1.3</v>
      </c>
      <c r="AJ12" s="15">
        <v>1.4</v>
      </c>
      <c r="AK12" s="15">
        <v>1.4</v>
      </c>
      <c r="AL12" s="29">
        <v>1</v>
      </c>
      <c r="AM12" s="29">
        <v>0.8</v>
      </c>
      <c r="AN12" s="29">
        <v>0.7</v>
      </c>
      <c r="AO12" s="29">
        <v>0.7</v>
      </c>
      <c r="AP12" s="29">
        <v>0.6</v>
      </c>
      <c r="AQ12" s="29">
        <v>0.7</v>
      </c>
      <c r="AR12" s="29">
        <v>0.9</v>
      </c>
      <c r="AS12" s="29">
        <v>0.8</v>
      </c>
      <c r="AT12" s="29">
        <v>0.8</v>
      </c>
      <c r="AU12" s="29">
        <v>0.9</v>
      </c>
      <c r="AV12" s="29">
        <v>0.8</v>
      </c>
      <c r="AW12" s="29">
        <v>0.9</v>
      </c>
      <c r="AX12" s="29">
        <v>0.8</v>
      </c>
      <c r="AY12" s="29">
        <v>0.8</v>
      </c>
      <c r="AZ12" s="29">
        <v>0.8</v>
      </c>
      <c r="BA12" s="29">
        <v>0.7</v>
      </c>
      <c r="BB12" s="29">
        <v>0.7</v>
      </c>
      <c r="BC12" s="29">
        <v>0.8</v>
      </c>
      <c r="BD12" s="29">
        <v>0.8</v>
      </c>
      <c r="BE12" s="29">
        <v>0.8</v>
      </c>
      <c r="BF12" s="29">
        <v>0.8</v>
      </c>
      <c r="BG12" s="29">
        <v>0.9</v>
      </c>
      <c r="BH12" s="29">
        <v>0.9</v>
      </c>
      <c r="BI12" s="29">
        <v>0.8</v>
      </c>
      <c r="BJ12" s="29">
        <v>0.6</v>
      </c>
      <c r="BK12" s="29">
        <v>0.6</v>
      </c>
      <c r="BL12" s="29">
        <v>0.6</v>
      </c>
      <c r="BM12" s="29">
        <v>0.6</v>
      </c>
      <c r="BN12" s="29">
        <v>0.6</v>
      </c>
      <c r="BO12" s="29">
        <v>0.6</v>
      </c>
      <c r="BP12" s="29">
        <v>0.7</v>
      </c>
      <c r="BQ12" s="29">
        <v>0.6</v>
      </c>
      <c r="BR12" s="29">
        <v>0.7</v>
      </c>
      <c r="BS12" s="29">
        <v>0.7</v>
      </c>
      <c r="BT12" s="29">
        <v>0.7</v>
      </c>
      <c r="BU12" s="29">
        <v>0.7</v>
      </c>
      <c r="BV12" s="29">
        <v>0.7</v>
      </c>
      <c r="BW12" s="29">
        <v>0.6</v>
      </c>
      <c r="BX12" s="29">
        <v>0.6</v>
      </c>
      <c r="BY12" s="29">
        <v>0.5</v>
      </c>
      <c r="BZ12" s="29">
        <v>0.5</v>
      </c>
      <c r="CA12" s="29">
        <v>0.5</v>
      </c>
      <c r="CB12" s="29">
        <v>0.5</v>
      </c>
      <c r="CC12" s="29">
        <v>0.5</v>
      </c>
      <c r="CD12" s="29">
        <v>0.5</v>
      </c>
      <c r="CE12" s="29">
        <v>0.6</v>
      </c>
      <c r="CF12" s="29">
        <v>0.5</v>
      </c>
      <c r="CG12" s="29">
        <v>0.3</v>
      </c>
      <c r="CH12" s="29">
        <v>0.3</v>
      </c>
      <c r="CI12" s="29">
        <v>0.3</v>
      </c>
      <c r="CJ12" s="29">
        <v>0.3</v>
      </c>
      <c r="CK12" s="29">
        <v>0.3</v>
      </c>
      <c r="CL12" s="29">
        <v>0.3</v>
      </c>
      <c r="CM12" s="29">
        <v>0.3</v>
      </c>
      <c r="CN12" s="29">
        <v>0.3</v>
      </c>
      <c r="CO12" s="29">
        <v>0.3</v>
      </c>
      <c r="CP12" s="29">
        <v>0.3</v>
      </c>
      <c r="CQ12" s="29">
        <v>0.3</v>
      </c>
      <c r="CR12" s="29">
        <v>0.3</v>
      </c>
      <c r="CS12" s="74">
        <v>0.3</v>
      </c>
      <c r="CT12" s="74">
        <v>0.4</v>
      </c>
      <c r="CU12" s="74">
        <v>0</v>
      </c>
      <c r="CV12" s="74">
        <v>0</v>
      </c>
      <c r="CW12" s="74">
        <v>0</v>
      </c>
      <c r="CX12" s="74">
        <v>0</v>
      </c>
      <c r="CY12" s="74">
        <v>0</v>
      </c>
      <c r="CZ12" s="74">
        <v>0</v>
      </c>
      <c r="DA12" s="74">
        <v>0.1</v>
      </c>
      <c r="DB12" s="74">
        <v>0.1</v>
      </c>
      <c r="DC12" s="74">
        <v>0</v>
      </c>
      <c r="DD12" s="74">
        <v>0.2</v>
      </c>
      <c r="DE12" s="74">
        <v>0.2</v>
      </c>
      <c r="DF12" s="74">
        <v>0.2</v>
      </c>
      <c r="DG12" s="74">
        <v>0</v>
      </c>
    </row>
    <row r="13" spans="1:111" ht="30" customHeight="1">
      <c r="A13" s="385"/>
      <c r="B13" s="57" t="str">
        <f>IF('0'!A1=1,"Операції з нерухомим майном","Real estate activities")</f>
        <v>Операції з нерухомим майном</v>
      </c>
      <c r="C13" s="24">
        <v>10.1</v>
      </c>
      <c r="D13" s="24">
        <v>11.8</v>
      </c>
      <c r="E13" s="24">
        <v>11.1</v>
      </c>
      <c r="F13" s="24">
        <v>11.9</v>
      </c>
      <c r="G13" s="24">
        <v>10.6</v>
      </c>
      <c r="H13" s="24">
        <v>10.1</v>
      </c>
      <c r="I13" s="24">
        <v>9.8000000000000007</v>
      </c>
      <c r="J13" s="24">
        <v>10.5</v>
      </c>
      <c r="K13" s="24">
        <v>10.5</v>
      </c>
      <c r="L13" s="24">
        <v>10.4</v>
      </c>
      <c r="M13" s="24">
        <v>9.6</v>
      </c>
      <c r="N13" s="24">
        <v>8.1</v>
      </c>
      <c r="O13" s="24">
        <v>5.6</v>
      </c>
      <c r="P13" s="24">
        <v>6</v>
      </c>
      <c r="Q13" s="24">
        <v>5.6</v>
      </c>
      <c r="R13" s="15">
        <v>8.9</v>
      </c>
      <c r="S13" s="15">
        <v>5.4</v>
      </c>
      <c r="T13" s="15">
        <v>6.7</v>
      </c>
      <c r="U13" s="15">
        <v>6.9</v>
      </c>
      <c r="V13" s="15">
        <v>7.7</v>
      </c>
      <c r="W13" s="15">
        <v>7.6</v>
      </c>
      <c r="X13" s="15">
        <v>7</v>
      </c>
      <c r="Y13" s="15">
        <v>7.4</v>
      </c>
      <c r="Z13" s="29">
        <v>6.5</v>
      </c>
      <c r="AA13" s="15">
        <v>4.2</v>
      </c>
      <c r="AB13" s="15">
        <v>4</v>
      </c>
      <c r="AC13" s="15">
        <v>3.7</v>
      </c>
      <c r="AD13" s="15">
        <v>3.7</v>
      </c>
      <c r="AE13" s="15">
        <v>3.3</v>
      </c>
      <c r="AF13" s="15">
        <v>3.6</v>
      </c>
      <c r="AG13" s="15">
        <v>4</v>
      </c>
      <c r="AH13" s="15">
        <v>3.5</v>
      </c>
      <c r="AI13" s="15">
        <v>3.6</v>
      </c>
      <c r="AJ13" s="15">
        <v>3</v>
      </c>
      <c r="AK13" s="15">
        <v>3.3</v>
      </c>
      <c r="AL13" s="29">
        <v>2.8</v>
      </c>
      <c r="AM13" s="29">
        <v>4</v>
      </c>
      <c r="AN13" s="29">
        <v>4.0999999999999996</v>
      </c>
      <c r="AO13" s="29">
        <v>3.7</v>
      </c>
      <c r="AP13" s="29">
        <v>3.6</v>
      </c>
      <c r="AQ13" s="29">
        <v>3.4</v>
      </c>
      <c r="AR13" s="29">
        <v>2.8</v>
      </c>
      <c r="AS13" s="29">
        <v>3.3</v>
      </c>
      <c r="AT13" s="29">
        <v>3.6</v>
      </c>
      <c r="AU13" s="29">
        <v>3.4</v>
      </c>
      <c r="AV13" s="29">
        <v>3.5</v>
      </c>
      <c r="AW13" s="29">
        <v>3.5</v>
      </c>
      <c r="AX13" s="29">
        <v>2.9</v>
      </c>
      <c r="AY13" s="29">
        <v>10.4</v>
      </c>
      <c r="AZ13" s="29">
        <v>10.3</v>
      </c>
      <c r="BA13" s="29">
        <v>9.8000000000000007</v>
      </c>
      <c r="BB13" s="29">
        <v>9.9</v>
      </c>
      <c r="BC13" s="29">
        <v>9.8000000000000007</v>
      </c>
      <c r="BD13" s="29">
        <v>9.6</v>
      </c>
      <c r="BE13" s="29">
        <v>9.6</v>
      </c>
      <c r="BF13" s="29">
        <v>9</v>
      </c>
      <c r="BG13" s="29">
        <v>9.1999999999999993</v>
      </c>
      <c r="BH13" s="29">
        <v>8.9</v>
      </c>
      <c r="BI13" s="29">
        <v>8.6999999999999993</v>
      </c>
      <c r="BJ13" s="29">
        <v>7.9</v>
      </c>
      <c r="BK13" s="29">
        <v>9.9</v>
      </c>
      <c r="BL13" s="29">
        <v>9.8000000000000007</v>
      </c>
      <c r="BM13" s="29">
        <v>9.4</v>
      </c>
      <c r="BN13" s="29">
        <v>9</v>
      </c>
      <c r="BO13" s="29">
        <v>8.9</v>
      </c>
      <c r="BP13" s="29">
        <v>8.9</v>
      </c>
      <c r="BQ13" s="29">
        <v>7.2</v>
      </c>
      <c r="BR13" s="29">
        <v>8.4</v>
      </c>
      <c r="BS13" s="29">
        <v>9.1999999999999993</v>
      </c>
      <c r="BT13" s="29">
        <v>9.1999999999999993</v>
      </c>
      <c r="BU13" s="29">
        <v>9.3000000000000007</v>
      </c>
      <c r="BV13" s="29">
        <v>8.3000000000000007</v>
      </c>
      <c r="BW13" s="29">
        <v>8.4</v>
      </c>
      <c r="BX13" s="29">
        <v>8.6</v>
      </c>
      <c r="BY13" s="29">
        <v>8.4</v>
      </c>
      <c r="BZ13" s="29">
        <v>8.8000000000000007</v>
      </c>
      <c r="CA13" s="29">
        <v>8.5</v>
      </c>
      <c r="CB13" s="29">
        <v>8.3000000000000007</v>
      </c>
      <c r="CC13" s="29">
        <v>8.4</v>
      </c>
      <c r="CD13" s="29">
        <v>8.5</v>
      </c>
      <c r="CE13" s="29">
        <v>8.6999999999999993</v>
      </c>
      <c r="CF13" s="29">
        <v>8.5</v>
      </c>
      <c r="CG13" s="29">
        <v>7.6</v>
      </c>
      <c r="CH13" s="29">
        <v>6.7</v>
      </c>
      <c r="CI13" s="29">
        <v>7.4</v>
      </c>
      <c r="CJ13" s="29">
        <v>7.4</v>
      </c>
      <c r="CK13" s="29">
        <v>8.3000000000000007</v>
      </c>
      <c r="CL13" s="29">
        <v>10.6</v>
      </c>
      <c r="CM13" s="29">
        <v>9.1</v>
      </c>
      <c r="CN13" s="29">
        <v>8.8000000000000007</v>
      </c>
      <c r="CO13" s="29">
        <v>8.3000000000000007</v>
      </c>
      <c r="CP13" s="29">
        <v>8.4</v>
      </c>
      <c r="CQ13" s="29">
        <v>7.8</v>
      </c>
      <c r="CR13" s="29">
        <v>7.5</v>
      </c>
      <c r="CS13" s="74">
        <v>8</v>
      </c>
      <c r="CT13" s="74">
        <v>6.7</v>
      </c>
      <c r="CU13" s="74">
        <v>4.8</v>
      </c>
      <c r="CV13" s="74">
        <v>4.5</v>
      </c>
      <c r="CW13" s="74">
        <v>4.4000000000000004</v>
      </c>
      <c r="CX13" s="74">
        <v>4.2</v>
      </c>
      <c r="CY13" s="74">
        <v>4.7</v>
      </c>
      <c r="CZ13" s="74">
        <v>4.5</v>
      </c>
      <c r="DA13" s="74">
        <v>4.3</v>
      </c>
      <c r="DB13" s="74">
        <v>4.5</v>
      </c>
      <c r="DC13" s="74">
        <v>4</v>
      </c>
      <c r="DD13" s="74">
        <v>4.4000000000000004</v>
      </c>
      <c r="DE13" s="74">
        <v>4.4000000000000004</v>
      </c>
      <c r="DF13" s="74">
        <v>3.5</v>
      </c>
      <c r="DG13" s="74">
        <v>14.7</v>
      </c>
    </row>
    <row r="14" spans="1:111" ht="30" customHeight="1">
      <c r="A14" s="385"/>
      <c r="B14" s="57" t="str">
        <f>IF('0'!A1=1,"Професійна, наукова та технічна діяльність","Professional, scientific and technical activities")</f>
        <v>Професійна, наукова та технічна діяльність</v>
      </c>
      <c r="C14" s="24">
        <v>6.5</v>
      </c>
      <c r="D14" s="24">
        <v>6.8</v>
      </c>
      <c r="E14" s="24">
        <v>6</v>
      </c>
      <c r="F14" s="24">
        <v>5.7</v>
      </c>
      <c r="G14" s="24">
        <v>6.2</v>
      </c>
      <c r="H14" s="24">
        <v>6</v>
      </c>
      <c r="I14" s="24">
        <v>5.9</v>
      </c>
      <c r="J14" s="24">
        <v>6.4</v>
      </c>
      <c r="K14" s="24">
        <v>6.5</v>
      </c>
      <c r="L14" s="24">
        <v>6.9</v>
      </c>
      <c r="M14" s="24">
        <v>6.6</v>
      </c>
      <c r="N14" s="24">
        <v>5.0999999999999996</v>
      </c>
      <c r="O14" s="24">
        <v>5.8</v>
      </c>
      <c r="P14" s="24">
        <v>5.6</v>
      </c>
      <c r="Q14" s="24">
        <v>6.7</v>
      </c>
      <c r="R14" s="15">
        <v>6</v>
      </c>
      <c r="S14" s="15">
        <v>6.3</v>
      </c>
      <c r="T14" s="15">
        <v>6.2</v>
      </c>
      <c r="U14" s="15">
        <v>6.9</v>
      </c>
      <c r="V14" s="15">
        <v>7.7</v>
      </c>
      <c r="W14" s="15">
        <v>7.5</v>
      </c>
      <c r="X14" s="15">
        <v>8.3000000000000007</v>
      </c>
      <c r="Y14" s="15">
        <v>8.1999999999999993</v>
      </c>
      <c r="Z14" s="29">
        <v>7.2</v>
      </c>
      <c r="AA14" s="15">
        <v>7.6</v>
      </c>
      <c r="AB14" s="15">
        <v>7.2</v>
      </c>
      <c r="AC14" s="15">
        <v>7</v>
      </c>
      <c r="AD14" s="15">
        <v>6.8</v>
      </c>
      <c r="AE14" s="15">
        <v>7.5</v>
      </c>
      <c r="AF14" s="15">
        <v>7.3</v>
      </c>
      <c r="AG14" s="15">
        <v>8</v>
      </c>
      <c r="AH14" s="15">
        <v>8.5</v>
      </c>
      <c r="AI14" s="15">
        <v>8.1999999999999993</v>
      </c>
      <c r="AJ14" s="15">
        <v>8.1999999999999993</v>
      </c>
      <c r="AK14" s="15">
        <v>8.3000000000000007</v>
      </c>
      <c r="AL14" s="29">
        <v>6.2</v>
      </c>
      <c r="AM14" s="29">
        <v>8.4</v>
      </c>
      <c r="AN14" s="29">
        <v>8</v>
      </c>
      <c r="AO14" s="29">
        <v>7.4</v>
      </c>
      <c r="AP14" s="29">
        <v>7.7</v>
      </c>
      <c r="AQ14" s="29">
        <v>7.9</v>
      </c>
      <c r="AR14" s="29">
        <v>7.1</v>
      </c>
      <c r="AS14" s="29">
        <v>7.4</v>
      </c>
      <c r="AT14" s="29">
        <v>7.5</v>
      </c>
      <c r="AU14" s="29">
        <v>7</v>
      </c>
      <c r="AV14" s="29">
        <v>6.3</v>
      </c>
      <c r="AW14" s="29">
        <v>6.5</v>
      </c>
      <c r="AX14" s="29">
        <v>4.7</v>
      </c>
      <c r="AY14" s="29">
        <v>5.5</v>
      </c>
      <c r="AZ14" s="29">
        <v>5.2</v>
      </c>
      <c r="BA14" s="29">
        <v>4.7</v>
      </c>
      <c r="BB14" s="29">
        <v>5.2</v>
      </c>
      <c r="BC14" s="29">
        <v>5.3</v>
      </c>
      <c r="BD14" s="29">
        <v>5.3</v>
      </c>
      <c r="BE14" s="29">
        <v>5.2</v>
      </c>
      <c r="BF14" s="29">
        <v>5.0999999999999996</v>
      </c>
      <c r="BG14" s="29">
        <v>4.9000000000000004</v>
      </c>
      <c r="BH14" s="29">
        <v>4.9000000000000004</v>
      </c>
      <c r="BI14" s="29">
        <v>4.9000000000000004</v>
      </c>
      <c r="BJ14" s="29">
        <v>3.7</v>
      </c>
      <c r="BK14" s="29">
        <v>4.4000000000000004</v>
      </c>
      <c r="BL14" s="29">
        <v>4.2</v>
      </c>
      <c r="BM14" s="29">
        <v>4</v>
      </c>
      <c r="BN14" s="29">
        <v>3.9</v>
      </c>
      <c r="BO14" s="29">
        <v>3.4</v>
      </c>
      <c r="BP14" s="29">
        <v>3.8</v>
      </c>
      <c r="BQ14" s="29">
        <v>3.9</v>
      </c>
      <c r="BR14" s="29">
        <v>4.3</v>
      </c>
      <c r="BS14" s="29">
        <v>4.4000000000000004</v>
      </c>
      <c r="BT14" s="29">
        <v>4.3</v>
      </c>
      <c r="BU14" s="29">
        <v>4.5</v>
      </c>
      <c r="BV14" s="29">
        <v>3.1</v>
      </c>
      <c r="BW14" s="29">
        <v>4</v>
      </c>
      <c r="BX14" s="29">
        <v>3.5</v>
      </c>
      <c r="BY14" s="29">
        <v>3.4</v>
      </c>
      <c r="BZ14" s="29">
        <v>4.2</v>
      </c>
      <c r="CA14" s="29">
        <v>4.2</v>
      </c>
      <c r="CB14" s="29">
        <v>4</v>
      </c>
      <c r="CC14" s="29">
        <v>4.0999999999999996</v>
      </c>
      <c r="CD14" s="29">
        <v>4.5999999999999996</v>
      </c>
      <c r="CE14" s="29">
        <v>4.5</v>
      </c>
      <c r="CF14" s="29">
        <v>5.2</v>
      </c>
      <c r="CG14" s="29">
        <v>6.7</v>
      </c>
      <c r="CH14" s="29">
        <v>5.0999999999999996</v>
      </c>
      <c r="CI14" s="29">
        <v>6</v>
      </c>
      <c r="CJ14" s="29">
        <v>5.9</v>
      </c>
      <c r="CK14" s="29">
        <v>5.6</v>
      </c>
      <c r="CL14" s="29">
        <v>7.7</v>
      </c>
      <c r="CM14" s="29">
        <v>7.5</v>
      </c>
      <c r="CN14" s="29">
        <v>6.8</v>
      </c>
      <c r="CO14" s="29">
        <v>7.6</v>
      </c>
      <c r="CP14" s="29">
        <v>8</v>
      </c>
      <c r="CQ14" s="29">
        <v>7.2</v>
      </c>
      <c r="CR14" s="29">
        <v>7.4</v>
      </c>
      <c r="CS14" s="74">
        <v>7.7</v>
      </c>
      <c r="CT14" s="74">
        <v>5.7</v>
      </c>
      <c r="CU14" s="74">
        <v>7.8</v>
      </c>
      <c r="CV14" s="74">
        <v>6.8</v>
      </c>
      <c r="CW14" s="74">
        <v>6.1</v>
      </c>
      <c r="CX14" s="74">
        <v>5.4</v>
      </c>
      <c r="CY14" s="74">
        <v>7.1</v>
      </c>
      <c r="CZ14" s="74">
        <v>7.5</v>
      </c>
      <c r="DA14" s="74">
        <v>8.1</v>
      </c>
      <c r="DB14" s="74">
        <v>7.6</v>
      </c>
      <c r="DC14" s="74">
        <v>7</v>
      </c>
      <c r="DD14" s="74">
        <v>7.1</v>
      </c>
      <c r="DE14" s="74">
        <v>7.5</v>
      </c>
      <c r="DF14" s="74">
        <v>5.2</v>
      </c>
      <c r="DG14" s="74">
        <v>3.8</v>
      </c>
    </row>
    <row r="15" spans="1:111" ht="30" customHeight="1">
      <c r="A15" s="385"/>
      <c r="B15" s="57" t="str">
        <f>IF('0'!A1=1,"з неї наукові дослідження та розробки","of which scientific research and development")</f>
        <v>з неї наукові дослідження та розробки</v>
      </c>
      <c r="C15" s="24">
        <v>13</v>
      </c>
      <c r="D15" s="24">
        <v>13</v>
      </c>
      <c r="E15" s="24">
        <v>11.9</v>
      </c>
      <c r="F15" s="24">
        <v>11.4</v>
      </c>
      <c r="G15" s="24">
        <v>12.1</v>
      </c>
      <c r="H15" s="24">
        <v>11.4</v>
      </c>
      <c r="I15" s="24">
        <v>10.9</v>
      </c>
      <c r="J15" s="24">
        <v>12.5</v>
      </c>
      <c r="K15" s="24">
        <v>12</v>
      </c>
      <c r="L15" s="24">
        <v>12.8</v>
      </c>
      <c r="M15" s="24">
        <v>11.8</v>
      </c>
      <c r="N15" s="24">
        <v>8.6</v>
      </c>
      <c r="O15" s="24">
        <v>11.5</v>
      </c>
      <c r="P15" s="24">
        <v>11.6</v>
      </c>
      <c r="Q15" s="24">
        <v>13.7</v>
      </c>
      <c r="R15" s="15">
        <v>13.1</v>
      </c>
      <c r="S15" s="15">
        <v>12.1</v>
      </c>
      <c r="T15" s="15">
        <v>11.6</v>
      </c>
      <c r="U15" s="15">
        <v>12.5</v>
      </c>
      <c r="V15" s="15">
        <v>14.5</v>
      </c>
      <c r="W15" s="15">
        <v>15.2</v>
      </c>
      <c r="X15" s="15">
        <v>15.8</v>
      </c>
      <c r="Y15" s="15">
        <v>14.4</v>
      </c>
      <c r="Z15" s="29">
        <v>11.3</v>
      </c>
      <c r="AA15" s="15">
        <v>13.9</v>
      </c>
      <c r="AB15" s="15">
        <v>13.9</v>
      </c>
      <c r="AC15" s="15">
        <v>13.5</v>
      </c>
      <c r="AD15" s="15">
        <v>13.4</v>
      </c>
      <c r="AE15" s="15">
        <v>12.6</v>
      </c>
      <c r="AF15" s="15">
        <v>13</v>
      </c>
      <c r="AG15" s="15">
        <v>12.5</v>
      </c>
      <c r="AH15" s="15">
        <v>12.7</v>
      </c>
      <c r="AI15" s="15">
        <v>12.7</v>
      </c>
      <c r="AJ15" s="15">
        <v>12.1</v>
      </c>
      <c r="AK15" s="15">
        <v>12.6</v>
      </c>
      <c r="AL15" s="29">
        <v>9.5</v>
      </c>
      <c r="AM15" s="29">
        <v>13.5</v>
      </c>
      <c r="AN15" s="29">
        <v>12</v>
      </c>
      <c r="AO15" s="29">
        <v>11.4</v>
      </c>
      <c r="AP15" s="29">
        <v>11.2</v>
      </c>
      <c r="AQ15" s="29">
        <v>10.7</v>
      </c>
      <c r="AR15" s="29">
        <v>10</v>
      </c>
      <c r="AS15" s="29">
        <v>10.3</v>
      </c>
      <c r="AT15" s="29">
        <v>10.9</v>
      </c>
      <c r="AU15" s="29">
        <v>10.1</v>
      </c>
      <c r="AV15" s="29">
        <v>10.6</v>
      </c>
      <c r="AW15" s="29">
        <v>9.9</v>
      </c>
      <c r="AX15" s="29">
        <v>7.2</v>
      </c>
      <c r="AY15" s="29">
        <v>6.5</v>
      </c>
      <c r="AZ15" s="29">
        <v>6.3</v>
      </c>
      <c r="BA15" s="29">
        <v>4.9000000000000004</v>
      </c>
      <c r="BB15" s="29">
        <v>5.6</v>
      </c>
      <c r="BC15" s="29">
        <v>5.9</v>
      </c>
      <c r="BD15" s="29">
        <v>5.5</v>
      </c>
      <c r="BE15" s="29">
        <v>5.2</v>
      </c>
      <c r="BF15" s="29">
        <v>5</v>
      </c>
      <c r="BG15" s="29">
        <v>4.8</v>
      </c>
      <c r="BH15" s="29">
        <v>5.3</v>
      </c>
      <c r="BI15" s="29">
        <v>5</v>
      </c>
      <c r="BJ15" s="29">
        <v>3.1</v>
      </c>
      <c r="BK15" s="29">
        <v>4.5</v>
      </c>
      <c r="BL15" s="29">
        <v>3.9</v>
      </c>
      <c r="BM15" s="29">
        <v>3.9</v>
      </c>
      <c r="BN15" s="29">
        <v>4.3</v>
      </c>
      <c r="BO15" s="29">
        <v>3.6</v>
      </c>
      <c r="BP15" s="29">
        <v>3.5</v>
      </c>
      <c r="BQ15" s="29">
        <v>4</v>
      </c>
      <c r="BR15" s="29">
        <v>4.8</v>
      </c>
      <c r="BS15" s="29">
        <v>5.4</v>
      </c>
      <c r="BT15" s="29">
        <v>4.5</v>
      </c>
      <c r="BU15" s="29">
        <v>4.9000000000000004</v>
      </c>
      <c r="BV15" s="29">
        <v>2.7</v>
      </c>
      <c r="BW15" s="29">
        <v>4.5</v>
      </c>
      <c r="BX15" s="29">
        <v>5.2</v>
      </c>
      <c r="BY15" s="29">
        <v>5.7</v>
      </c>
      <c r="BZ15" s="29">
        <v>7.2</v>
      </c>
      <c r="CA15" s="29">
        <v>5.7</v>
      </c>
      <c r="CB15" s="29">
        <v>5.5</v>
      </c>
      <c r="CC15" s="29">
        <v>5.8</v>
      </c>
      <c r="CD15" s="29">
        <v>6.6</v>
      </c>
      <c r="CE15" s="29">
        <v>6.7</v>
      </c>
      <c r="CF15" s="29">
        <v>7.8</v>
      </c>
      <c r="CG15" s="29">
        <v>11.8</v>
      </c>
      <c r="CH15" s="29">
        <v>9.6999999999999993</v>
      </c>
      <c r="CI15" s="29">
        <v>13.9</v>
      </c>
      <c r="CJ15" s="29">
        <v>14.3</v>
      </c>
      <c r="CK15" s="29">
        <v>14.3</v>
      </c>
      <c r="CL15" s="29">
        <v>17.399999999999999</v>
      </c>
      <c r="CM15" s="29">
        <v>15.9</v>
      </c>
      <c r="CN15" s="29">
        <v>14.8</v>
      </c>
      <c r="CO15" s="29">
        <v>15.8</v>
      </c>
      <c r="CP15" s="29">
        <v>17.899999999999999</v>
      </c>
      <c r="CQ15" s="29">
        <v>16.600000000000001</v>
      </c>
      <c r="CR15" s="29">
        <v>16.600000000000001</v>
      </c>
      <c r="CS15" s="74">
        <v>16.5</v>
      </c>
      <c r="CT15" s="74">
        <v>14.6</v>
      </c>
      <c r="CU15" s="74">
        <v>18.8</v>
      </c>
      <c r="CV15" s="74">
        <v>19.2</v>
      </c>
      <c r="CW15" s="74">
        <v>17.5</v>
      </c>
      <c r="CX15" s="74">
        <v>17.899999999999999</v>
      </c>
      <c r="CY15" s="74">
        <v>18.899999999999999</v>
      </c>
      <c r="CZ15" s="74">
        <v>19.600000000000001</v>
      </c>
      <c r="DA15" s="74">
        <v>21.3</v>
      </c>
      <c r="DB15" s="74">
        <v>19.899999999999999</v>
      </c>
      <c r="DC15" s="74">
        <v>18</v>
      </c>
      <c r="DD15" s="74">
        <v>18.600000000000001</v>
      </c>
      <c r="DE15" s="74">
        <v>18.600000000000001</v>
      </c>
      <c r="DF15" s="74">
        <v>13.2</v>
      </c>
      <c r="DG15" s="74">
        <v>9.9</v>
      </c>
    </row>
    <row r="16" spans="1:111" ht="30" customHeight="1">
      <c r="A16" s="385"/>
      <c r="B16" s="57"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16" s="24">
        <v>1.9</v>
      </c>
      <c r="D16" s="24">
        <v>1.7</v>
      </c>
      <c r="E16" s="24">
        <v>1.6</v>
      </c>
      <c r="F16" s="24">
        <v>1.5</v>
      </c>
      <c r="G16" s="24">
        <v>1.5</v>
      </c>
      <c r="H16" s="24">
        <v>1.4</v>
      </c>
      <c r="I16" s="24">
        <v>1.3</v>
      </c>
      <c r="J16" s="24">
        <v>1.4</v>
      </c>
      <c r="K16" s="24">
        <v>1.4</v>
      </c>
      <c r="L16" s="24">
        <v>1.3</v>
      </c>
      <c r="M16" s="24">
        <v>1.3</v>
      </c>
      <c r="N16" s="24">
        <v>1</v>
      </c>
      <c r="O16" s="24">
        <v>1.4</v>
      </c>
      <c r="P16" s="24">
        <v>1.7</v>
      </c>
      <c r="Q16" s="24">
        <v>2.2999999999999998</v>
      </c>
      <c r="R16" s="15">
        <v>2.1</v>
      </c>
      <c r="S16" s="15">
        <v>2</v>
      </c>
      <c r="T16" s="15">
        <v>2.2999999999999998</v>
      </c>
      <c r="U16" s="15">
        <v>2</v>
      </c>
      <c r="V16" s="15">
        <v>2.5</v>
      </c>
      <c r="W16" s="15">
        <v>3.4</v>
      </c>
      <c r="X16" s="15">
        <v>3.8</v>
      </c>
      <c r="Y16" s="15">
        <v>4.4000000000000004</v>
      </c>
      <c r="Z16" s="29">
        <v>3.1</v>
      </c>
      <c r="AA16" s="15">
        <v>3</v>
      </c>
      <c r="AB16" s="15">
        <v>2.1</v>
      </c>
      <c r="AC16" s="15">
        <v>2.1</v>
      </c>
      <c r="AD16" s="15">
        <v>3</v>
      </c>
      <c r="AE16" s="15">
        <v>2.7</v>
      </c>
      <c r="AF16" s="15">
        <v>3.1</v>
      </c>
      <c r="AG16" s="15">
        <v>3.4</v>
      </c>
      <c r="AH16" s="15">
        <v>3</v>
      </c>
      <c r="AI16" s="15">
        <v>2.4</v>
      </c>
      <c r="AJ16" s="15">
        <v>2.1</v>
      </c>
      <c r="AK16" s="15">
        <v>1.8</v>
      </c>
      <c r="AL16" s="29">
        <v>1.5</v>
      </c>
      <c r="AM16" s="29">
        <v>1.5</v>
      </c>
      <c r="AN16" s="29">
        <v>1.4</v>
      </c>
      <c r="AO16" s="29">
        <v>1.4</v>
      </c>
      <c r="AP16" s="29">
        <v>1.3</v>
      </c>
      <c r="AQ16" s="29">
        <v>1.4</v>
      </c>
      <c r="AR16" s="29">
        <v>1.3</v>
      </c>
      <c r="AS16" s="29">
        <v>1.1000000000000001</v>
      </c>
      <c r="AT16" s="29">
        <v>1</v>
      </c>
      <c r="AU16" s="29">
        <v>1</v>
      </c>
      <c r="AV16" s="29">
        <v>0.9</v>
      </c>
      <c r="AW16" s="29">
        <v>1</v>
      </c>
      <c r="AX16" s="29">
        <v>0.8</v>
      </c>
      <c r="AY16" s="29">
        <v>0.7</v>
      </c>
      <c r="AZ16" s="29">
        <v>0.7</v>
      </c>
      <c r="BA16" s="29">
        <v>0.8</v>
      </c>
      <c r="BB16" s="29">
        <v>0.9</v>
      </c>
      <c r="BC16" s="29">
        <v>0.9</v>
      </c>
      <c r="BD16" s="29">
        <v>1</v>
      </c>
      <c r="BE16" s="29">
        <v>0.9</v>
      </c>
      <c r="BF16" s="29">
        <v>0.8</v>
      </c>
      <c r="BG16" s="29">
        <v>0.7</v>
      </c>
      <c r="BH16" s="29">
        <v>0.8</v>
      </c>
      <c r="BI16" s="29">
        <v>0.9</v>
      </c>
      <c r="BJ16" s="29">
        <v>0.8</v>
      </c>
      <c r="BK16" s="29">
        <v>0.5</v>
      </c>
      <c r="BL16" s="29">
        <v>0.7</v>
      </c>
      <c r="BM16" s="29">
        <v>0.7</v>
      </c>
      <c r="BN16" s="29">
        <v>0.6</v>
      </c>
      <c r="BO16" s="29">
        <v>0.7</v>
      </c>
      <c r="BP16" s="29">
        <v>0.7</v>
      </c>
      <c r="BQ16" s="29">
        <v>0.7</v>
      </c>
      <c r="BR16" s="29">
        <v>0.6</v>
      </c>
      <c r="BS16" s="29">
        <v>0.7</v>
      </c>
      <c r="BT16" s="29">
        <v>0.8</v>
      </c>
      <c r="BU16" s="29">
        <v>0.7</v>
      </c>
      <c r="BV16" s="29">
        <v>0.5</v>
      </c>
      <c r="BW16" s="29">
        <v>0.6</v>
      </c>
      <c r="BX16" s="29">
        <v>0.6</v>
      </c>
      <c r="BY16" s="29">
        <v>0.6</v>
      </c>
      <c r="BZ16" s="29">
        <v>0.5</v>
      </c>
      <c r="CA16" s="29">
        <v>0.6</v>
      </c>
      <c r="CB16" s="29">
        <v>0.7</v>
      </c>
      <c r="CC16" s="29">
        <v>0.6</v>
      </c>
      <c r="CD16" s="29">
        <v>0.6</v>
      </c>
      <c r="CE16" s="29">
        <v>0.7</v>
      </c>
      <c r="CF16" s="29">
        <v>0.7</v>
      </c>
      <c r="CG16" s="29">
        <v>0.7</v>
      </c>
      <c r="CH16" s="29">
        <v>0.6</v>
      </c>
      <c r="CI16" s="29">
        <v>0.7</v>
      </c>
      <c r="CJ16" s="29">
        <v>0.9</v>
      </c>
      <c r="CK16" s="29">
        <v>0.8</v>
      </c>
      <c r="CL16" s="29">
        <v>0.9</v>
      </c>
      <c r="CM16" s="29">
        <v>1</v>
      </c>
      <c r="CN16" s="29">
        <v>1</v>
      </c>
      <c r="CO16" s="29">
        <v>1</v>
      </c>
      <c r="CP16" s="29">
        <v>0.9</v>
      </c>
      <c r="CQ16" s="29">
        <v>1.1000000000000001</v>
      </c>
      <c r="CR16" s="29">
        <v>1</v>
      </c>
      <c r="CS16" s="74">
        <v>1</v>
      </c>
      <c r="CT16" s="74">
        <v>0.7</v>
      </c>
      <c r="CU16" s="74">
        <v>0.7</v>
      </c>
      <c r="CV16" s="74">
        <v>0.7</v>
      </c>
      <c r="CW16" s="74">
        <v>0.7</v>
      </c>
      <c r="CX16" s="74">
        <v>0.7</v>
      </c>
      <c r="CY16" s="74">
        <v>0.9</v>
      </c>
      <c r="CZ16" s="74">
        <v>0.8</v>
      </c>
      <c r="DA16" s="74">
        <v>0.8</v>
      </c>
      <c r="DB16" s="74">
        <v>0.8</v>
      </c>
      <c r="DC16" s="74">
        <v>1</v>
      </c>
      <c r="DD16" s="74">
        <v>0.8</v>
      </c>
      <c r="DE16" s="74">
        <v>0.7</v>
      </c>
      <c r="DF16" s="74">
        <v>0.8</v>
      </c>
      <c r="DG16" s="74">
        <v>0.9</v>
      </c>
    </row>
    <row r="17" spans="1:111" ht="30" customHeight="1">
      <c r="A17" s="385"/>
      <c r="B17" s="57"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17" s="24">
        <v>0.1</v>
      </c>
      <c r="D17" s="24">
        <v>0.1</v>
      </c>
      <c r="E17" s="24">
        <v>0.1</v>
      </c>
      <c r="F17" s="24">
        <v>0.1</v>
      </c>
      <c r="G17" s="24">
        <v>0.1</v>
      </c>
      <c r="H17" s="24">
        <v>0.2</v>
      </c>
      <c r="I17" s="24">
        <v>0.1</v>
      </c>
      <c r="J17" s="24">
        <v>0.1</v>
      </c>
      <c r="K17" s="24">
        <v>0.1</v>
      </c>
      <c r="L17" s="24">
        <v>0.1</v>
      </c>
      <c r="M17" s="24">
        <v>0.1</v>
      </c>
      <c r="N17" s="24">
        <v>0</v>
      </c>
      <c r="O17" s="24">
        <v>0.1</v>
      </c>
      <c r="P17" s="24">
        <v>0.1</v>
      </c>
      <c r="Q17" s="24">
        <v>0.1</v>
      </c>
      <c r="R17" s="15">
        <v>0.1</v>
      </c>
      <c r="S17" s="15">
        <v>0.1</v>
      </c>
      <c r="T17" s="15">
        <v>0.1</v>
      </c>
      <c r="U17" s="15">
        <v>0.2</v>
      </c>
      <c r="V17" s="15">
        <v>1</v>
      </c>
      <c r="W17" s="15">
        <v>1.9</v>
      </c>
      <c r="X17" s="15">
        <v>2.2000000000000002</v>
      </c>
      <c r="Y17" s="15">
        <v>2.6</v>
      </c>
      <c r="Z17" s="29">
        <v>2.2000000000000002</v>
      </c>
      <c r="AA17" s="15">
        <v>1</v>
      </c>
      <c r="AB17" s="15">
        <v>1</v>
      </c>
      <c r="AC17" s="15">
        <v>0.9</v>
      </c>
      <c r="AD17" s="15">
        <v>0.7</v>
      </c>
      <c r="AE17" s="15">
        <v>0.7</v>
      </c>
      <c r="AF17" s="15">
        <v>0.5</v>
      </c>
      <c r="AG17" s="15">
        <v>0.4</v>
      </c>
      <c r="AH17" s="15">
        <v>0.3</v>
      </c>
      <c r="AI17" s="15">
        <v>0.3</v>
      </c>
      <c r="AJ17" s="15">
        <v>0.2</v>
      </c>
      <c r="AK17" s="15">
        <v>0.2</v>
      </c>
      <c r="AL17" s="29">
        <v>0.1</v>
      </c>
      <c r="AM17" s="29">
        <v>0.2</v>
      </c>
      <c r="AN17" s="29">
        <v>0.2</v>
      </c>
      <c r="AO17" s="29">
        <v>0.2</v>
      </c>
      <c r="AP17" s="29">
        <v>0.2</v>
      </c>
      <c r="AQ17" s="29">
        <v>0.2</v>
      </c>
      <c r="AR17" s="29">
        <v>0.2</v>
      </c>
      <c r="AS17" s="29">
        <v>0.2</v>
      </c>
      <c r="AT17" s="29">
        <v>0.3</v>
      </c>
      <c r="AU17" s="29">
        <v>0.4</v>
      </c>
      <c r="AV17" s="29">
        <v>0.2</v>
      </c>
      <c r="AW17" s="29">
        <v>0.1</v>
      </c>
      <c r="AX17" s="29">
        <v>0.1</v>
      </c>
      <c r="AY17" s="29">
        <v>0.1</v>
      </c>
      <c r="AZ17" s="29">
        <v>0.1</v>
      </c>
      <c r="BA17" s="29">
        <v>0.1</v>
      </c>
      <c r="BB17" s="29">
        <v>0.1</v>
      </c>
      <c r="BC17" s="29">
        <v>0.1</v>
      </c>
      <c r="BD17" s="29">
        <v>0.1</v>
      </c>
      <c r="BE17" s="29">
        <v>0.1</v>
      </c>
      <c r="BF17" s="29">
        <v>0.1</v>
      </c>
      <c r="BG17" s="29">
        <v>0.1</v>
      </c>
      <c r="BH17" s="29">
        <v>0.1</v>
      </c>
      <c r="BI17" s="29">
        <v>0.1</v>
      </c>
      <c r="BJ17" s="29">
        <v>0.1</v>
      </c>
      <c r="BK17" s="29">
        <v>0.1</v>
      </c>
      <c r="BL17" s="29">
        <v>0.1</v>
      </c>
      <c r="BM17" s="29">
        <v>0.1</v>
      </c>
      <c r="BN17" s="29">
        <v>0.1</v>
      </c>
      <c r="BO17" s="29">
        <v>0.1</v>
      </c>
      <c r="BP17" s="29">
        <v>0.1</v>
      </c>
      <c r="BQ17" s="29">
        <v>0.1</v>
      </c>
      <c r="BR17" s="29">
        <v>0.1</v>
      </c>
      <c r="BS17" s="29">
        <v>0.2</v>
      </c>
      <c r="BT17" s="29">
        <v>0.2</v>
      </c>
      <c r="BU17" s="29">
        <v>0.1</v>
      </c>
      <c r="BV17" s="29">
        <v>0.1</v>
      </c>
      <c r="BW17" s="29">
        <v>0.1</v>
      </c>
      <c r="BX17" s="29">
        <v>0.1</v>
      </c>
      <c r="BY17" s="29">
        <v>0.1</v>
      </c>
      <c r="BZ17" s="29">
        <v>0.1</v>
      </c>
      <c r="CA17" s="29">
        <v>0.1</v>
      </c>
      <c r="CB17" s="29">
        <v>0.1</v>
      </c>
      <c r="CC17" s="29">
        <v>0.1</v>
      </c>
      <c r="CD17" s="29">
        <v>0.1</v>
      </c>
      <c r="CE17" s="29">
        <v>0.1</v>
      </c>
      <c r="CF17" s="29">
        <v>0.1</v>
      </c>
      <c r="CG17" s="29">
        <v>0.1</v>
      </c>
      <c r="CH17" s="29">
        <v>0</v>
      </c>
      <c r="CI17" s="29">
        <v>0.1</v>
      </c>
      <c r="CJ17" s="29">
        <v>0.1</v>
      </c>
      <c r="CK17" s="29">
        <v>0.1</v>
      </c>
      <c r="CL17" s="29">
        <v>0.1</v>
      </c>
      <c r="CM17" s="29">
        <v>0.1</v>
      </c>
      <c r="CN17" s="29">
        <v>0.1</v>
      </c>
      <c r="CO17" s="29">
        <v>0.1</v>
      </c>
      <c r="CP17" s="29">
        <v>0.1</v>
      </c>
      <c r="CQ17" s="29">
        <v>0.1</v>
      </c>
      <c r="CR17" s="29">
        <v>0.1</v>
      </c>
      <c r="CS17" s="74">
        <v>0.1</v>
      </c>
      <c r="CT17" s="74">
        <v>0.1</v>
      </c>
      <c r="CU17" s="74">
        <v>0.1</v>
      </c>
      <c r="CV17" s="74">
        <v>0.2</v>
      </c>
      <c r="CW17" s="74">
        <v>0.1</v>
      </c>
      <c r="CX17" s="74">
        <v>0.1</v>
      </c>
      <c r="CY17" s="74">
        <v>0.1</v>
      </c>
      <c r="CZ17" s="74">
        <v>0.1</v>
      </c>
      <c r="DA17" s="74">
        <v>0.1</v>
      </c>
      <c r="DB17" s="74">
        <v>0.1</v>
      </c>
      <c r="DC17" s="74">
        <v>0</v>
      </c>
      <c r="DD17" s="74">
        <v>0.1</v>
      </c>
      <c r="DE17" s="74">
        <v>0.1</v>
      </c>
      <c r="DF17" s="74">
        <v>0</v>
      </c>
      <c r="DG17" s="74">
        <v>0.1</v>
      </c>
    </row>
    <row r="18" spans="1:111" ht="30" customHeight="1">
      <c r="A18" s="385"/>
      <c r="B18" s="57" t="str">
        <f>IF('0'!A1=1,"Освіта","Education")</f>
        <v>Освіта</v>
      </c>
      <c r="C18" s="24">
        <v>0.1</v>
      </c>
      <c r="D18" s="24">
        <v>0.1</v>
      </c>
      <c r="E18" s="24">
        <v>0.1</v>
      </c>
      <c r="F18" s="24">
        <v>0.1</v>
      </c>
      <c r="G18" s="24">
        <v>0.1</v>
      </c>
      <c r="H18" s="24">
        <v>0.1</v>
      </c>
      <c r="I18" s="24">
        <v>0.1</v>
      </c>
      <c r="J18" s="24">
        <v>0.1</v>
      </c>
      <c r="K18" s="24">
        <v>0.1</v>
      </c>
      <c r="L18" s="24">
        <v>0.1</v>
      </c>
      <c r="M18" s="24">
        <v>0.2</v>
      </c>
      <c r="N18" s="24">
        <v>0.1</v>
      </c>
      <c r="O18" s="24">
        <v>0.1</v>
      </c>
      <c r="P18" s="24">
        <v>0.1</v>
      </c>
      <c r="Q18" s="24">
        <v>0.1</v>
      </c>
      <c r="R18" s="15">
        <v>0.1</v>
      </c>
      <c r="S18" s="15">
        <v>0.1</v>
      </c>
      <c r="T18" s="15">
        <v>0.1</v>
      </c>
      <c r="U18" s="15">
        <v>0.2</v>
      </c>
      <c r="V18" s="15">
        <v>1.3</v>
      </c>
      <c r="W18" s="15">
        <v>3.1</v>
      </c>
      <c r="X18" s="15">
        <v>4.4000000000000004</v>
      </c>
      <c r="Y18" s="15">
        <v>4.7</v>
      </c>
      <c r="Z18" s="29">
        <v>4.0999999999999996</v>
      </c>
      <c r="AA18" s="15">
        <v>0.1</v>
      </c>
      <c r="AB18" s="15">
        <v>0.1</v>
      </c>
      <c r="AC18" s="15">
        <v>0.1</v>
      </c>
      <c r="AD18" s="15">
        <v>0.1</v>
      </c>
      <c r="AE18" s="15">
        <v>0.1</v>
      </c>
      <c r="AF18" s="15">
        <v>0</v>
      </c>
      <c r="AG18" s="15">
        <v>0.1</v>
      </c>
      <c r="AH18" s="15">
        <v>0.1</v>
      </c>
      <c r="AI18" s="15">
        <v>0.1</v>
      </c>
      <c r="AJ18" s="15">
        <v>0.1</v>
      </c>
      <c r="AK18" s="15">
        <v>0</v>
      </c>
      <c r="AL18" s="29">
        <v>0</v>
      </c>
      <c r="AM18" s="29">
        <v>0.1</v>
      </c>
      <c r="AN18" s="29">
        <v>0.2</v>
      </c>
      <c r="AO18" s="29">
        <v>0.2</v>
      </c>
      <c r="AP18" s="29">
        <v>0.1</v>
      </c>
      <c r="AQ18" s="29">
        <v>0.1</v>
      </c>
      <c r="AR18" s="29">
        <v>0.1</v>
      </c>
      <c r="AS18" s="29">
        <v>0.1</v>
      </c>
      <c r="AT18" s="29">
        <v>0.2</v>
      </c>
      <c r="AU18" s="29">
        <v>0.2</v>
      </c>
      <c r="AV18" s="29">
        <v>0.2</v>
      </c>
      <c r="AW18" s="29">
        <v>0.1</v>
      </c>
      <c r="AX18" s="29">
        <v>0.1</v>
      </c>
      <c r="AY18" s="29">
        <v>0.1</v>
      </c>
      <c r="AZ18" s="29">
        <v>0.1</v>
      </c>
      <c r="BA18" s="29">
        <v>0.1</v>
      </c>
      <c r="BB18" s="29">
        <v>0.1</v>
      </c>
      <c r="BC18" s="29">
        <v>0.1</v>
      </c>
      <c r="BD18" s="29">
        <v>0.1</v>
      </c>
      <c r="BE18" s="29">
        <v>0.1</v>
      </c>
      <c r="BF18" s="29">
        <v>0.1</v>
      </c>
      <c r="BG18" s="29">
        <v>0.1</v>
      </c>
      <c r="BH18" s="29">
        <v>0.1</v>
      </c>
      <c r="BI18" s="29">
        <v>0.2</v>
      </c>
      <c r="BJ18" s="29">
        <v>0</v>
      </c>
      <c r="BK18" s="29">
        <v>0.1</v>
      </c>
      <c r="BL18" s="29">
        <v>0</v>
      </c>
      <c r="BM18" s="29">
        <v>0</v>
      </c>
      <c r="BN18" s="29">
        <v>0</v>
      </c>
      <c r="BO18" s="29">
        <v>0</v>
      </c>
      <c r="BP18" s="29">
        <v>0</v>
      </c>
      <c r="BQ18" s="29">
        <v>0.1</v>
      </c>
      <c r="BR18" s="29">
        <v>0.2</v>
      </c>
      <c r="BS18" s="29">
        <v>0.1</v>
      </c>
      <c r="BT18" s="29">
        <v>0.1</v>
      </c>
      <c r="BU18" s="29">
        <v>0.1</v>
      </c>
      <c r="BV18" s="29">
        <v>0</v>
      </c>
      <c r="BW18" s="29">
        <v>0.1</v>
      </c>
      <c r="BX18" s="29">
        <v>0.1</v>
      </c>
      <c r="BY18" s="29">
        <v>0.1</v>
      </c>
      <c r="BZ18" s="29">
        <v>0.1</v>
      </c>
      <c r="CA18" s="29">
        <v>0.1</v>
      </c>
      <c r="CB18" s="29">
        <v>0.1</v>
      </c>
      <c r="CC18" s="29">
        <v>0.2</v>
      </c>
      <c r="CD18" s="29">
        <v>0.2</v>
      </c>
      <c r="CE18" s="29">
        <v>0.3</v>
      </c>
      <c r="CF18" s="29">
        <v>0.3</v>
      </c>
      <c r="CG18" s="29">
        <v>0.5</v>
      </c>
      <c r="CH18" s="29">
        <v>0.1</v>
      </c>
      <c r="CI18" s="29">
        <v>0.1</v>
      </c>
      <c r="CJ18" s="29">
        <v>0.1</v>
      </c>
      <c r="CK18" s="29">
        <v>0.1</v>
      </c>
      <c r="CL18" s="29">
        <v>0.1</v>
      </c>
      <c r="CM18" s="29">
        <v>0.2</v>
      </c>
      <c r="CN18" s="29">
        <v>0.1</v>
      </c>
      <c r="CO18" s="29">
        <v>0.2</v>
      </c>
      <c r="CP18" s="29">
        <v>0.2</v>
      </c>
      <c r="CQ18" s="29">
        <v>0.1</v>
      </c>
      <c r="CR18" s="29">
        <v>0.1</v>
      </c>
      <c r="CS18" s="74">
        <v>0.1</v>
      </c>
      <c r="CT18" s="74">
        <v>0.1</v>
      </c>
      <c r="CU18" s="74">
        <v>0.1</v>
      </c>
      <c r="CV18" s="74">
        <v>0.1</v>
      </c>
      <c r="CW18" s="74">
        <v>0.1</v>
      </c>
      <c r="CX18" s="74">
        <v>0.1</v>
      </c>
      <c r="CY18" s="74">
        <v>0.1</v>
      </c>
      <c r="CZ18" s="74">
        <v>0.1</v>
      </c>
      <c r="DA18" s="74">
        <v>0.2</v>
      </c>
      <c r="DB18" s="74">
        <v>0.1</v>
      </c>
      <c r="DC18" s="74">
        <v>0</v>
      </c>
      <c r="DD18" s="74">
        <v>0.1</v>
      </c>
      <c r="DE18" s="74">
        <v>0.1</v>
      </c>
      <c r="DF18" s="74">
        <v>0</v>
      </c>
      <c r="DG18" s="74">
        <v>0.1</v>
      </c>
    </row>
    <row r="19" spans="1:111" ht="30" customHeight="1">
      <c r="A19" s="385"/>
      <c r="B19" s="57" t="str">
        <f>IF('0'!A1=1,"Охорона здоров’я та надання  соціальної допомоги","Human health and social work activities")</f>
        <v>Охорона здоров’я та надання  соціальної допомоги</v>
      </c>
      <c r="C19" s="24">
        <v>0.4</v>
      </c>
      <c r="D19" s="24">
        <v>0.4</v>
      </c>
      <c r="E19" s="24">
        <v>0.3</v>
      </c>
      <c r="F19" s="24">
        <v>0.3</v>
      </c>
      <c r="G19" s="24">
        <v>0.1</v>
      </c>
      <c r="H19" s="24">
        <v>0.1</v>
      </c>
      <c r="I19" s="24">
        <v>0.1</v>
      </c>
      <c r="J19" s="24">
        <v>0.1</v>
      </c>
      <c r="K19" s="24">
        <v>0.1</v>
      </c>
      <c r="L19" s="24">
        <v>0.1</v>
      </c>
      <c r="M19" s="24">
        <v>0.2</v>
      </c>
      <c r="N19" s="24">
        <v>0.1</v>
      </c>
      <c r="O19" s="24">
        <v>0.1</v>
      </c>
      <c r="P19" s="24">
        <v>0.2</v>
      </c>
      <c r="Q19" s="24">
        <v>0.4</v>
      </c>
      <c r="R19" s="15">
        <v>0.2</v>
      </c>
      <c r="S19" s="15">
        <v>0.3</v>
      </c>
      <c r="T19" s="15">
        <v>0.4</v>
      </c>
      <c r="U19" s="15">
        <v>0.4</v>
      </c>
      <c r="V19" s="15">
        <v>2.7</v>
      </c>
      <c r="W19" s="15">
        <v>5.7</v>
      </c>
      <c r="X19" s="15">
        <v>6.6</v>
      </c>
      <c r="Y19" s="15">
        <v>7.5</v>
      </c>
      <c r="Z19" s="29">
        <v>7.7</v>
      </c>
      <c r="AA19" s="15">
        <v>0.3</v>
      </c>
      <c r="AB19" s="15">
        <v>0.4</v>
      </c>
      <c r="AC19" s="15">
        <v>0.4</v>
      </c>
      <c r="AD19" s="15">
        <v>0.4</v>
      </c>
      <c r="AE19" s="15">
        <v>0.4</v>
      </c>
      <c r="AF19" s="15">
        <v>0.4</v>
      </c>
      <c r="AG19" s="15">
        <v>0.4</v>
      </c>
      <c r="AH19" s="15">
        <v>0.6</v>
      </c>
      <c r="AI19" s="15">
        <v>0.4</v>
      </c>
      <c r="AJ19" s="15">
        <v>0.3</v>
      </c>
      <c r="AK19" s="15">
        <v>0.3</v>
      </c>
      <c r="AL19" s="29">
        <v>0.2</v>
      </c>
      <c r="AM19" s="29">
        <v>0.4</v>
      </c>
      <c r="AN19" s="29">
        <v>0.4</v>
      </c>
      <c r="AO19" s="29">
        <v>0.4</v>
      </c>
      <c r="AP19" s="29">
        <v>0.4</v>
      </c>
      <c r="AQ19" s="29">
        <v>0.3</v>
      </c>
      <c r="AR19" s="29">
        <v>0.3</v>
      </c>
      <c r="AS19" s="29">
        <v>0.2</v>
      </c>
      <c r="AT19" s="29">
        <v>0.4</v>
      </c>
      <c r="AU19" s="29">
        <v>0.4</v>
      </c>
      <c r="AV19" s="29">
        <v>0.3</v>
      </c>
      <c r="AW19" s="29">
        <v>0.3</v>
      </c>
      <c r="AX19" s="29">
        <v>0.2</v>
      </c>
      <c r="AY19" s="29">
        <v>0.2</v>
      </c>
      <c r="AZ19" s="29">
        <v>0.2</v>
      </c>
      <c r="BA19" s="29">
        <v>0.2</v>
      </c>
      <c r="BB19" s="29">
        <v>0.3</v>
      </c>
      <c r="BC19" s="29">
        <v>0.3</v>
      </c>
      <c r="BD19" s="29">
        <v>0.3</v>
      </c>
      <c r="BE19" s="29">
        <v>0.3</v>
      </c>
      <c r="BF19" s="29">
        <v>0.5</v>
      </c>
      <c r="BG19" s="29">
        <v>0.8</v>
      </c>
      <c r="BH19" s="29">
        <v>0.8</v>
      </c>
      <c r="BI19" s="29">
        <v>0.9</v>
      </c>
      <c r="BJ19" s="29">
        <v>0.2</v>
      </c>
      <c r="BK19" s="29">
        <v>0.4</v>
      </c>
      <c r="BL19" s="29">
        <v>0.4</v>
      </c>
      <c r="BM19" s="29">
        <v>0.4</v>
      </c>
      <c r="BN19" s="29">
        <v>0.4</v>
      </c>
      <c r="BO19" s="29">
        <v>0.4</v>
      </c>
      <c r="BP19" s="29">
        <v>0.4</v>
      </c>
      <c r="BQ19" s="29">
        <v>0.5</v>
      </c>
      <c r="BR19" s="29">
        <v>0.6</v>
      </c>
      <c r="BS19" s="29">
        <v>0.8</v>
      </c>
      <c r="BT19" s="29">
        <v>0.9</v>
      </c>
      <c r="BU19" s="29">
        <v>0.5</v>
      </c>
      <c r="BV19" s="29">
        <v>0.2</v>
      </c>
      <c r="BW19" s="29">
        <v>0.2</v>
      </c>
      <c r="BX19" s="29">
        <v>0.2</v>
      </c>
      <c r="BY19" s="29">
        <v>0.2</v>
      </c>
      <c r="BZ19" s="29">
        <v>0.2</v>
      </c>
      <c r="CA19" s="29">
        <v>0.3</v>
      </c>
      <c r="CB19" s="29">
        <v>0.2</v>
      </c>
      <c r="CC19" s="29">
        <v>0.3</v>
      </c>
      <c r="CD19" s="29">
        <v>0.4</v>
      </c>
      <c r="CE19" s="29">
        <v>0.6</v>
      </c>
      <c r="CF19" s="29">
        <v>0.6</v>
      </c>
      <c r="CG19" s="29">
        <v>0.5</v>
      </c>
      <c r="CH19" s="29">
        <v>0.2</v>
      </c>
      <c r="CI19" s="29">
        <v>0.2</v>
      </c>
      <c r="CJ19" s="29">
        <v>0.3</v>
      </c>
      <c r="CK19" s="29">
        <v>0.3</v>
      </c>
      <c r="CL19" s="29">
        <v>0.5</v>
      </c>
      <c r="CM19" s="29">
        <v>0.5</v>
      </c>
      <c r="CN19" s="29">
        <v>0.5</v>
      </c>
      <c r="CO19" s="29">
        <v>0.6</v>
      </c>
      <c r="CP19" s="29">
        <v>0.8</v>
      </c>
      <c r="CQ19" s="29">
        <v>0.7</v>
      </c>
      <c r="CR19" s="29">
        <v>0.5</v>
      </c>
      <c r="CS19" s="74">
        <v>0.5</v>
      </c>
      <c r="CT19" s="74">
        <v>0.3</v>
      </c>
      <c r="CU19" s="74">
        <v>0.6</v>
      </c>
      <c r="CV19" s="74">
        <v>0.7</v>
      </c>
      <c r="CW19" s="74">
        <v>0.5</v>
      </c>
      <c r="CX19" s="74">
        <v>0.7</v>
      </c>
      <c r="CY19" s="74">
        <v>0.7</v>
      </c>
      <c r="CZ19" s="74">
        <v>0.8</v>
      </c>
      <c r="DA19" s="74">
        <v>1.2</v>
      </c>
      <c r="DB19" s="74">
        <v>1.5</v>
      </c>
      <c r="DC19" s="74">
        <v>2</v>
      </c>
      <c r="DD19" s="74">
        <v>1.7</v>
      </c>
      <c r="DE19" s="74">
        <v>1.3</v>
      </c>
      <c r="DF19" s="74">
        <v>0.4</v>
      </c>
      <c r="DG19" s="74">
        <v>0.9</v>
      </c>
    </row>
    <row r="20" spans="1:111" ht="30" customHeight="1">
      <c r="A20" s="385"/>
      <c r="B20" s="57" t="str">
        <f>IF('0'!A1=1,"Мистецтво, спорт, розваги та відпочинок","Arts, sport, entertainment and recreation")</f>
        <v>Мистецтво, спорт, розваги та відпочинок</v>
      </c>
      <c r="C20" s="24">
        <v>0.1</v>
      </c>
      <c r="D20" s="24">
        <v>0.2</v>
      </c>
      <c r="E20" s="24">
        <v>0.1</v>
      </c>
      <c r="F20" s="24">
        <v>0.1</v>
      </c>
      <c r="G20" s="24">
        <v>0.1</v>
      </c>
      <c r="H20" s="24">
        <v>0.1</v>
      </c>
      <c r="I20" s="24">
        <v>0.2</v>
      </c>
      <c r="J20" s="24">
        <v>0.2</v>
      </c>
      <c r="K20" s="24">
        <v>0.2</v>
      </c>
      <c r="L20" s="24">
        <v>0.2</v>
      </c>
      <c r="M20" s="24">
        <v>0.2</v>
      </c>
      <c r="N20" s="24">
        <v>0.1</v>
      </c>
      <c r="O20" s="24">
        <v>0.1</v>
      </c>
      <c r="P20" s="24">
        <v>4.8</v>
      </c>
      <c r="Q20" s="24">
        <v>5.0999999999999996</v>
      </c>
      <c r="R20" s="15">
        <v>5.5</v>
      </c>
      <c r="S20" s="15">
        <v>6.3</v>
      </c>
      <c r="T20" s="15">
        <v>0.2</v>
      </c>
      <c r="U20" s="15">
        <v>0.2</v>
      </c>
      <c r="V20" s="15">
        <v>0.7</v>
      </c>
      <c r="W20" s="15">
        <v>1.7</v>
      </c>
      <c r="X20" s="15">
        <v>2.8</v>
      </c>
      <c r="Y20" s="15">
        <v>2.8</v>
      </c>
      <c r="Z20" s="29">
        <v>3.4</v>
      </c>
      <c r="AA20" s="15">
        <v>2.2999999999999998</v>
      </c>
      <c r="AB20" s="15">
        <v>0.4</v>
      </c>
      <c r="AC20" s="15">
        <v>0.4</v>
      </c>
      <c r="AD20" s="15">
        <v>0.4</v>
      </c>
      <c r="AE20" s="15">
        <v>0.2</v>
      </c>
      <c r="AF20" s="15">
        <v>0.3</v>
      </c>
      <c r="AG20" s="15">
        <v>0.3</v>
      </c>
      <c r="AH20" s="15">
        <v>0.4</v>
      </c>
      <c r="AI20" s="15">
        <v>0.4</v>
      </c>
      <c r="AJ20" s="15">
        <v>0.3</v>
      </c>
      <c r="AK20" s="15">
        <v>0.3</v>
      </c>
      <c r="AL20" s="29">
        <v>0.3</v>
      </c>
      <c r="AM20" s="29">
        <v>0.5</v>
      </c>
      <c r="AN20" s="29">
        <v>0.6</v>
      </c>
      <c r="AO20" s="29">
        <v>0.5</v>
      </c>
      <c r="AP20" s="29">
        <v>0.5</v>
      </c>
      <c r="AQ20" s="29">
        <v>0.6</v>
      </c>
      <c r="AR20" s="29">
        <v>0.6</v>
      </c>
      <c r="AS20" s="29">
        <v>0.6</v>
      </c>
      <c r="AT20" s="29">
        <v>0.6</v>
      </c>
      <c r="AU20" s="29">
        <v>0.7</v>
      </c>
      <c r="AV20" s="29">
        <v>0.7</v>
      </c>
      <c r="AW20" s="29">
        <v>0.8</v>
      </c>
      <c r="AX20" s="29">
        <v>0.6</v>
      </c>
      <c r="AY20" s="29">
        <v>0.4</v>
      </c>
      <c r="AZ20" s="29">
        <v>0.4</v>
      </c>
      <c r="BA20" s="29">
        <v>0.5</v>
      </c>
      <c r="BB20" s="29">
        <v>0.8</v>
      </c>
      <c r="BC20" s="29">
        <v>0.1</v>
      </c>
      <c r="BD20" s="29">
        <v>0.1</v>
      </c>
      <c r="BE20" s="29">
        <v>0.2</v>
      </c>
      <c r="BF20" s="29">
        <v>0.1</v>
      </c>
      <c r="BG20" s="29">
        <v>0.1</v>
      </c>
      <c r="BH20" s="29">
        <v>0.3</v>
      </c>
      <c r="BI20" s="29">
        <v>1</v>
      </c>
      <c r="BJ20" s="29">
        <v>0.1</v>
      </c>
      <c r="BK20" s="29">
        <v>0.1</v>
      </c>
      <c r="BL20" s="29">
        <v>0.1</v>
      </c>
      <c r="BM20" s="29">
        <v>0.1</v>
      </c>
      <c r="BN20" s="29">
        <v>0.1</v>
      </c>
      <c r="BO20" s="29">
        <v>0.1</v>
      </c>
      <c r="BP20" s="29">
        <v>0.1</v>
      </c>
      <c r="BQ20" s="29">
        <v>0.1</v>
      </c>
      <c r="BR20" s="29">
        <v>0.1</v>
      </c>
      <c r="BS20" s="29">
        <v>0.2</v>
      </c>
      <c r="BT20" s="29">
        <v>0.1</v>
      </c>
      <c r="BU20" s="29">
        <v>0.1</v>
      </c>
      <c r="BV20" s="29">
        <v>0</v>
      </c>
      <c r="BW20" s="29">
        <v>0</v>
      </c>
      <c r="BX20" s="29">
        <v>0.1</v>
      </c>
      <c r="BY20" s="29">
        <v>0.1</v>
      </c>
      <c r="BZ20" s="29">
        <v>0.2</v>
      </c>
      <c r="CA20" s="29">
        <v>0.2</v>
      </c>
      <c r="CB20" s="29">
        <v>0</v>
      </c>
      <c r="CC20" s="29">
        <v>0</v>
      </c>
      <c r="CD20" s="29" t="s">
        <v>5</v>
      </c>
      <c r="CE20" s="29">
        <v>0</v>
      </c>
      <c r="CF20" s="29">
        <v>0.1</v>
      </c>
      <c r="CG20" s="29">
        <v>0</v>
      </c>
      <c r="CH20" s="29" t="s">
        <v>5</v>
      </c>
      <c r="CI20" s="29">
        <v>0</v>
      </c>
      <c r="CJ20" s="29">
        <v>0</v>
      </c>
      <c r="CK20" s="29">
        <v>0</v>
      </c>
      <c r="CL20" s="29">
        <v>0</v>
      </c>
      <c r="CM20" s="29">
        <v>0.1</v>
      </c>
      <c r="CN20" s="29">
        <v>0.1</v>
      </c>
      <c r="CO20" s="29">
        <v>0.1</v>
      </c>
      <c r="CP20" s="29">
        <v>0.1</v>
      </c>
      <c r="CQ20" s="29">
        <v>0.2</v>
      </c>
      <c r="CR20" s="29">
        <v>0</v>
      </c>
      <c r="CS20" s="74">
        <v>0</v>
      </c>
      <c r="CT20" s="74">
        <v>0</v>
      </c>
      <c r="CU20" s="74">
        <v>0.1</v>
      </c>
      <c r="CV20" s="74">
        <v>0.2</v>
      </c>
      <c r="CW20" s="74">
        <v>0.1</v>
      </c>
      <c r="CX20" s="74">
        <v>0.1</v>
      </c>
      <c r="CY20" s="74">
        <v>0.1</v>
      </c>
      <c r="CZ20" s="74">
        <v>0.1</v>
      </c>
      <c r="DA20" s="74">
        <v>0.1</v>
      </c>
      <c r="DB20" s="74">
        <v>0.1</v>
      </c>
      <c r="DC20" s="74">
        <v>0</v>
      </c>
      <c r="DD20" s="74">
        <v>0.1</v>
      </c>
      <c r="DE20" s="74">
        <v>0.1</v>
      </c>
      <c r="DF20" s="74">
        <v>0.1</v>
      </c>
      <c r="DG20" s="74">
        <v>0.3</v>
      </c>
    </row>
    <row r="21" spans="1:111" ht="30" customHeight="1">
      <c r="A21" s="386"/>
      <c r="B21" s="58" t="str">
        <f>IF('0'!A1=1,"Надання інших видів послуг","Other service activities")</f>
        <v>Надання інших видів послуг</v>
      </c>
      <c r="C21" s="24">
        <v>3.8</v>
      </c>
      <c r="D21" s="24">
        <v>3</v>
      </c>
      <c r="E21" s="24">
        <v>2.8</v>
      </c>
      <c r="F21" s="24">
        <v>2.6</v>
      </c>
      <c r="G21" s="24">
        <v>2.7</v>
      </c>
      <c r="H21" s="24">
        <v>2.7</v>
      </c>
      <c r="I21" s="24">
        <v>2.5</v>
      </c>
      <c r="J21" s="24">
        <v>2.5</v>
      </c>
      <c r="K21" s="24">
        <v>2.6</v>
      </c>
      <c r="L21" s="24">
        <v>2.7</v>
      </c>
      <c r="M21" s="24">
        <v>2.7</v>
      </c>
      <c r="N21" s="24">
        <v>2.4</v>
      </c>
      <c r="O21" s="24">
        <v>1.3</v>
      </c>
      <c r="P21" s="24">
        <v>1.3</v>
      </c>
      <c r="Q21" s="24">
        <v>1.5</v>
      </c>
      <c r="R21" s="15">
        <v>1.1000000000000001</v>
      </c>
      <c r="S21" s="15">
        <v>1</v>
      </c>
      <c r="T21" s="15">
        <v>1.1000000000000001</v>
      </c>
      <c r="U21" s="15">
        <v>1</v>
      </c>
      <c r="V21" s="15">
        <v>1.3</v>
      </c>
      <c r="W21" s="15">
        <v>2.1</v>
      </c>
      <c r="X21" s="15">
        <v>2.2000000000000002</v>
      </c>
      <c r="Y21" s="15">
        <v>1.9</v>
      </c>
      <c r="Z21" s="29">
        <v>1.2</v>
      </c>
      <c r="AA21" s="15">
        <v>1</v>
      </c>
      <c r="AB21" s="15">
        <v>0.9</v>
      </c>
      <c r="AC21" s="15">
        <v>0.6</v>
      </c>
      <c r="AD21" s="15">
        <v>0.7</v>
      </c>
      <c r="AE21" s="15">
        <v>0.5</v>
      </c>
      <c r="AF21" s="15">
        <v>0.5</v>
      </c>
      <c r="AG21" s="15">
        <v>0.9</v>
      </c>
      <c r="AH21" s="15">
        <v>0.8</v>
      </c>
      <c r="AI21" s="15">
        <v>0.5</v>
      </c>
      <c r="AJ21" s="15">
        <v>0.5</v>
      </c>
      <c r="AK21" s="15">
        <v>0.5</v>
      </c>
      <c r="AL21" s="30">
        <v>0.5</v>
      </c>
      <c r="AM21" s="30">
        <v>0.7</v>
      </c>
      <c r="AN21" s="30">
        <v>0.6</v>
      </c>
      <c r="AO21" s="30">
        <v>0.5</v>
      </c>
      <c r="AP21" s="30">
        <v>0.5</v>
      </c>
      <c r="AQ21" s="30">
        <v>0.5</v>
      </c>
      <c r="AR21" s="30">
        <v>0.5</v>
      </c>
      <c r="AS21" s="30">
        <v>0.5</v>
      </c>
      <c r="AT21" s="30">
        <v>0.5</v>
      </c>
      <c r="AU21" s="30">
        <v>0.5</v>
      </c>
      <c r="AV21" s="30">
        <v>0.5</v>
      </c>
      <c r="AW21" s="30">
        <v>0.5</v>
      </c>
      <c r="AX21" s="30">
        <v>0.5</v>
      </c>
      <c r="AY21" s="30">
        <v>0.2</v>
      </c>
      <c r="AZ21" s="30">
        <v>0.4</v>
      </c>
      <c r="BA21" s="30">
        <v>0.6</v>
      </c>
      <c r="BB21" s="30">
        <v>0.6</v>
      </c>
      <c r="BC21" s="30">
        <v>0.3</v>
      </c>
      <c r="BD21" s="30">
        <v>1.1000000000000001</v>
      </c>
      <c r="BE21" s="30">
        <v>1.7</v>
      </c>
      <c r="BF21" s="30">
        <v>1</v>
      </c>
      <c r="BG21" s="30">
        <v>0.2</v>
      </c>
      <c r="BH21" s="30">
        <v>0.2</v>
      </c>
      <c r="BI21" s="30">
        <v>0.3</v>
      </c>
      <c r="BJ21" s="30">
        <v>0.1</v>
      </c>
      <c r="BK21" s="30">
        <v>0.2</v>
      </c>
      <c r="BL21" s="30">
        <v>0.2</v>
      </c>
      <c r="BM21" s="30">
        <v>0.2</v>
      </c>
      <c r="BN21" s="30">
        <v>0.3</v>
      </c>
      <c r="BO21" s="30">
        <v>0.1</v>
      </c>
      <c r="BP21" s="30">
        <v>0.3</v>
      </c>
      <c r="BQ21" s="30">
        <v>0.1</v>
      </c>
      <c r="BR21" s="30">
        <v>0.1</v>
      </c>
      <c r="BS21" s="30">
        <v>0.1</v>
      </c>
      <c r="BT21" s="30">
        <v>0</v>
      </c>
      <c r="BU21" s="30">
        <v>0</v>
      </c>
      <c r="BV21" s="30">
        <v>0</v>
      </c>
      <c r="BW21" s="30">
        <v>0.1</v>
      </c>
      <c r="BX21" s="30">
        <v>0.1</v>
      </c>
      <c r="BY21" s="30">
        <v>0.1</v>
      </c>
      <c r="BZ21" s="30">
        <v>0.1</v>
      </c>
      <c r="CA21" s="30">
        <v>0.1</v>
      </c>
      <c r="CB21" s="30">
        <v>0.1</v>
      </c>
      <c r="CC21" s="30">
        <v>0.1</v>
      </c>
      <c r="CD21" s="30">
        <v>0.1</v>
      </c>
      <c r="CE21" s="30">
        <v>0.1</v>
      </c>
      <c r="CF21" s="30">
        <v>0.1</v>
      </c>
      <c r="CG21" s="30">
        <v>0</v>
      </c>
      <c r="CH21" s="30">
        <v>0</v>
      </c>
      <c r="CI21" s="30">
        <v>0</v>
      </c>
      <c r="CJ21" s="30">
        <v>0</v>
      </c>
      <c r="CK21" s="30">
        <v>0.1</v>
      </c>
      <c r="CL21" s="30">
        <v>0.4</v>
      </c>
      <c r="CM21" s="30">
        <v>0.4</v>
      </c>
      <c r="CN21" s="30">
        <v>0.1</v>
      </c>
      <c r="CO21" s="30">
        <v>0.1</v>
      </c>
      <c r="CP21" s="30">
        <v>0.2</v>
      </c>
      <c r="CQ21" s="30">
        <v>0.2</v>
      </c>
      <c r="CR21" s="30">
        <v>0.2</v>
      </c>
      <c r="CS21" s="88">
        <v>0.4</v>
      </c>
      <c r="CT21" s="88">
        <v>0.3</v>
      </c>
      <c r="CU21" s="88">
        <v>0.8</v>
      </c>
      <c r="CV21" s="88">
        <v>0.7</v>
      </c>
      <c r="CW21" s="88">
        <v>0.7</v>
      </c>
      <c r="CX21" s="88">
        <v>0.8</v>
      </c>
      <c r="CY21" s="88">
        <v>0.9</v>
      </c>
      <c r="CZ21" s="88">
        <v>0.9</v>
      </c>
      <c r="DA21" s="88">
        <v>1</v>
      </c>
      <c r="DB21" s="88">
        <v>0.7</v>
      </c>
      <c r="DC21" s="88">
        <v>1</v>
      </c>
      <c r="DD21" s="88">
        <v>0.7</v>
      </c>
      <c r="DE21" s="88">
        <v>0.8</v>
      </c>
      <c r="DF21" s="88">
        <v>0.1</v>
      </c>
      <c r="DG21" s="88">
        <v>0.1</v>
      </c>
    </row>
    <row r="22" spans="1:111" ht="15">
      <c r="A22" s="59"/>
      <c r="B22" s="59"/>
      <c r="BI22" s="330"/>
      <c r="BV22" s="330"/>
    </row>
    <row r="23" spans="1:111" ht="15">
      <c r="A23"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3" s="61"/>
      <c r="AX23" s="88"/>
      <c r="BI23" s="330"/>
      <c r="BV23" s="330"/>
    </row>
    <row r="24" spans="1:111" ht="15">
      <c r="A24" s="62"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24" s="63"/>
      <c r="BI24" s="330"/>
    </row>
    <row r="25" spans="1:111" ht="15">
      <c r="A25" s="62" t="str">
        <f>IF('0'!A1=1,"**Починаючи з липня 2014 року дані можуть бути уточнені.","**Since July 2014 the data can be corrected .")</f>
        <v>**Починаючи з липня 2014 року дані можуть бути уточнені.</v>
      </c>
      <c r="B25" s="63"/>
      <c r="BI25" s="330"/>
    </row>
    <row r="27" spans="1:111" ht="80.099999999999994" customHeight="1">
      <c r="A27" s="389" t="str">
        <f>'3'!A28:B28</f>
        <v>30 грудня 2020 року наказом Держстату було затверджено методологічні положення державного статистичного спостереження "Стан виплати заробітної плати", з якими можна ознайомитися за посиланням: http://www.ukrstat.gov.ua/norm_doc/2020/374/374.pdf.</v>
      </c>
      <c r="B27" s="389"/>
    </row>
    <row r="28" spans="1:111" ht="80.099999999999994" customHeight="1">
      <c r="A28" s="389" t="str">
        <f>'3'!A29:B29</f>
        <v>Однією з основних відмінностей не передбачено узагальнення та оприлюднення інформації, із виділенням категорії по підприємствах, щодо яких порушена процедура відновлення платоспроможності боржника або визнання його банкрутом.</v>
      </c>
      <c r="B28" s="389"/>
    </row>
  </sheetData>
  <sheetProtection algorithmName="SHA-512" hashValue="u09KnQHEn8+Wb2fA1Yr4Xkax3gFg1vPf5KCL/5ks6PjU+dYHotTeFucwDp4UncWGtOhhVUZrj0LONISZFBQFyA==" saltValue="Am5d5GbFbsgaxjQwOHQkhQ==" spinCount="100000" sheet="1" objects="1" scenarios="1"/>
  <mergeCells count="4">
    <mergeCell ref="A3:B3"/>
    <mergeCell ref="A4:A21"/>
    <mergeCell ref="A27:B27"/>
    <mergeCell ref="A28:B28"/>
  </mergeCells>
  <hyperlinks>
    <hyperlink ref="A1" location="'0'!A1" display="'0'!A1"/>
  </hyperlinks>
  <pageMargins left="0.7" right="0.7" top="0.75" bottom="0.75" header="0.3" footer="0.3"/>
  <pageSetup paperSize="9" orientation="portrait"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CT30"/>
  <sheetViews>
    <sheetView showGridLines="0" showRowColHeaders="0" zoomScale="85" zoomScaleNormal="85" workbookViewId="0">
      <pane xSplit="2" topLeftCell="BW1" activePane="topRight" state="frozen"/>
      <selection activeCell="AZ3" sqref="AZ3"/>
      <selection pane="topRight" activeCell="CT3" sqref="CT3"/>
    </sheetView>
  </sheetViews>
  <sheetFormatPr defaultColWidth="9.33203125" defaultRowHeight="12.75"/>
  <cols>
    <col min="1" max="1" width="9.33203125" style="33"/>
    <col min="2" max="2" width="45.83203125" style="33" customWidth="1"/>
    <col min="3" max="98" width="10.83203125" style="33" customWidth="1"/>
    <col min="99" max="16384" width="9.33203125" style="33"/>
  </cols>
  <sheetData>
    <row r="1" spans="1:98" ht="15">
      <c r="A1" s="52" t="str">
        <f>IF('0'!A1=1,"до змісту","to title")</f>
        <v>до змісту</v>
      </c>
      <c r="B1" s="53"/>
    </row>
    <row r="2" spans="1:98" s="35" customFormat="1" ht="15.75">
      <c r="A2" s="54"/>
      <c r="B2" s="55"/>
      <c r="C2" s="34">
        <v>38384</v>
      </c>
      <c r="D2" s="34">
        <v>38412</v>
      </c>
      <c r="E2" s="34">
        <v>38443</v>
      </c>
      <c r="F2" s="34">
        <v>38473</v>
      </c>
      <c r="G2" s="34">
        <v>38504</v>
      </c>
      <c r="H2" s="34">
        <v>38534</v>
      </c>
      <c r="I2" s="34">
        <v>38565</v>
      </c>
      <c r="J2" s="34">
        <v>38596</v>
      </c>
      <c r="K2" s="34">
        <v>38626</v>
      </c>
      <c r="L2" s="34">
        <v>38657</v>
      </c>
      <c r="M2" s="34">
        <v>38687</v>
      </c>
      <c r="N2" s="34">
        <v>38718</v>
      </c>
      <c r="O2" s="34">
        <v>38749</v>
      </c>
      <c r="P2" s="34">
        <v>38777</v>
      </c>
      <c r="Q2" s="34">
        <v>38808</v>
      </c>
      <c r="R2" s="34">
        <v>38838</v>
      </c>
      <c r="S2" s="34">
        <v>38869</v>
      </c>
      <c r="T2" s="34">
        <v>38899</v>
      </c>
      <c r="U2" s="34">
        <v>38930</v>
      </c>
      <c r="V2" s="34">
        <v>38961</v>
      </c>
      <c r="W2" s="34">
        <v>38991</v>
      </c>
      <c r="X2" s="34">
        <v>39022</v>
      </c>
      <c r="Y2" s="34">
        <v>39052</v>
      </c>
      <c r="Z2" s="34">
        <v>39083</v>
      </c>
      <c r="AA2" s="34">
        <v>39114</v>
      </c>
      <c r="AB2" s="34">
        <v>39142</v>
      </c>
      <c r="AC2" s="34">
        <v>39173</v>
      </c>
      <c r="AD2" s="34">
        <v>39203</v>
      </c>
      <c r="AE2" s="34">
        <v>39234</v>
      </c>
      <c r="AF2" s="34">
        <v>39264</v>
      </c>
      <c r="AG2" s="34">
        <v>39295</v>
      </c>
      <c r="AH2" s="34">
        <v>39326</v>
      </c>
      <c r="AI2" s="34">
        <v>39356</v>
      </c>
      <c r="AJ2" s="34">
        <v>39387</v>
      </c>
      <c r="AK2" s="34">
        <v>39417</v>
      </c>
      <c r="AL2" s="34">
        <v>39448</v>
      </c>
      <c r="AM2" s="34">
        <v>39479</v>
      </c>
      <c r="AN2" s="34">
        <v>39508</v>
      </c>
      <c r="AO2" s="34">
        <v>39539</v>
      </c>
      <c r="AP2" s="34">
        <v>39569</v>
      </c>
      <c r="AQ2" s="34">
        <v>39600</v>
      </c>
      <c r="AR2" s="34">
        <v>39630</v>
      </c>
      <c r="AS2" s="34">
        <v>39661</v>
      </c>
      <c r="AT2" s="34">
        <v>39692</v>
      </c>
      <c r="AU2" s="34">
        <v>39722</v>
      </c>
      <c r="AV2" s="34">
        <v>39753</v>
      </c>
      <c r="AW2" s="34">
        <v>39783</v>
      </c>
      <c r="AX2" s="34">
        <v>39814</v>
      </c>
      <c r="AY2" s="34">
        <v>39845</v>
      </c>
      <c r="AZ2" s="34">
        <v>39873</v>
      </c>
      <c r="BA2" s="34">
        <v>39904</v>
      </c>
      <c r="BB2" s="34">
        <v>39934</v>
      </c>
      <c r="BC2" s="34">
        <v>39965</v>
      </c>
      <c r="BD2" s="34">
        <v>39995</v>
      </c>
      <c r="BE2" s="34">
        <v>40026</v>
      </c>
      <c r="BF2" s="34">
        <v>40057</v>
      </c>
      <c r="BG2" s="34">
        <v>40087</v>
      </c>
      <c r="BH2" s="34">
        <v>40118</v>
      </c>
      <c r="BI2" s="34">
        <v>40148</v>
      </c>
      <c r="BJ2" s="34">
        <v>40179</v>
      </c>
      <c r="BK2" s="34">
        <v>40210</v>
      </c>
      <c r="BL2" s="34">
        <v>40238</v>
      </c>
      <c r="BM2" s="34">
        <v>40269</v>
      </c>
      <c r="BN2" s="34">
        <v>40299</v>
      </c>
      <c r="BO2" s="34">
        <v>40330</v>
      </c>
      <c r="BP2" s="34">
        <v>40360</v>
      </c>
      <c r="BQ2" s="34">
        <v>40391</v>
      </c>
      <c r="BR2" s="34">
        <v>40422</v>
      </c>
      <c r="BS2" s="34">
        <v>40452</v>
      </c>
      <c r="BT2" s="34">
        <v>40483</v>
      </c>
      <c r="BU2" s="34">
        <v>40513</v>
      </c>
      <c r="BV2" s="34">
        <v>40544</v>
      </c>
      <c r="BW2" s="34">
        <v>40575</v>
      </c>
      <c r="BX2" s="34">
        <v>40603</v>
      </c>
      <c r="BY2" s="34">
        <v>40634</v>
      </c>
      <c r="BZ2" s="34">
        <v>40664</v>
      </c>
      <c r="CA2" s="34">
        <v>40695</v>
      </c>
      <c r="CB2" s="34">
        <v>40725</v>
      </c>
      <c r="CC2" s="34">
        <v>40756</v>
      </c>
      <c r="CD2" s="34">
        <v>40787</v>
      </c>
      <c r="CE2" s="34">
        <v>40817</v>
      </c>
      <c r="CF2" s="34">
        <v>40848</v>
      </c>
      <c r="CG2" s="34">
        <v>40878</v>
      </c>
      <c r="CH2" s="34">
        <v>40909</v>
      </c>
      <c r="CI2" s="34">
        <v>40940</v>
      </c>
      <c r="CJ2" s="34">
        <v>40969</v>
      </c>
      <c r="CK2" s="34">
        <v>41000</v>
      </c>
      <c r="CL2" s="34">
        <v>41030</v>
      </c>
      <c r="CM2" s="34">
        <v>41061</v>
      </c>
      <c r="CN2" s="34">
        <v>41091</v>
      </c>
      <c r="CO2" s="34">
        <v>41122</v>
      </c>
      <c r="CP2" s="34">
        <v>41153</v>
      </c>
      <c r="CQ2" s="34">
        <v>41183</v>
      </c>
      <c r="CR2" s="34">
        <v>41214</v>
      </c>
      <c r="CS2" s="34">
        <v>41244</v>
      </c>
      <c r="CT2" s="34">
        <v>41275</v>
      </c>
    </row>
    <row r="3" spans="1:98" ht="53.45" customHeight="1">
      <c r="A3" s="390" t="str">
        <f>IF('0'!A1=1,"Заборгованість з виплати заробітної плати на перше число місяця (до фонду оплати праці, %) КВЕД 2005","Wage arrears as of month 1-st (to the payroll, %) CTEA 2005")</f>
        <v>Заборгованість з виплати заробітної плати на перше число місяця (до фонду оплати праці, %) КВЕД 2005</v>
      </c>
      <c r="B3" s="391"/>
      <c r="C3" s="25">
        <v>16.7</v>
      </c>
      <c r="D3" s="25">
        <v>16.730353355792531</v>
      </c>
      <c r="E3" s="25">
        <v>15.5</v>
      </c>
      <c r="F3" s="25">
        <v>14.7</v>
      </c>
      <c r="G3" s="25">
        <v>14.7</v>
      </c>
      <c r="H3" s="25">
        <v>14</v>
      </c>
      <c r="I3" s="25">
        <v>13.2</v>
      </c>
      <c r="J3" s="25">
        <v>11.3</v>
      </c>
      <c r="K3" s="25">
        <v>10.950552889371384</v>
      </c>
      <c r="L3" s="25">
        <v>10.905738040880236</v>
      </c>
      <c r="M3" s="25">
        <v>10.7</v>
      </c>
      <c r="N3" s="25">
        <v>8.1999999999999993</v>
      </c>
      <c r="O3" s="25">
        <v>10.8</v>
      </c>
      <c r="P3" s="25">
        <v>10.1</v>
      </c>
      <c r="Q3" s="25">
        <v>8.6999999999999993</v>
      </c>
      <c r="R3" s="25">
        <v>8.9</v>
      </c>
      <c r="S3" s="25">
        <v>9</v>
      </c>
      <c r="T3" s="25">
        <v>8.8000000000000007</v>
      </c>
      <c r="U3" s="25">
        <v>8.6097780818327134</v>
      </c>
      <c r="V3" s="25">
        <v>7.9422441159476715</v>
      </c>
      <c r="W3" s="25">
        <v>7.8217310054982701</v>
      </c>
      <c r="X3" s="25">
        <v>7.6245685651597794</v>
      </c>
      <c r="Y3" s="25">
        <v>7.7378801413756939</v>
      </c>
      <c r="Z3" s="25">
        <v>5.4496293242686171</v>
      </c>
      <c r="AA3" s="25">
        <v>6.9599947115870684</v>
      </c>
      <c r="AB3" s="25">
        <v>6.7848805606694764</v>
      </c>
      <c r="AC3" s="25">
        <v>6.1404450517275038</v>
      </c>
      <c r="AD3" s="25">
        <v>5.8451420050823604</v>
      </c>
      <c r="AE3" s="25">
        <v>5.5754294588737876</v>
      </c>
      <c r="AF3" s="25">
        <v>5.2546872911732834</v>
      </c>
      <c r="AG3" s="25">
        <v>4.8230024582895918</v>
      </c>
      <c r="AH3" s="25">
        <v>4.7110115605167655</v>
      </c>
      <c r="AI3" s="25">
        <v>4.3915079155026788</v>
      </c>
      <c r="AJ3" s="25">
        <v>4.3546688826992561</v>
      </c>
      <c r="AK3" s="25">
        <v>4.2922037429606013</v>
      </c>
      <c r="AL3" s="25">
        <v>3.4364850835922258</v>
      </c>
      <c r="AM3" s="18" t="s">
        <v>0</v>
      </c>
      <c r="AN3" s="18" t="s">
        <v>0</v>
      </c>
      <c r="AO3" s="25">
        <v>3.4589945615426028</v>
      </c>
      <c r="AP3" s="18" t="s">
        <v>0</v>
      </c>
      <c r="AQ3" s="18" t="s">
        <v>0</v>
      </c>
      <c r="AR3" s="25">
        <v>3.2634643903497671</v>
      </c>
      <c r="AS3" s="25">
        <v>3.3409962063681742</v>
      </c>
      <c r="AT3" s="25">
        <v>3.172201075741087</v>
      </c>
      <c r="AU3" s="25">
        <v>3.7931930591978205</v>
      </c>
      <c r="AV3" s="25">
        <v>4.6704537597456639</v>
      </c>
      <c r="AW3" s="25">
        <v>8.2853332766193741</v>
      </c>
      <c r="AX3" s="93">
        <v>5.2723956345758545</v>
      </c>
      <c r="AY3" s="18">
        <v>8.2837404435763418</v>
      </c>
      <c r="AZ3" s="18">
        <v>8.6</v>
      </c>
      <c r="BA3" s="18">
        <v>8.6</v>
      </c>
      <c r="BB3" s="18">
        <v>6.9</v>
      </c>
      <c r="BC3" s="18">
        <v>7.4</v>
      </c>
      <c r="BD3" s="18">
        <v>7.6</v>
      </c>
      <c r="BE3" s="18">
        <v>7.1</v>
      </c>
      <c r="BF3" s="18">
        <v>7.8</v>
      </c>
      <c r="BG3" s="18">
        <v>7.9</v>
      </c>
      <c r="BH3" s="18">
        <v>8</v>
      </c>
      <c r="BI3" s="18">
        <v>7.8</v>
      </c>
      <c r="BJ3" s="93">
        <v>6.2</v>
      </c>
      <c r="BK3" s="18">
        <v>8</v>
      </c>
      <c r="BL3" s="18">
        <v>8.1</v>
      </c>
      <c r="BM3" s="18">
        <v>7.4</v>
      </c>
      <c r="BN3" s="18">
        <v>7.3</v>
      </c>
      <c r="BO3" s="18">
        <v>7.8</v>
      </c>
      <c r="BP3" s="18">
        <v>6.9</v>
      </c>
      <c r="BQ3" s="18">
        <v>6</v>
      </c>
      <c r="BR3" s="18">
        <v>5.7</v>
      </c>
      <c r="BS3" s="18">
        <v>5.2</v>
      </c>
      <c r="BT3" s="18">
        <v>5</v>
      </c>
      <c r="BU3" s="18">
        <v>5.2</v>
      </c>
      <c r="BV3" s="18">
        <v>4.3</v>
      </c>
      <c r="BW3" s="18">
        <v>5.4</v>
      </c>
      <c r="BX3" s="18">
        <v>5.6</v>
      </c>
      <c r="BY3" s="18">
        <v>4.8</v>
      </c>
      <c r="BZ3" s="18">
        <v>4.5999999999999996</v>
      </c>
      <c r="CA3" s="18">
        <v>4.5</v>
      </c>
      <c r="CB3" s="18">
        <v>4</v>
      </c>
      <c r="CC3" s="18">
        <v>3.9</v>
      </c>
      <c r="CD3" s="18">
        <v>4</v>
      </c>
      <c r="CE3" s="18">
        <v>4</v>
      </c>
      <c r="CF3" s="18">
        <v>3.9</v>
      </c>
      <c r="CG3" s="18">
        <v>3.8</v>
      </c>
      <c r="CH3" s="18">
        <v>3</v>
      </c>
      <c r="CI3" s="18">
        <v>3.5</v>
      </c>
      <c r="CJ3" s="18">
        <v>3.5</v>
      </c>
      <c r="CK3" s="18">
        <v>3.3</v>
      </c>
      <c r="CL3" s="18">
        <v>3.2</v>
      </c>
      <c r="CM3" s="18">
        <v>3</v>
      </c>
      <c r="CN3" s="18">
        <v>2.8</v>
      </c>
      <c r="CO3" s="18">
        <v>2.9</v>
      </c>
      <c r="CP3" s="18">
        <v>2.9</v>
      </c>
      <c r="CQ3" s="18">
        <v>2.8</v>
      </c>
      <c r="CR3" s="18">
        <v>2.7</v>
      </c>
      <c r="CS3" s="18">
        <v>2.9</v>
      </c>
      <c r="CT3" s="18">
        <v>2.5</v>
      </c>
    </row>
    <row r="4" spans="1:98" ht="30" customHeight="1">
      <c r="A4" s="384" t="str">
        <f>IF('0'!A1=1,"За видами економічної діяльності КВЕД 2005","By types of economic activity CTEA 2005")</f>
        <v>За видами економічної діяльності КВЕД 2005</v>
      </c>
      <c r="B4" s="78"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16">
        <v>101.8</v>
      </c>
      <c r="D4" s="16">
        <v>111.12726289500272</v>
      </c>
      <c r="E4" s="16">
        <v>104.1</v>
      </c>
      <c r="F4" s="16">
        <v>86.3</v>
      </c>
      <c r="G4" s="16">
        <v>84</v>
      </c>
      <c r="H4" s="16">
        <v>80.599999999999994</v>
      </c>
      <c r="I4" s="16">
        <v>61.7</v>
      </c>
      <c r="J4" s="16">
        <v>52.4</v>
      </c>
      <c r="K4" s="16">
        <v>52.031270803144302</v>
      </c>
      <c r="L4" s="16">
        <v>54.883378047394615</v>
      </c>
      <c r="M4" s="16">
        <v>59.1</v>
      </c>
      <c r="N4" s="16">
        <v>58</v>
      </c>
      <c r="O4" s="16">
        <v>77.2</v>
      </c>
      <c r="P4" s="16">
        <v>75.599999999999994</v>
      </c>
      <c r="Q4" s="16">
        <v>66.400000000000006</v>
      </c>
      <c r="R4" s="16">
        <v>54.2</v>
      </c>
      <c r="S4" s="16">
        <v>49.8</v>
      </c>
      <c r="T4" s="16">
        <v>47.9</v>
      </c>
      <c r="U4" s="16">
        <v>38.185119775649852</v>
      </c>
      <c r="V4" s="16">
        <v>34.573437987385354</v>
      </c>
      <c r="W4" s="16">
        <v>34.073556315904334</v>
      </c>
      <c r="X4" s="16">
        <v>33.470834535133505</v>
      </c>
      <c r="Y4" s="16">
        <v>34.572801182557278</v>
      </c>
      <c r="Z4" s="16">
        <v>32.863585118376548</v>
      </c>
      <c r="AA4" s="16">
        <v>41.583647502356271</v>
      </c>
      <c r="AB4" s="16">
        <v>41.566489091376532</v>
      </c>
      <c r="AC4" s="16">
        <v>33.386345218800642</v>
      </c>
      <c r="AD4" s="16">
        <v>29.062327633756208</v>
      </c>
      <c r="AE4" s="16">
        <v>26.866084861402957</v>
      </c>
      <c r="AF4" s="16">
        <v>23.916005592265481</v>
      </c>
      <c r="AG4" s="16">
        <v>17.91349941889796</v>
      </c>
      <c r="AH4" s="16">
        <v>18.784751990202082</v>
      </c>
      <c r="AI4" s="16">
        <v>17.685265546631925</v>
      </c>
      <c r="AJ4" s="16">
        <v>16.270804013415397</v>
      </c>
      <c r="AK4" s="16">
        <v>17.19605014163832</v>
      </c>
      <c r="AL4" s="16">
        <v>16.014056192058117</v>
      </c>
      <c r="AM4" s="15" t="s">
        <v>0</v>
      </c>
      <c r="AN4" s="15" t="s">
        <v>0</v>
      </c>
      <c r="AO4" s="16">
        <v>13.589712141251326</v>
      </c>
      <c r="AP4" s="15" t="s">
        <v>0</v>
      </c>
      <c r="AQ4" s="15" t="s">
        <v>0</v>
      </c>
      <c r="AR4" s="16">
        <v>9.2336448598130829</v>
      </c>
      <c r="AS4" s="16">
        <v>7.1007255941686385</v>
      </c>
      <c r="AT4" s="16">
        <v>6.5934423502760184</v>
      </c>
      <c r="AU4" s="16">
        <v>7.2251242998300702</v>
      </c>
      <c r="AV4" s="16">
        <v>7.0799876697382897</v>
      </c>
      <c r="AW4" s="16">
        <v>10.007947803450747</v>
      </c>
      <c r="AX4" s="94">
        <v>12.229261257958761</v>
      </c>
      <c r="AY4" s="15">
        <v>13.711266290512924</v>
      </c>
      <c r="AZ4" s="15">
        <v>14.4</v>
      </c>
      <c r="BA4" s="15">
        <v>12.3</v>
      </c>
      <c r="BB4" s="15">
        <v>9.5</v>
      </c>
      <c r="BC4" s="15">
        <v>9.6999999999999993</v>
      </c>
      <c r="BD4" s="15">
        <v>9.6</v>
      </c>
      <c r="BE4" s="15">
        <v>7.3</v>
      </c>
      <c r="BF4" s="15">
        <v>8.3000000000000007</v>
      </c>
      <c r="BG4" s="15">
        <v>8.6999999999999993</v>
      </c>
      <c r="BH4" s="15">
        <v>8.5</v>
      </c>
      <c r="BI4" s="15">
        <v>9.1</v>
      </c>
      <c r="BJ4" s="94">
        <v>9</v>
      </c>
      <c r="BK4" s="15">
        <v>10.9</v>
      </c>
      <c r="BL4" s="15">
        <v>10.3</v>
      </c>
      <c r="BM4" s="15">
        <v>8.8000000000000007</v>
      </c>
      <c r="BN4" s="15">
        <v>7.4</v>
      </c>
      <c r="BO4" s="15">
        <v>7</v>
      </c>
      <c r="BP4" s="15">
        <v>6.8</v>
      </c>
      <c r="BQ4" s="15">
        <v>4.9000000000000004</v>
      </c>
      <c r="BR4" s="15">
        <v>4.8</v>
      </c>
      <c r="BS4" s="15">
        <v>4.3</v>
      </c>
      <c r="BT4" s="15">
        <v>4.2</v>
      </c>
      <c r="BU4" s="15">
        <v>4.7</v>
      </c>
      <c r="BV4" s="15">
        <v>4.9000000000000004</v>
      </c>
      <c r="BW4" s="15">
        <v>6.1</v>
      </c>
      <c r="BX4" s="15">
        <v>6.1</v>
      </c>
      <c r="BY4" s="15">
        <v>4.8</v>
      </c>
      <c r="BZ4" s="15">
        <v>3.8</v>
      </c>
      <c r="CA4" s="15">
        <v>3.3</v>
      </c>
      <c r="CB4" s="15">
        <v>3.4</v>
      </c>
      <c r="CC4" s="15">
        <v>2.8</v>
      </c>
      <c r="CD4" s="15">
        <v>2.9</v>
      </c>
      <c r="CE4" s="15">
        <v>2.7</v>
      </c>
      <c r="CF4" s="15">
        <v>2.4</v>
      </c>
      <c r="CG4" s="15">
        <v>2.8</v>
      </c>
      <c r="CH4" s="15">
        <v>2.5</v>
      </c>
      <c r="CI4" s="15">
        <v>3.4</v>
      </c>
      <c r="CJ4" s="15">
        <v>3.2</v>
      </c>
      <c r="CK4" s="15">
        <v>2.9</v>
      </c>
      <c r="CL4" s="15">
        <v>2.2999999999999998</v>
      </c>
      <c r="CM4" s="15">
        <v>1.9</v>
      </c>
      <c r="CN4" s="15">
        <v>2.2000000000000002</v>
      </c>
      <c r="CO4" s="15">
        <v>1.9</v>
      </c>
      <c r="CP4" s="15">
        <v>1.9</v>
      </c>
      <c r="CQ4" s="15">
        <v>1.9</v>
      </c>
      <c r="CR4" s="15">
        <v>1.9</v>
      </c>
      <c r="CS4" s="15">
        <v>2.2000000000000002</v>
      </c>
      <c r="CT4" s="15">
        <v>2.4</v>
      </c>
    </row>
    <row r="5" spans="1:98" ht="30" customHeight="1">
      <c r="A5" s="385"/>
      <c r="B5" s="79" t="str">
        <f>IF('0'!A1=1,"Лісове господарство та пов'язані з ним послуги","forestry and related services")</f>
        <v>Лісове господарство та пов'язані з ним послуги</v>
      </c>
      <c r="C5" s="16">
        <v>1.6</v>
      </c>
      <c r="D5" s="16">
        <v>1.8430671393186511</v>
      </c>
      <c r="E5" s="16">
        <v>1.7</v>
      </c>
      <c r="F5" s="16">
        <v>1.1000000000000001</v>
      </c>
      <c r="G5" s="16">
        <v>1.3</v>
      </c>
      <c r="H5" s="16">
        <v>2.4</v>
      </c>
      <c r="I5" s="16">
        <v>1.5</v>
      </c>
      <c r="J5" s="16">
        <v>1.8</v>
      </c>
      <c r="K5" s="16">
        <v>0.79736907356414832</v>
      </c>
      <c r="L5" s="16">
        <v>0.65176988253911328</v>
      </c>
      <c r="M5" s="16">
        <v>1.3</v>
      </c>
      <c r="N5" s="16">
        <v>0.7</v>
      </c>
      <c r="O5" s="16">
        <v>1.6</v>
      </c>
      <c r="P5" s="16">
        <v>1.5</v>
      </c>
      <c r="Q5" s="16">
        <v>1.3</v>
      </c>
      <c r="R5" s="16">
        <v>1.1000000000000001</v>
      </c>
      <c r="S5" s="16">
        <v>1.9</v>
      </c>
      <c r="T5" s="16">
        <v>1.8</v>
      </c>
      <c r="U5" s="16">
        <v>1.9743915321583123</v>
      </c>
      <c r="V5" s="16">
        <v>2.3054984030059362</v>
      </c>
      <c r="W5" s="16">
        <v>2.581739143145966</v>
      </c>
      <c r="X5" s="16">
        <v>1.7465297034210463</v>
      </c>
      <c r="Y5" s="16">
        <v>1.4273907910271546</v>
      </c>
      <c r="Z5" s="16">
        <v>1.0889348500517062</v>
      </c>
      <c r="AA5" s="16">
        <v>2.0987654320987654</v>
      </c>
      <c r="AB5" s="16">
        <v>2.4038461538461537</v>
      </c>
      <c r="AC5" s="16">
        <v>1.2184724689165187</v>
      </c>
      <c r="AD5" s="16">
        <v>1.2824351297405188</v>
      </c>
      <c r="AE5" s="16">
        <v>1.1686071191263379</v>
      </c>
      <c r="AF5" s="16">
        <v>0.93435506790295697</v>
      </c>
      <c r="AG5" s="16">
        <v>0.9853081770823171</v>
      </c>
      <c r="AH5" s="16">
        <v>0.97499999999999998</v>
      </c>
      <c r="AI5" s="16">
        <v>1.017632457178119</v>
      </c>
      <c r="AJ5" s="16">
        <v>0.96562046617744446</v>
      </c>
      <c r="AK5" s="16">
        <v>1.023158843965386</v>
      </c>
      <c r="AL5" s="16">
        <v>0.69985365924091347</v>
      </c>
      <c r="AM5" s="15" t="s">
        <v>0</v>
      </c>
      <c r="AN5" s="15" t="s">
        <v>0</v>
      </c>
      <c r="AO5" s="16">
        <v>0.87031521362602415</v>
      </c>
      <c r="AP5" s="15" t="s">
        <v>0</v>
      </c>
      <c r="AQ5" s="15" t="s">
        <v>0</v>
      </c>
      <c r="AR5" s="16">
        <v>0.89430894308943099</v>
      </c>
      <c r="AS5" s="16">
        <v>0.93587811955985267</v>
      </c>
      <c r="AT5" s="16">
        <v>1.0467051763400379</v>
      </c>
      <c r="AU5" s="16">
        <v>1.634318269602163</v>
      </c>
      <c r="AV5" s="16">
        <v>2.5266789957327997</v>
      </c>
      <c r="AW5" s="16">
        <v>12.73999889337686</v>
      </c>
      <c r="AX5" s="94">
        <v>12.653618298311322</v>
      </c>
      <c r="AY5" s="15">
        <v>18.334640756866605</v>
      </c>
      <c r="AZ5" s="15">
        <v>18.7</v>
      </c>
      <c r="BA5" s="15">
        <v>13.7</v>
      </c>
      <c r="BB5" s="15">
        <v>9.8000000000000007</v>
      </c>
      <c r="BC5" s="15">
        <v>7.5</v>
      </c>
      <c r="BD5" s="15">
        <v>6.6</v>
      </c>
      <c r="BE5" s="15">
        <v>5.8</v>
      </c>
      <c r="BF5" s="15">
        <v>5.4</v>
      </c>
      <c r="BG5" s="15">
        <v>5.2</v>
      </c>
      <c r="BH5" s="15">
        <v>6</v>
      </c>
      <c r="BI5" s="15">
        <v>4.8</v>
      </c>
      <c r="BJ5" s="94">
        <v>3.6</v>
      </c>
      <c r="BK5" s="15">
        <v>5.6</v>
      </c>
      <c r="BL5" s="15">
        <v>5.6</v>
      </c>
      <c r="BM5" s="15">
        <v>5.4</v>
      </c>
      <c r="BN5" s="15">
        <v>5.8</v>
      </c>
      <c r="BO5" s="15">
        <v>7</v>
      </c>
      <c r="BP5" s="15">
        <v>4.5</v>
      </c>
      <c r="BQ5" s="15">
        <v>3.3</v>
      </c>
      <c r="BR5" s="15">
        <v>2.5</v>
      </c>
      <c r="BS5" s="15">
        <v>1.8</v>
      </c>
      <c r="BT5" s="15">
        <v>1.1000000000000001</v>
      </c>
      <c r="BU5" s="15">
        <v>0.7</v>
      </c>
      <c r="BV5" s="15">
        <v>0.5</v>
      </c>
      <c r="BW5" s="15">
        <v>0.5</v>
      </c>
      <c r="BX5" s="15">
        <v>0.4</v>
      </c>
      <c r="BY5" s="15">
        <v>0.3</v>
      </c>
      <c r="BZ5" s="15">
        <v>0.3</v>
      </c>
      <c r="CA5" s="15">
        <v>0.4</v>
      </c>
      <c r="CB5" s="15">
        <v>0.5</v>
      </c>
      <c r="CC5" s="15">
        <v>0.7</v>
      </c>
      <c r="CD5" s="15">
        <v>0.6</v>
      </c>
      <c r="CE5" s="15">
        <v>0.5</v>
      </c>
      <c r="CF5" s="15">
        <v>0.8</v>
      </c>
      <c r="CG5" s="15">
        <v>0.6</v>
      </c>
      <c r="CH5" s="15">
        <v>0.4</v>
      </c>
      <c r="CI5" s="15">
        <v>0.5</v>
      </c>
      <c r="CJ5" s="15">
        <v>0.4</v>
      </c>
      <c r="CK5" s="15">
        <v>0.5</v>
      </c>
      <c r="CL5" s="15">
        <v>0.5</v>
      </c>
      <c r="CM5" s="15">
        <v>0.5</v>
      </c>
      <c r="CN5" s="15">
        <v>0.5</v>
      </c>
      <c r="CO5" s="15">
        <v>0.9</v>
      </c>
      <c r="CP5" s="15">
        <v>0.5</v>
      </c>
      <c r="CQ5" s="15">
        <v>0.6</v>
      </c>
      <c r="CR5" s="15">
        <v>0.6</v>
      </c>
      <c r="CS5" s="15">
        <v>0.6</v>
      </c>
      <c r="CT5" s="15">
        <v>0.5</v>
      </c>
    </row>
    <row r="6" spans="1:98" ht="30" customHeight="1">
      <c r="A6" s="385"/>
      <c r="B6" s="79" t="str">
        <f>IF('0'!A1=1,"Рибальство, рибництво","Fishing, fishery")</f>
        <v>Рибальство, рибництво</v>
      </c>
      <c r="C6" s="16">
        <v>80.5</v>
      </c>
      <c r="D6" s="16">
        <v>76.705692369802179</v>
      </c>
      <c r="E6" s="16">
        <v>58.3</v>
      </c>
      <c r="F6" s="16">
        <v>56.8</v>
      </c>
      <c r="G6" s="16">
        <v>42.8</v>
      </c>
      <c r="H6" s="16">
        <v>41.8</v>
      </c>
      <c r="I6" s="16">
        <v>45.7</v>
      </c>
      <c r="J6" s="16">
        <v>41.4</v>
      </c>
      <c r="K6" s="16">
        <v>41.028815226642209</v>
      </c>
      <c r="L6" s="16">
        <v>39.141091219096339</v>
      </c>
      <c r="M6" s="16">
        <v>38.5</v>
      </c>
      <c r="N6" s="16">
        <v>31.9</v>
      </c>
      <c r="O6" s="16">
        <v>45.4</v>
      </c>
      <c r="P6" s="16">
        <v>44.2</v>
      </c>
      <c r="Q6" s="16">
        <v>32.5</v>
      </c>
      <c r="R6" s="16">
        <v>30.3</v>
      </c>
      <c r="S6" s="16">
        <v>32.799999999999997</v>
      </c>
      <c r="T6" s="16">
        <v>32.799999999999997</v>
      </c>
      <c r="U6" s="16">
        <v>29.926542042402897</v>
      </c>
      <c r="V6" s="16">
        <v>31.090109844858286</v>
      </c>
      <c r="W6" s="16">
        <v>30.830776634783135</v>
      </c>
      <c r="X6" s="16">
        <v>27.836806219975223</v>
      </c>
      <c r="Y6" s="16">
        <v>27.9</v>
      </c>
      <c r="Z6" s="16">
        <v>25.403508771929822</v>
      </c>
      <c r="AA6" s="16">
        <v>38.555555555555557</v>
      </c>
      <c r="AB6" s="16">
        <v>40.20329113265916</v>
      </c>
      <c r="AC6" s="16">
        <v>28.369565217391308</v>
      </c>
      <c r="AD6" s="16">
        <v>26.211111111111112</v>
      </c>
      <c r="AE6" s="16">
        <v>29.196830254173424</v>
      </c>
      <c r="AF6" s="16">
        <v>31.194587027531501</v>
      </c>
      <c r="AG6" s="16">
        <v>28.616318127641133</v>
      </c>
      <c r="AH6" s="16">
        <v>29.157894736842106</v>
      </c>
      <c r="AI6" s="16">
        <v>25.662591285796339</v>
      </c>
      <c r="AJ6" s="16">
        <v>24.745816354788939</v>
      </c>
      <c r="AK6" s="16">
        <v>22.830532649456391</v>
      </c>
      <c r="AL6" s="16">
        <v>20.338574724572148</v>
      </c>
      <c r="AM6" s="15" t="s">
        <v>0</v>
      </c>
      <c r="AN6" s="15" t="s">
        <v>0</v>
      </c>
      <c r="AO6" s="16">
        <v>19.776780851084901</v>
      </c>
      <c r="AP6" s="15" t="s">
        <v>0</v>
      </c>
      <c r="AQ6" s="15" t="s">
        <v>0</v>
      </c>
      <c r="AR6" s="16">
        <v>19.607843137254903</v>
      </c>
      <c r="AS6" s="16">
        <v>19.137040589905332</v>
      </c>
      <c r="AT6" s="16">
        <v>20.524741950545902</v>
      </c>
      <c r="AU6" s="16">
        <v>20.680525593253581</v>
      </c>
      <c r="AV6" s="16">
        <v>17.823001691300831</v>
      </c>
      <c r="AW6" s="16">
        <v>21.44077978779212</v>
      </c>
      <c r="AX6" s="94">
        <v>16.136317341670136</v>
      </c>
      <c r="AY6" s="15">
        <v>21.856287425149702</v>
      </c>
      <c r="AZ6" s="15">
        <v>25.2</v>
      </c>
      <c r="BA6" s="15">
        <v>30.1</v>
      </c>
      <c r="BB6" s="15">
        <v>30.1</v>
      </c>
      <c r="BC6" s="15">
        <v>37.1</v>
      </c>
      <c r="BD6" s="15">
        <v>43.8</v>
      </c>
      <c r="BE6" s="15">
        <v>41.8</v>
      </c>
      <c r="BF6" s="15">
        <v>53.9</v>
      </c>
      <c r="BG6" s="15">
        <v>44</v>
      </c>
      <c r="BH6" s="15">
        <v>32.6</v>
      </c>
      <c r="BI6" s="15">
        <v>31.1</v>
      </c>
      <c r="BJ6" s="94">
        <v>27.3</v>
      </c>
      <c r="BK6" s="15">
        <v>60.5</v>
      </c>
      <c r="BL6" s="15">
        <v>52.7</v>
      </c>
      <c r="BM6" s="15">
        <v>41</v>
      </c>
      <c r="BN6" s="15">
        <v>37.6</v>
      </c>
      <c r="BO6" s="15">
        <v>52</v>
      </c>
      <c r="BP6" s="15">
        <v>45.2</v>
      </c>
      <c r="BQ6" s="15">
        <v>48.8</v>
      </c>
      <c r="BR6" s="15">
        <v>47</v>
      </c>
      <c r="BS6" s="15">
        <v>54.1</v>
      </c>
      <c r="BT6" s="15">
        <v>48.1</v>
      </c>
      <c r="BU6" s="15">
        <v>53.8</v>
      </c>
      <c r="BV6" s="15">
        <v>52.6</v>
      </c>
      <c r="BW6" s="15">
        <v>61.1</v>
      </c>
      <c r="BX6" s="15">
        <v>65.3</v>
      </c>
      <c r="BY6" s="15">
        <v>55</v>
      </c>
      <c r="BZ6" s="15">
        <v>52.1</v>
      </c>
      <c r="CA6" s="15">
        <v>54.4</v>
      </c>
      <c r="CB6" s="15">
        <v>50</v>
      </c>
      <c r="CC6" s="15">
        <v>48.7</v>
      </c>
      <c r="CD6" s="15">
        <v>50.4</v>
      </c>
      <c r="CE6" s="15">
        <v>49.1</v>
      </c>
      <c r="CF6" s="15">
        <v>45.4</v>
      </c>
      <c r="CG6" s="15">
        <v>40.5</v>
      </c>
      <c r="CH6" s="15">
        <v>43.1</v>
      </c>
      <c r="CI6" s="15">
        <v>57.6</v>
      </c>
      <c r="CJ6" s="15">
        <v>62.7</v>
      </c>
      <c r="CK6" s="15">
        <v>58.9</v>
      </c>
      <c r="CL6" s="15">
        <v>52.3</v>
      </c>
      <c r="CM6" s="15">
        <v>48.9</v>
      </c>
      <c r="CN6" s="15">
        <v>44.8</v>
      </c>
      <c r="CO6" s="15">
        <v>42.3</v>
      </c>
      <c r="CP6" s="15">
        <v>42.6</v>
      </c>
      <c r="CQ6" s="15">
        <v>44.6</v>
      </c>
      <c r="CR6" s="15">
        <v>38</v>
      </c>
      <c r="CS6" s="15">
        <v>37.1</v>
      </c>
      <c r="CT6" s="15">
        <v>39.299999999999997</v>
      </c>
    </row>
    <row r="7" spans="1:98" ht="30" customHeight="1">
      <c r="A7" s="385"/>
      <c r="B7" s="79" t="str">
        <f>IF('0'!A1=1,"Промисловість","Industrial production")</f>
        <v>Промисловість</v>
      </c>
      <c r="C7" s="16">
        <v>20.6</v>
      </c>
      <c r="D7" s="16">
        <v>20.850301648436602</v>
      </c>
      <c r="E7" s="16">
        <v>18.600000000000001</v>
      </c>
      <c r="F7" s="17">
        <v>17.600000000000001</v>
      </c>
      <c r="G7" s="16">
        <v>18.2</v>
      </c>
      <c r="H7" s="16">
        <v>18.399999999999999</v>
      </c>
      <c r="I7" s="16">
        <v>17.399999999999999</v>
      </c>
      <c r="J7" s="16">
        <v>13.3</v>
      </c>
      <c r="K7" s="16">
        <v>13.828339561197344</v>
      </c>
      <c r="L7" s="16">
        <v>14.946226343010396</v>
      </c>
      <c r="M7" s="16">
        <v>14.6</v>
      </c>
      <c r="N7" s="16">
        <v>11.5</v>
      </c>
      <c r="O7" s="16">
        <v>14</v>
      </c>
      <c r="P7" s="16">
        <v>13.2</v>
      </c>
      <c r="Q7" s="16">
        <v>10.9</v>
      </c>
      <c r="R7" s="16">
        <v>12.2</v>
      </c>
      <c r="S7" s="16">
        <v>12.2</v>
      </c>
      <c r="T7" s="16">
        <v>13</v>
      </c>
      <c r="U7" s="16">
        <v>12.714153693294636</v>
      </c>
      <c r="V7" s="16">
        <v>11.141360607644</v>
      </c>
      <c r="W7" s="16">
        <v>11.395432965057035</v>
      </c>
      <c r="X7" s="16">
        <v>10.994967152936042</v>
      </c>
      <c r="Y7" s="16">
        <v>11.240345204481281</v>
      </c>
      <c r="Z7" s="16">
        <v>8.3625479026411185</v>
      </c>
      <c r="AA7" s="16">
        <v>10.308707599441416</v>
      </c>
      <c r="AB7" s="16">
        <v>10.392089982703398</v>
      </c>
      <c r="AC7" s="16">
        <v>9.4159268929503916</v>
      </c>
      <c r="AD7" s="16">
        <v>8.8584034809483132</v>
      </c>
      <c r="AE7" s="16">
        <v>8.5745264554022658</v>
      </c>
      <c r="AF7" s="16">
        <v>9.0021208566607402</v>
      </c>
      <c r="AG7" s="16">
        <v>8.3184167902073689</v>
      </c>
      <c r="AH7" s="16">
        <v>7.8994418639496553</v>
      </c>
      <c r="AI7" s="16">
        <v>7.2990389545594097</v>
      </c>
      <c r="AJ7" s="16">
        <v>7.4956858859072817</v>
      </c>
      <c r="AK7" s="16">
        <v>7.259922628057665</v>
      </c>
      <c r="AL7" s="16">
        <v>6.0999098112960075</v>
      </c>
      <c r="AM7" s="15" t="s">
        <v>0</v>
      </c>
      <c r="AN7" s="15" t="s">
        <v>0</v>
      </c>
      <c r="AO7" s="16">
        <v>5.6312263476534907</v>
      </c>
      <c r="AP7" s="15" t="s">
        <v>0</v>
      </c>
      <c r="AQ7" s="15" t="s">
        <v>0</v>
      </c>
      <c r="AR7" s="16">
        <v>6.1914648901369738</v>
      </c>
      <c r="AS7" s="16">
        <v>6.4058738216016433</v>
      </c>
      <c r="AT7" s="16">
        <v>5.6300823847177615</v>
      </c>
      <c r="AU7" s="16">
        <v>7.1862810895604339</v>
      </c>
      <c r="AV7" s="16">
        <v>9.5246576145805655</v>
      </c>
      <c r="AW7" s="16">
        <v>17.251894614084968</v>
      </c>
      <c r="AX7" s="94">
        <v>10.729030790722403</v>
      </c>
      <c r="AY7" s="15">
        <v>16.006007128039059</v>
      </c>
      <c r="AZ7" s="15">
        <v>16.2</v>
      </c>
      <c r="BA7" s="15">
        <v>17.2</v>
      </c>
      <c r="BB7" s="15">
        <v>13.1</v>
      </c>
      <c r="BC7" s="15">
        <v>14.6</v>
      </c>
      <c r="BD7" s="15">
        <v>15.2</v>
      </c>
      <c r="BE7" s="15">
        <v>13.9</v>
      </c>
      <c r="BF7" s="15">
        <v>14.4</v>
      </c>
      <c r="BG7" s="15">
        <v>14.8</v>
      </c>
      <c r="BH7" s="15">
        <v>14.5</v>
      </c>
      <c r="BI7" s="15">
        <v>13.9</v>
      </c>
      <c r="BJ7" s="94">
        <v>11.8</v>
      </c>
      <c r="BK7" s="15">
        <v>14.4</v>
      </c>
      <c r="BL7" s="15">
        <v>14.4</v>
      </c>
      <c r="BM7" s="15">
        <v>12.8</v>
      </c>
      <c r="BN7" s="15">
        <v>12.6</v>
      </c>
      <c r="BO7" s="15">
        <v>14.3</v>
      </c>
      <c r="BP7" s="15">
        <v>12.8</v>
      </c>
      <c r="BQ7" s="15">
        <v>10.8</v>
      </c>
      <c r="BR7" s="15">
        <v>10</v>
      </c>
      <c r="BS7" s="15">
        <v>9.4</v>
      </c>
      <c r="BT7" s="15">
        <v>9</v>
      </c>
      <c r="BU7" s="15">
        <v>9.4</v>
      </c>
      <c r="BV7" s="15">
        <v>8</v>
      </c>
      <c r="BW7" s="15">
        <v>9.3000000000000007</v>
      </c>
      <c r="BX7" s="15">
        <v>10</v>
      </c>
      <c r="BY7" s="15">
        <v>8.3000000000000007</v>
      </c>
      <c r="BZ7" s="15">
        <v>8.3000000000000007</v>
      </c>
      <c r="CA7" s="15">
        <v>8.1999999999999993</v>
      </c>
      <c r="CB7" s="15">
        <v>7.5</v>
      </c>
      <c r="CC7" s="15">
        <v>7.3</v>
      </c>
      <c r="CD7" s="15">
        <v>7.3</v>
      </c>
      <c r="CE7" s="15">
        <v>7.4</v>
      </c>
      <c r="CF7" s="15">
        <v>7.5</v>
      </c>
      <c r="CG7" s="15">
        <v>7.2</v>
      </c>
      <c r="CH7" s="15">
        <v>5.8</v>
      </c>
      <c r="CI7" s="15">
        <v>7</v>
      </c>
      <c r="CJ7" s="15">
        <v>7.2</v>
      </c>
      <c r="CK7" s="15">
        <v>6.4</v>
      </c>
      <c r="CL7" s="15">
        <v>6.5</v>
      </c>
      <c r="CM7" s="15">
        <v>6.2</v>
      </c>
      <c r="CN7" s="15">
        <v>6</v>
      </c>
      <c r="CO7" s="15">
        <v>5.9</v>
      </c>
      <c r="CP7" s="15">
        <v>5.8</v>
      </c>
      <c r="CQ7" s="15">
        <v>5.7</v>
      </c>
      <c r="CR7" s="15">
        <v>5.0999999999999996</v>
      </c>
      <c r="CS7" s="15">
        <v>5.3</v>
      </c>
      <c r="CT7" s="15">
        <v>4.9000000000000004</v>
      </c>
    </row>
    <row r="8" spans="1:98" ht="30" customHeight="1">
      <c r="A8" s="385"/>
      <c r="B8" s="79" t="str">
        <f>IF('0'!A1=1,"Будівництво","Construction")</f>
        <v>Будівництво</v>
      </c>
      <c r="C8" s="16">
        <v>38.9</v>
      </c>
      <c r="D8" s="16">
        <v>37.246041631712714</v>
      </c>
      <c r="E8" s="16">
        <v>34.1</v>
      </c>
      <c r="F8" s="16">
        <v>30.5</v>
      </c>
      <c r="G8" s="16">
        <v>30.9</v>
      </c>
      <c r="H8" s="16">
        <v>29.2</v>
      </c>
      <c r="I8" s="16">
        <v>27.2</v>
      </c>
      <c r="J8" s="16">
        <v>23.6</v>
      </c>
      <c r="K8" s="16">
        <v>22.742150527934875</v>
      </c>
      <c r="L8" s="16">
        <v>22.135944626804651</v>
      </c>
      <c r="M8" s="16">
        <v>21.8</v>
      </c>
      <c r="N8" s="16">
        <v>16.899999999999999</v>
      </c>
      <c r="O8" s="16">
        <v>26</v>
      </c>
      <c r="P8" s="16">
        <v>23.2</v>
      </c>
      <c r="Q8" s="16">
        <v>20.6</v>
      </c>
      <c r="R8" s="16">
        <v>20</v>
      </c>
      <c r="S8" s="16">
        <v>18.899999999999999</v>
      </c>
      <c r="T8" s="16">
        <v>17.7</v>
      </c>
      <c r="U8" s="16">
        <v>16.595836980554914</v>
      </c>
      <c r="V8" s="16">
        <v>14.678017915438318</v>
      </c>
      <c r="W8" s="16">
        <v>14.679706928415309</v>
      </c>
      <c r="X8" s="16">
        <v>13.296801128718281</v>
      </c>
      <c r="Y8" s="16">
        <v>13.223367697594501</v>
      </c>
      <c r="Z8" s="16">
        <v>10.151735722284434</v>
      </c>
      <c r="AA8" s="16">
        <v>14.142808912896692</v>
      </c>
      <c r="AB8" s="16">
        <v>13.912194737047217</v>
      </c>
      <c r="AC8" s="16">
        <v>11.520111978782968</v>
      </c>
      <c r="AD8" s="16">
        <v>10.961643835616439</v>
      </c>
      <c r="AE8" s="16">
        <v>10.542694179758202</v>
      </c>
      <c r="AF8" s="16">
        <v>10.315227509349144</v>
      </c>
      <c r="AG8" s="16">
        <v>9.4871979614518231</v>
      </c>
      <c r="AH8" s="16">
        <v>8.5600805019533563</v>
      </c>
      <c r="AI8" s="16">
        <v>8.8030725716454636</v>
      </c>
      <c r="AJ8" s="16">
        <v>8.523652162884332</v>
      </c>
      <c r="AK8" s="16">
        <v>8.8996682599367229</v>
      </c>
      <c r="AL8" s="16">
        <v>7.3080633965130346</v>
      </c>
      <c r="AM8" s="15" t="s">
        <v>0</v>
      </c>
      <c r="AN8" s="15" t="s">
        <v>0</v>
      </c>
      <c r="AO8" s="16">
        <v>8.7316316023770515</v>
      </c>
      <c r="AP8" s="15" t="s">
        <v>0</v>
      </c>
      <c r="AQ8" s="15" t="s">
        <v>0</v>
      </c>
      <c r="AR8" s="16">
        <v>7.1662492775958393</v>
      </c>
      <c r="AS8" s="16">
        <v>6.8729129489920311</v>
      </c>
      <c r="AT8" s="16">
        <v>7.0434265580754509</v>
      </c>
      <c r="AU8" s="16">
        <v>9.5135514688294212</v>
      </c>
      <c r="AV8" s="16">
        <v>15.026858891213804</v>
      </c>
      <c r="AW8" s="16">
        <v>26.973422791236999</v>
      </c>
      <c r="AX8" s="94">
        <v>24.407539305765525</v>
      </c>
      <c r="AY8" s="15">
        <v>43.839895272531976</v>
      </c>
      <c r="AZ8" s="15">
        <v>41.9</v>
      </c>
      <c r="BA8" s="15">
        <v>38.700000000000003</v>
      </c>
      <c r="BB8" s="15">
        <v>35.9</v>
      </c>
      <c r="BC8" s="15">
        <v>37.799999999999997</v>
      </c>
      <c r="BD8" s="15">
        <v>39.1</v>
      </c>
      <c r="BE8" s="15">
        <v>38.299999999999997</v>
      </c>
      <c r="BF8" s="15">
        <v>40.6</v>
      </c>
      <c r="BG8" s="15">
        <v>43.2</v>
      </c>
      <c r="BH8" s="15">
        <v>43</v>
      </c>
      <c r="BI8" s="15">
        <v>44</v>
      </c>
      <c r="BJ8" s="94">
        <v>36.5</v>
      </c>
      <c r="BK8" s="15">
        <v>51.2</v>
      </c>
      <c r="BL8" s="15">
        <v>47.9</v>
      </c>
      <c r="BM8" s="15">
        <v>40.799999999999997</v>
      </c>
      <c r="BN8" s="15">
        <v>40.1</v>
      </c>
      <c r="BO8" s="15">
        <v>41.5</v>
      </c>
      <c r="BP8" s="15">
        <v>40.5</v>
      </c>
      <c r="BQ8" s="15">
        <v>30.6</v>
      </c>
      <c r="BR8" s="15">
        <v>26.3</v>
      </c>
      <c r="BS8" s="15">
        <v>24.2</v>
      </c>
      <c r="BT8" s="15">
        <v>24.4</v>
      </c>
      <c r="BU8" s="15">
        <v>26</v>
      </c>
      <c r="BV8" s="15">
        <v>22.3</v>
      </c>
      <c r="BW8" s="15">
        <v>32.1</v>
      </c>
      <c r="BX8" s="15">
        <v>30.6</v>
      </c>
      <c r="BY8" s="15">
        <v>25.9</v>
      </c>
      <c r="BZ8" s="15">
        <v>23.2</v>
      </c>
      <c r="CA8" s="15">
        <v>21.1</v>
      </c>
      <c r="CB8" s="15">
        <v>19.100000000000001</v>
      </c>
      <c r="CC8" s="15">
        <v>16.899999999999999</v>
      </c>
      <c r="CD8" s="15">
        <v>15.7</v>
      </c>
      <c r="CE8" s="15">
        <v>16.399999999999999</v>
      </c>
      <c r="CF8" s="15">
        <v>15.3</v>
      </c>
      <c r="CG8" s="15">
        <v>15.2</v>
      </c>
      <c r="CH8" s="15">
        <v>13.9</v>
      </c>
      <c r="CI8" s="15">
        <v>16</v>
      </c>
      <c r="CJ8" s="15">
        <v>15.6</v>
      </c>
      <c r="CK8" s="15">
        <v>14.8</v>
      </c>
      <c r="CL8" s="15">
        <v>12.2</v>
      </c>
      <c r="CM8" s="15">
        <v>11.4</v>
      </c>
      <c r="CN8" s="15">
        <v>11.5</v>
      </c>
      <c r="CO8" s="15">
        <v>10.9</v>
      </c>
      <c r="CP8" s="15">
        <v>10.7</v>
      </c>
      <c r="CQ8" s="15">
        <v>11.3</v>
      </c>
      <c r="CR8" s="15">
        <v>11.2</v>
      </c>
      <c r="CS8" s="15">
        <v>13.2</v>
      </c>
      <c r="CT8" s="15">
        <v>12.6</v>
      </c>
    </row>
    <row r="9" spans="1:98" ht="30" customHeight="1">
      <c r="A9" s="385"/>
      <c r="B9" s="79"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16">
        <v>9.1999999999999993</v>
      </c>
      <c r="D9" s="16">
        <v>8.8122781296639854</v>
      </c>
      <c r="E9" s="16">
        <v>7.8</v>
      </c>
      <c r="F9" s="16">
        <v>7.2</v>
      </c>
      <c r="G9" s="16">
        <v>7</v>
      </c>
      <c r="H9" s="16">
        <v>6.7</v>
      </c>
      <c r="I9" s="16">
        <v>6.4</v>
      </c>
      <c r="J9" s="16">
        <v>6</v>
      </c>
      <c r="K9" s="16">
        <v>5.2975599455511766</v>
      </c>
      <c r="L9" s="16">
        <v>4.9677445570586114</v>
      </c>
      <c r="M9" s="16">
        <v>4.9000000000000004</v>
      </c>
      <c r="N9" s="16">
        <v>3.8</v>
      </c>
      <c r="O9" s="16">
        <v>4.5999999999999996</v>
      </c>
      <c r="P9" s="16">
        <v>4.2</v>
      </c>
      <c r="Q9" s="16">
        <v>3.8</v>
      </c>
      <c r="R9" s="16">
        <v>3.7</v>
      </c>
      <c r="S9" s="16">
        <v>3.8</v>
      </c>
      <c r="T9" s="16">
        <v>3.5</v>
      </c>
      <c r="U9" s="16">
        <v>3.3586340118996501</v>
      </c>
      <c r="V9" s="16">
        <v>3.1550828954661951</v>
      </c>
      <c r="W9" s="16">
        <v>3.0105896412792541</v>
      </c>
      <c r="X9" s="16">
        <v>2.9697952791582507</v>
      </c>
      <c r="Y9" s="16">
        <v>2.8408858166922681</v>
      </c>
      <c r="Z9" s="16">
        <v>2.3599372267682996</v>
      </c>
      <c r="AA9" s="16">
        <v>2.6731632412000947</v>
      </c>
      <c r="AB9" s="16">
        <v>2.7246245662882127</v>
      </c>
      <c r="AC9" s="16">
        <v>2.450906026127265</v>
      </c>
      <c r="AD9" s="16">
        <v>2.3409019893761069</v>
      </c>
      <c r="AE9" s="16">
        <v>2.2649360411545625</v>
      </c>
      <c r="AF9" s="16">
        <v>2.1845113747317737</v>
      </c>
      <c r="AG9" s="16">
        <v>2.0495972397860092</v>
      </c>
      <c r="AH9" s="16">
        <v>1.9724054631608288</v>
      </c>
      <c r="AI9" s="16">
        <v>1.9758468892853851</v>
      </c>
      <c r="AJ9" s="16">
        <v>1.7879985969123386</v>
      </c>
      <c r="AK9" s="16">
        <v>1.7056814736514336</v>
      </c>
      <c r="AL9" s="16">
        <v>1.5515940760611455</v>
      </c>
      <c r="AM9" s="15" t="s">
        <v>0</v>
      </c>
      <c r="AN9" s="15" t="s">
        <v>0</v>
      </c>
      <c r="AO9" s="16">
        <v>1.4247728371363853</v>
      </c>
      <c r="AP9" s="15" t="s">
        <v>0</v>
      </c>
      <c r="AQ9" s="15" t="s">
        <v>0</v>
      </c>
      <c r="AR9" s="16">
        <v>1.3480885311871229</v>
      </c>
      <c r="AS9" s="16">
        <v>1.2786913005057767</v>
      </c>
      <c r="AT9" s="16">
        <v>1.3394397449072357</v>
      </c>
      <c r="AU9" s="16">
        <v>1.2904787562081594</v>
      </c>
      <c r="AV9" s="16">
        <v>1.4596900175936445</v>
      </c>
      <c r="AW9" s="16">
        <v>2.3115149097080088</v>
      </c>
      <c r="AX9" s="94">
        <v>2.0652057964065906</v>
      </c>
      <c r="AY9" s="15">
        <v>2.8140229214242254</v>
      </c>
      <c r="AZ9" s="15">
        <v>2.9</v>
      </c>
      <c r="BA9" s="15">
        <v>2.9</v>
      </c>
      <c r="BB9" s="15">
        <v>3</v>
      </c>
      <c r="BC9" s="15">
        <v>3.7</v>
      </c>
      <c r="BD9" s="15">
        <v>3.8</v>
      </c>
      <c r="BE9" s="15">
        <v>3.8</v>
      </c>
      <c r="BF9" s="15">
        <v>3.9</v>
      </c>
      <c r="BG9" s="15">
        <v>3.8</v>
      </c>
      <c r="BH9" s="15">
        <v>3.9</v>
      </c>
      <c r="BI9" s="15">
        <v>4.0999999999999996</v>
      </c>
      <c r="BJ9" s="94">
        <v>3.7</v>
      </c>
      <c r="BK9" s="15">
        <v>4.0999999999999996</v>
      </c>
      <c r="BL9" s="15">
        <v>4.2</v>
      </c>
      <c r="BM9" s="15">
        <v>3.5</v>
      </c>
      <c r="BN9" s="15">
        <v>3.4</v>
      </c>
      <c r="BO9" s="15">
        <v>3.6</v>
      </c>
      <c r="BP9" s="15">
        <v>3.5</v>
      </c>
      <c r="BQ9" s="15">
        <v>3.3</v>
      </c>
      <c r="BR9" s="15">
        <v>3</v>
      </c>
      <c r="BS9" s="15">
        <v>2.8</v>
      </c>
      <c r="BT9" s="15">
        <v>2.8</v>
      </c>
      <c r="BU9" s="15">
        <v>2.8</v>
      </c>
      <c r="BV9" s="15">
        <v>2.4</v>
      </c>
      <c r="BW9" s="15">
        <v>2.7</v>
      </c>
      <c r="BX9" s="15">
        <v>2.6</v>
      </c>
      <c r="BY9" s="15">
        <v>2.2000000000000002</v>
      </c>
      <c r="BZ9" s="15">
        <v>1.9</v>
      </c>
      <c r="CA9" s="15">
        <v>1.9</v>
      </c>
      <c r="CB9" s="15">
        <v>1.8</v>
      </c>
      <c r="CC9" s="15">
        <v>1.7</v>
      </c>
      <c r="CD9" s="15">
        <v>1.6</v>
      </c>
      <c r="CE9" s="15">
        <v>1.4</v>
      </c>
      <c r="CF9" s="15">
        <v>1.3</v>
      </c>
      <c r="CG9" s="15">
        <v>1.2</v>
      </c>
      <c r="CH9" s="15">
        <v>1.1000000000000001</v>
      </c>
      <c r="CI9" s="15">
        <v>0.8</v>
      </c>
      <c r="CJ9" s="15">
        <v>0.8</v>
      </c>
      <c r="CK9" s="15">
        <v>0.7</v>
      </c>
      <c r="CL9" s="15">
        <v>0.6</v>
      </c>
      <c r="CM9" s="15">
        <v>0.6</v>
      </c>
      <c r="CN9" s="15">
        <v>0.6</v>
      </c>
      <c r="CO9" s="15">
        <v>0.6</v>
      </c>
      <c r="CP9" s="15">
        <v>0.6</v>
      </c>
      <c r="CQ9" s="15">
        <v>0.6</v>
      </c>
      <c r="CR9" s="15">
        <v>0.6</v>
      </c>
      <c r="CS9" s="15">
        <v>0.6</v>
      </c>
      <c r="CT9" s="15">
        <v>0.5</v>
      </c>
    </row>
    <row r="10" spans="1:98" ht="30" customHeight="1">
      <c r="A10" s="385"/>
      <c r="B10" s="79"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6">
        <v>3.7</v>
      </c>
      <c r="D10" s="16">
        <v>3.3305337132514481</v>
      </c>
      <c r="E10" s="16">
        <v>3.4</v>
      </c>
      <c r="F10" s="16">
        <v>3.2</v>
      </c>
      <c r="G10" s="16">
        <v>3</v>
      </c>
      <c r="H10" s="16">
        <v>2.9</v>
      </c>
      <c r="I10" s="16">
        <v>2.8</v>
      </c>
      <c r="J10" s="16">
        <v>2.7</v>
      </c>
      <c r="K10" s="16">
        <v>2.3676586680501392</v>
      </c>
      <c r="L10" s="16">
        <v>2.2162974534742261</v>
      </c>
      <c r="M10" s="16">
        <v>2.2999999999999998</v>
      </c>
      <c r="N10" s="16">
        <v>1.9</v>
      </c>
      <c r="O10" s="16">
        <v>2.1</v>
      </c>
      <c r="P10" s="16">
        <v>2</v>
      </c>
      <c r="Q10" s="16">
        <v>1.8</v>
      </c>
      <c r="R10" s="16">
        <v>1.7</v>
      </c>
      <c r="S10" s="16">
        <v>1.6</v>
      </c>
      <c r="T10" s="16">
        <v>1.5</v>
      </c>
      <c r="U10" s="16">
        <v>1.3912484247387578</v>
      </c>
      <c r="V10" s="16">
        <v>1.335561246000617</v>
      </c>
      <c r="W10" s="16">
        <v>1.3217055732745626</v>
      </c>
      <c r="X10" s="16">
        <v>1.1808415526966809</v>
      </c>
      <c r="Y10" s="16">
        <v>1.1850258175559381</v>
      </c>
      <c r="Z10" s="16">
        <v>1.0026545316647706</v>
      </c>
      <c r="AA10" s="15" t="s">
        <v>0</v>
      </c>
      <c r="AB10" s="15" t="s">
        <v>0</v>
      </c>
      <c r="AC10" s="15" t="s">
        <v>0</v>
      </c>
      <c r="AD10" s="15" t="s">
        <v>0</v>
      </c>
      <c r="AE10" s="15" t="s">
        <v>0</v>
      </c>
      <c r="AF10" s="15" t="s">
        <v>0</v>
      </c>
      <c r="AG10" s="15" t="s">
        <v>0</v>
      </c>
      <c r="AH10" s="15" t="s">
        <v>0</v>
      </c>
      <c r="AI10" s="15" t="s">
        <v>0</v>
      </c>
      <c r="AJ10" s="15" t="s">
        <v>0</v>
      </c>
      <c r="AK10" s="15" t="s">
        <v>0</v>
      </c>
      <c r="AL10" s="15" t="s">
        <v>0</v>
      </c>
      <c r="AM10" s="15" t="s">
        <v>0</v>
      </c>
      <c r="AN10" s="15" t="s">
        <v>0</v>
      </c>
      <c r="AO10" s="15" t="s">
        <v>0</v>
      </c>
      <c r="AP10" s="15" t="s">
        <v>0</v>
      </c>
      <c r="AQ10" s="15" t="s">
        <v>0</v>
      </c>
      <c r="AR10" s="15" t="s">
        <v>0</v>
      </c>
      <c r="AS10" s="15" t="s">
        <v>0</v>
      </c>
      <c r="AT10" s="15" t="s">
        <v>0</v>
      </c>
      <c r="AU10" s="15" t="s">
        <v>0</v>
      </c>
      <c r="AV10" s="15" t="s">
        <v>0</v>
      </c>
      <c r="AW10" s="15" t="s">
        <v>0</v>
      </c>
      <c r="AX10" s="15" t="s">
        <v>0</v>
      </c>
      <c r="AY10" s="15" t="s">
        <v>0</v>
      </c>
      <c r="AZ10" s="15" t="s">
        <v>0</v>
      </c>
      <c r="BA10" s="15" t="s">
        <v>0</v>
      </c>
      <c r="BB10" s="15" t="s">
        <v>0</v>
      </c>
      <c r="BC10" s="15" t="s">
        <v>0</v>
      </c>
      <c r="BD10" s="15" t="s">
        <v>0</v>
      </c>
      <c r="BE10" s="15" t="s">
        <v>0</v>
      </c>
      <c r="BF10" s="15" t="s">
        <v>0</v>
      </c>
      <c r="BG10" s="15" t="s">
        <v>0</v>
      </c>
      <c r="BH10" s="15" t="s">
        <v>0</v>
      </c>
      <c r="BI10" s="15" t="s">
        <v>0</v>
      </c>
      <c r="BJ10" s="15" t="s">
        <v>0</v>
      </c>
      <c r="BK10" s="15" t="s">
        <v>0</v>
      </c>
      <c r="BL10" s="15" t="s">
        <v>0</v>
      </c>
      <c r="BM10" s="15" t="s">
        <v>0</v>
      </c>
      <c r="BN10" s="15" t="s">
        <v>0</v>
      </c>
      <c r="BO10" s="15" t="s">
        <v>0</v>
      </c>
      <c r="BP10" s="15" t="s">
        <v>0</v>
      </c>
      <c r="BQ10" s="15" t="s">
        <v>0</v>
      </c>
      <c r="BR10" s="15" t="s">
        <v>0</v>
      </c>
      <c r="BS10" s="15" t="s">
        <v>0</v>
      </c>
      <c r="BT10" s="15" t="s">
        <v>0</v>
      </c>
      <c r="BU10" s="15" t="s">
        <v>0</v>
      </c>
      <c r="BV10" s="15" t="s">
        <v>0</v>
      </c>
      <c r="BW10" s="15" t="s">
        <v>0</v>
      </c>
      <c r="BX10" s="15" t="s">
        <v>0</v>
      </c>
      <c r="BY10" s="15" t="s">
        <v>0</v>
      </c>
      <c r="BZ10" s="15" t="s">
        <v>0</v>
      </c>
      <c r="CA10" s="15" t="s">
        <v>0</v>
      </c>
      <c r="CB10" s="15" t="s">
        <v>0</v>
      </c>
      <c r="CC10" s="15" t="s">
        <v>0</v>
      </c>
      <c r="CD10" s="15" t="s">
        <v>0</v>
      </c>
      <c r="CE10" s="15" t="s">
        <v>0</v>
      </c>
      <c r="CF10" s="15" t="s">
        <v>0</v>
      </c>
      <c r="CG10" s="15" t="s">
        <v>0</v>
      </c>
      <c r="CH10" s="15" t="s">
        <v>0</v>
      </c>
      <c r="CI10" s="15" t="s">
        <v>0</v>
      </c>
      <c r="CJ10" s="15" t="s">
        <v>0</v>
      </c>
      <c r="CK10" s="15" t="s">
        <v>0</v>
      </c>
      <c r="CL10" s="15" t="s">
        <v>0</v>
      </c>
      <c r="CM10" s="15" t="s">
        <v>0</v>
      </c>
      <c r="CN10" s="15" t="s">
        <v>0</v>
      </c>
      <c r="CO10" s="15" t="s">
        <v>0</v>
      </c>
      <c r="CP10" s="15" t="s">
        <v>0</v>
      </c>
      <c r="CQ10" s="15" t="s">
        <v>0</v>
      </c>
      <c r="CR10" s="15" t="s">
        <v>0</v>
      </c>
      <c r="CS10" s="15" t="s">
        <v>0</v>
      </c>
      <c r="CT10" s="15" t="s">
        <v>0</v>
      </c>
    </row>
    <row r="11" spans="1:98" ht="30" customHeight="1">
      <c r="A11" s="385"/>
      <c r="B11" s="79" t="str">
        <f>IF('0'!A1=1,"Діяльність готелів та ресторанів","Activity of hotels and restaurants")</f>
        <v>Діяльність готелів та ресторанів</v>
      </c>
      <c r="C11" s="16">
        <v>8.1999999999999993</v>
      </c>
      <c r="D11" s="16">
        <v>8.1221165953663217</v>
      </c>
      <c r="E11" s="16">
        <v>7.4</v>
      </c>
      <c r="F11" s="16">
        <v>6.9</v>
      </c>
      <c r="G11" s="16">
        <v>6.5</v>
      </c>
      <c r="H11" s="16">
        <v>4.7</v>
      </c>
      <c r="I11" s="16">
        <v>4.3</v>
      </c>
      <c r="J11" s="16">
        <v>3.9</v>
      </c>
      <c r="K11" s="16">
        <v>3.8706419684653737</v>
      </c>
      <c r="L11" s="16">
        <v>3.8481616227881572</v>
      </c>
      <c r="M11" s="16">
        <v>4</v>
      </c>
      <c r="N11" s="16">
        <v>3.3</v>
      </c>
      <c r="O11" s="16">
        <v>4.0999999999999996</v>
      </c>
      <c r="P11" s="16">
        <v>4.2</v>
      </c>
      <c r="Q11" s="16">
        <v>4.0999999999999996</v>
      </c>
      <c r="R11" s="16">
        <v>4.3</v>
      </c>
      <c r="S11" s="16">
        <v>3.8</v>
      </c>
      <c r="T11" s="16">
        <v>2.7</v>
      </c>
      <c r="U11" s="16">
        <v>2.7426105865916175</v>
      </c>
      <c r="V11" s="16">
        <v>2.6550794728899008</v>
      </c>
      <c r="W11" s="16">
        <v>2.6332513488355929</v>
      </c>
      <c r="X11" s="16">
        <v>2.5696361058949697</v>
      </c>
      <c r="Y11" s="16">
        <v>3.1846846846846848</v>
      </c>
      <c r="Z11" s="16">
        <v>2.02124833997344</v>
      </c>
      <c r="AA11" s="16">
        <v>2.7094395280235988</v>
      </c>
      <c r="AB11" s="16">
        <v>2.7886800247882668</v>
      </c>
      <c r="AC11" s="16">
        <v>2.1908496732026146</v>
      </c>
      <c r="AD11" s="16">
        <v>2.0075949367088608</v>
      </c>
      <c r="AE11" s="16">
        <v>1.8934442278088923</v>
      </c>
      <c r="AF11" s="16">
        <v>1.7511012867749709</v>
      </c>
      <c r="AG11" s="16">
        <v>1.482256697194219</v>
      </c>
      <c r="AH11" s="16">
        <v>1.5452674897119343</v>
      </c>
      <c r="AI11" s="16">
        <v>1.6511242228778107</v>
      </c>
      <c r="AJ11" s="16">
        <v>1.9625320830140107</v>
      </c>
      <c r="AK11" s="16">
        <v>2.2782443887684494</v>
      </c>
      <c r="AL11" s="16">
        <v>1.8240683583285371</v>
      </c>
      <c r="AM11" s="15" t="s">
        <v>0</v>
      </c>
      <c r="AN11" s="15" t="s">
        <v>0</v>
      </c>
      <c r="AO11" s="16">
        <v>1.2325386663594919</v>
      </c>
      <c r="AP11" s="15" t="s">
        <v>0</v>
      </c>
      <c r="AQ11" s="15" t="s">
        <v>0</v>
      </c>
      <c r="AR11" s="16">
        <v>1.0324483775811208</v>
      </c>
      <c r="AS11" s="16">
        <v>1.0082137848737449</v>
      </c>
      <c r="AT11" s="16">
        <v>0.99680254140280011</v>
      </c>
      <c r="AU11" s="16">
        <v>1.0263846989033614</v>
      </c>
      <c r="AV11" s="16">
        <v>1.6916551080784044</v>
      </c>
      <c r="AW11" s="16">
        <v>2.4504853956139829</v>
      </c>
      <c r="AX11" s="94">
        <v>2.5156064477026874</v>
      </c>
      <c r="AY11" s="15">
        <v>5.2977161890037312</v>
      </c>
      <c r="AZ11" s="15">
        <v>6</v>
      </c>
      <c r="BA11" s="15">
        <v>5.5</v>
      </c>
      <c r="BB11" s="15">
        <v>4.5999999999999996</v>
      </c>
      <c r="BC11" s="15">
        <v>4.3</v>
      </c>
      <c r="BD11" s="15">
        <v>4.3</v>
      </c>
      <c r="BE11" s="15">
        <v>4</v>
      </c>
      <c r="BF11" s="15">
        <v>4.5999999999999996</v>
      </c>
      <c r="BG11" s="15">
        <v>4.5999999999999996</v>
      </c>
      <c r="BH11" s="15">
        <v>5.5</v>
      </c>
      <c r="BI11" s="15">
        <v>7.1</v>
      </c>
      <c r="BJ11" s="94">
        <v>6.1</v>
      </c>
      <c r="BK11" s="15">
        <v>5.6</v>
      </c>
      <c r="BL11" s="15">
        <v>6</v>
      </c>
      <c r="BM11" s="15">
        <v>5.7</v>
      </c>
      <c r="BN11" s="15">
        <v>4.7</v>
      </c>
      <c r="BO11" s="15">
        <v>4.5999999999999996</v>
      </c>
      <c r="BP11" s="15">
        <v>4.4000000000000004</v>
      </c>
      <c r="BQ11" s="15">
        <v>3.6</v>
      </c>
      <c r="BR11" s="15">
        <v>3.8</v>
      </c>
      <c r="BS11" s="15">
        <v>3.4</v>
      </c>
      <c r="BT11" s="15">
        <v>3.4</v>
      </c>
      <c r="BU11" s="15">
        <v>3.4</v>
      </c>
      <c r="BV11" s="15">
        <v>3.3</v>
      </c>
      <c r="BW11" s="15">
        <v>3.7</v>
      </c>
      <c r="BX11" s="15">
        <v>3.7</v>
      </c>
      <c r="BY11" s="15">
        <v>6.6</v>
      </c>
      <c r="BZ11" s="15">
        <v>6.3</v>
      </c>
      <c r="CA11" s="15">
        <v>5.2</v>
      </c>
      <c r="CB11" s="15">
        <v>4.5999999999999996</v>
      </c>
      <c r="CC11" s="15">
        <v>4.7</v>
      </c>
      <c r="CD11" s="15">
        <v>2.2999999999999998</v>
      </c>
      <c r="CE11" s="15">
        <v>2.2999999999999998</v>
      </c>
      <c r="CF11" s="15">
        <v>2.2000000000000002</v>
      </c>
      <c r="CG11" s="15">
        <v>1.9</v>
      </c>
      <c r="CH11" s="15">
        <v>1.4</v>
      </c>
      <c r="CI11" s="15">
        <v>1.3</v>
      </c>
      <c r="CJ11" s="15">
        <v>1.3</v>
      </c>
      <c r="CK11" s="15">
        <v>1.3</v>
      </c>
      <c r="CL11" s="15">
        <v>1.3</v>
      </c>
      <c r="CM11" s="15">
        <v>1.3</v>
      </c>
      <c r="CN11" s="15">
        <v>1.4</v>
      </c>
      <c r="CO11" s="15">
        <v>1.5</v>
      </c>
      <c r="CP11" s="15">
        <v>1.3</v>
      </c>
      <c r="CQ11" s="15">
        <v>1.2</v>
      </c>
      <c r="CR11" s="15">
        <v>1.6</v>
      </c>
      <c r="CS11" s="15">
        <v>2</v>
      </c>
      <c r="CT11" s="15">
        <v>1.7</v>
      </c>
    </row>
    <row r="12" spans="1:98" ht="30" customHeight="1">
      <c r="A12" s="385"/>
      <c r="B12" s="79" t="str">
        <f>IF('0'!A1=1,"Діяльність транспорту та зв'язку","Activity of transport and communications")</f>
        <v>Діяльність транспорту та зв'язку</v>
      </c>
      <c r="C12" s="16">
        <v>7.7</v>
      </c>
      <c r="D12" s="16">
        <v>8.1078755848224855</v>
      </c>
      <c r="E12" s="16">
        <v>7.5</v>
      </c>
      <c r="F12" s="16">
        <v>7.9</v>
      </c>
      <c r="G12" s="16">
        <v>7.8</v>
      </c>
      <c r="H12" s="16">
        <v>7.5</v>
      </c>
      <c r="I12" s="16">
        <v>6.9</v>
      </c>
      <c r="J12" s="16">
        <v>6.1</v>
      </c>
      <c r="K12" s="16">
        <v>6.2822278371429228</v>
      </c>
      <c r="L12" s="16">
        <v>6.0795212367928206</v>
      </c>
      <c r="M12" s="16">
        <v>5.9</v>
      </c>
      <c r="N12" s="16">
        <v>4.7</v>
      </c>
      <c r="O12" s="16">
        <v>5.5</v>
      </c>
      <c r="P12" s="16">
        <v>4.9000000000000004</v>
      </c>
      <c r="Q12" s="16">
        <v>5.0999999999999996</v>
      </c>
      <c r="R12" s="16">
        <v>4.8</v>
      </c>
      <c r="S12" s="16">
        <v>5.2</v>
      </c>
      <c r="T12" s="16">
        <v>5.6</v>
      </c>
      <c r="U12" s="16">
        <v>5.3899249578300523</v>
      </c>
      <c r="V12" s="16">
        <v>5.0546037681951654</v>
      </c>
      <c r="W12" s="16">
        <v>4.9998040971271935</v>
      </c>
      <c r="X12" s="16">
        <v>4.8168196322550987</v>
      </c>
      <c r="Y12" s="16">
        <v>4.9749141406599966</v>
      </c>
      <c r="Z12" s="16">
        <v>3.1744475045341574</v>
      </c>
      <c r="AA12" s="16">
        <v>4.1381891967534283</v>
      </c>
      <c r="AB12" s="16">
        <v>3.4813144766247541</v>
      </c>
      <c r="AC12" s="16">
        <v>3.3270741286205205</v>
      </c>
      <c r="AD12" s="16">
        <v>3.3429283325683561</v>
      </c>
      <c r="AE12" s="16">
        <v>3.2589326984270888</v>
      </c>
      <c r="AF12" s="16">
        <v>2.9168038354254007</v>
      </c>
      <c r="AG12" s="16">
        <v>2.8144713572687752</v>
      </c>
      <c r="AH12" s="16">
        <v>2.8120018482153166</v>
      </c>
      <c r="AI12" s="16">
        <v>2.7707546063780524</v>
      </c>
      <c r="AJ12" s="16">
        <v>2.5658280558843405</v>
      </c>
      <c r="AK12" s="16">
        <v>2.8790287115308888</v>
      </c>
      <c r="AL12" s="16">
        <v>2.2724354033679592</v>
      </c>
      <c r="AM12" s="15" t="s">
        <v>0</v>
      </c>
      <c r="AN12" s="15" t="s">
        <v>0</v>
      </c>
      <c r="AO12" s="16">
        <v>2.5699664638639486</v>
      </c>
      <c r="AP12" s="15" t="s">
        <v>0</v>
      </c>
      <c r="AQ12" s="15" t="s">
        <v>0</v>
      </c>
      <c r="AR12" s="16">
        <v>2.6802515030519984</v>
      </c>
      <c r="AS12" s="16">
        <v>2.6360652552450339</v>
      </c>
      <c r="AT12" s="16">
        <v>2.5342923607815475</v>
      </c>
      <c r="AU12" s="16">
        <v>2.7925166535763304</v>
      </c>
      <c r="AV12" s="16">
        <v>3.0425107719370534</v>
      </c>
      <c r="AW12" s="16">
        <v>10.142144247336942</v>
      </c>
      <c r="AX12" s="94">
        <v>3.2806841724484364</v>
      </c>
      <c r="AY12" s="15">
        <v>5.7810783304231288</v>
      </c>
      <c r="AZ12" s="15">
        <v>6.6</v>
      </c>
      <c r="BA12" s="15">
        <v>6.3</v>
      </c>
      <c r="BB12" s="15">
        <v>4.4000000000000004</v>
      </c>
      <c r="BC12" s="15">
        <v>4.5999999999999996</v>
      </c>
      <c r="BD12" s="15">
        <v>5</v>
      </c>
      <c r="BE12" s="15">
        <v>4.8</v>
      </c>
      <c r="BF12" s="15">
        <v>5</v>
      </c>
      <c r="BG12" s="15">
        <v>5.2</v>
      </c>
      <c r="BH12" s="15">
        <v>5.5</v>
      </c>
      <c r="BI12" s="15">
        <v>6.3</v>
      </c>
      <c r="BJ12" s="94">
        <v>4.3</v>
      </c>
      <c r="BK12" s="15">
        <v>5.4</v>
      </c>
      <c r="BL12" s="15">
        <v>6.2</v>
      </c>
      <c r="BM12" s="15">
        <v>5.5</v>
      </c>
      <c r="BN12" s="15">
        <v>5.9</v>
      </c>
      <c r="BO12" s="15">
        <v>6.8</v>
      </c>
      <c r="BP12" s="15">
        <v>5.8</v>
      </c>
      <c r="BQ12" s="15">
        <v>5.0999999999999996</v>
      </c>
      <c r="BR12" s="15">
        <v>4.4000000000000004</v>
      </c>
      <c r="BS12" s="15">
        <v>3.5</v>
      </c>
      <c r="BT12" s="15">
        <v>3.1</v>
      </c>
      <c r="BU12" s="15">
        <v>3.3</v>
      </c>
      <c r="BV12" s="15">
        <v>2.5</v>
      </c>
      <c r="BW12" s="15">
        <v>3.3</v>
      </c>
      <c r="BX12" s="15">
        <v>3.2</v>
      </c>
      <c r="BY12" s="15">
        <v>2.4</v>
      </c>
      <c r="BZ12" s="15">
        <v>2.2000000000000002</v>
      </c>
      <c r="CA12" s="15">
        <v>2.2000000000000002</v>
      </c>
      <c r="CB12" s="15">
        <v>2.1</v>
      </c>
      <c r="CC12" s="15">
        <v>2.2000000000000002</v>
      </c>
      <c r="CD12" s="15">
        <v>2.1</v>
      </c>
      <c r="CE12" s="15">
        <v>2.6</v>
      </c>
      <c r="CF12" s="15">
        <v>2.4</v>
      </c>
      <c r="CG12" s="15">
        <v>2.2000000000000002</v>
      </c>
      <c r="CH12" s="15">
        <v>1.2</v>
      </c>
      <c r="CI12" s="15">
        <v>1.7</v>
      </c>
      <c r="CJ12" s="15">
        <v>1.7</v>
      </c>
      <c r="CK12" s="15">
        <v>1.5</v>
      </c>
      <c r="CL12" s="15">
        <v>1.6</v>
      </c>
      <c r="CM12" s="15">
        <v>1.4</v>
      </c>
      <c r="CN12" s="15">
        <v>1.4</v>
      </c>
      <c r="CO12" s="15">
        <v>1.4</v>
      </c>
      <c r="CP12" s="15">
        <v>1.5</v>
      </c>
      <c r="CQ12" s="15">
        <v>1.5</v>
      </c>
      <c r="CR12" s="15">
        <v>1.7</v>
      </c>
      <c r="CS12" s="15">
        <v>2.4</v>
      </c>
      <c r="CT12" s="15">
        <v>2.1</v>
      </c>
    </row>
    <row r="13" spans="1:98" ht="30" customHeight="1">
      <c r="A13" s="385"/>
      <c r="B13" s="79" t="str">
        <f>IF('0'!A1=1,"діяльність наземного транспорту","аctivity of surface transport")</f>
        <v>діяльність наземного транспорту</v>
      </c>
      <c r="C13" s="16">
        <v>18.5</v>
      </c>
      <c r="D13" s="16">
        <v>17.360940986860307</v>
      </c>
      <c r="E13" s="16">
        <v>16.399999999999999</v>
      </c>
      <c r="F13" s="16">
        <v>17.100000000000001</v>
      </c>
      <c r="G13" s="16">
        <v>17.100000000000001</v>
      </c>
      <c r="H13" s="16">
        <v>16.3</v>
      </c>
      <c r="I13" s="16">
        <v>15</v>
      </c>
      <c r="J13" s="16">
        <v>12.4</v>
      </c>
      <c r="K13" s="16">
        <v>13.118908382066277</v>
      </c>
      <c r="L13" s="16">
        <v>12.253732896536922</v>
      </c>
      <c r="M13" s="16">
        <v>11.8</v>
      </c>
      <c r="N13" s="16">
        <v>9.1</v>
      </c>
      <c r="O13" s="16">
        <v>10.7</v>
      </c>
      <c r="P13" s="16">
        <v>9.4</v>
      </c>
      <c r="Q13" s="16">
        <v>9.1999999999999993</v>
      </c>
      <c r="R13" s="16">
        <v>9.1</v>
      </c>
      <c r="S13" s="16">
        <v>9.1</v>
      </c>
      <c r="T13" s="16">
        <v>10.1</v>
      </c>
      <c r="U13" s="16">
        <v>9.6122099611449752</v>
      </c>
      <c r="V13" s="16">
        <v>8.6135026868255533</v>
      </c>
      <c r="W13" s="16">
        <v>8.399531579411768</v>
      </c>
      <c r="X13" s="16">
        <v>8.3665444266739382</v>
      </c>
      <c r="Y13" s="16">
        <v>8.9840861221624166</v>
      </c>
      <c r="Z13" s="16">
        <v>6.3886500429922606</v>
      </c>
      <c r="AA13" s="15" t="s">
        <v>0</v>
      </c>
      <c r="AB13" s="15" t="s">
        <v>0</v>
      </c>
      <c r="AC13" s="15" t="s">
        <v>0</v>
      </c>
      <c r="AD13" s="15" t="s">
        <v>0</v>
      </c>
      <c r="AE13" s="15" t="s">
        <v>0</v>
      </c>
      <c r="AF13" s="15" t="s">
        <v>0</v>
      </c>
      <c r="AG13" s="15" t="s">
        <v>0</v>
      </c>
      <c r="AH13" s="15" t="s">
        <v>0</v>
      </c>
      <c r="AI13" s="15" t="s">
        <v>0</v>
      </c>
      <c r="AJ13" s="15" t="s">
        <v>0</v>
      </c>
      <c r="AK13" s="15" t="s">
        <v>0</v>
      </c>
      <c r="AL13" s="15" t="s">
        <v>0</v>
      </c>
      <c r="AM13" s="15" t="s">
        <v>0</v>
      </c>
      <c r="AN13" s="15" t="s">
        <v>0</v>
      </c>
      <c r="AO13" s="15" t="s">
        <v>0</v>
      </c>
      <c r="AP13" s="15" t="s">
        <v>0</v>
      </c>
      <c r="AQ13" s="15" t="s">
        <v>0</v>
      </c>
      <c r="AR13" s="15" t="s">
        <v>0</v>
      </c>
      <c r="AS13" s="15" t="s">
        <v>0</v>
      </c>
      <c r="AT13" s="15" t="s">
        <v>0</v>
      </c>
      <c r="AU13" s="15" t="s">
        <v>0</v>
      </c>
      <c r="AV13" s="15" t="s">
        <v>0</v>
      </c>
      <c r="AW13" s="15" t="s">
        <v>0</v>
      </c>
      <c r="AX13" s="15" t="s">
        <v>0</v>
      </c>
      <c r="AY13" s="15" t="s">
        <v>0</v>
      </c>
      <c r="AZ13" s="15" t="s">
        <v>0</v>
      </c>
      <c r="BA13" s="15" t="s">
        <v>0</v>
      </c>
      <c r="BB13" s="15" t="s">
        <v>0</v>
      </c>
      <c r="BC13" s="15" t="s">
        <v>0</v>
      </c>
      <c r="BD13" s="15" t="s">
        <v>0</v>
      </c>
      <c r="BE13" s="15" t="s">
        <v>0</v>
      </c>
      <c r="BF13" s="15" t="s">
        <v>0</v>
      </c>
      <c r="BG13" s="15" t="s">
        <v>0</v>
      </c>
      <c r="BH13" s="15" t="s">
        <v>0</v>
      </c>
      <c r="BI13" s="15" t="s">
        <v>0</v>
      </c>
      <c r="BJ13" s="15" t="s">
        <v>0</v>
      </c>
      <c r="BK13" s="15" t="s">
        <v>0</v>
      </c>
      <c r="BL13" s="15" t="s">
        <v>0</v>
      </c>
      <c r="BM13" s="15" t="s">
        <v>0</v>
      </c>
      <c r="BN13" s="15" t="s">
        <v>0</v>
      </c>
      <c r="BO13" s="15" t="s">
        <v>0</v>
      </c>
      <c r="BP13" s="15" t="s">
        <v>0</v>
      </c>
      <c r="BQ13" s="15" t="s">
        <v>0</v>
      </c>
      <c r="BR13" s="15" t="s">
        <v>0</v>
      </c>
      <c r="BS13" s="15" t="s">
        <v>0</v>
      </c>
      <c r="BT13" s="15" t="s">
        <v>0</v>
      </c>
      <c r="BU13" s="15" t="s">
        <v>0</v>
      </c>
      <c r="BV13" s="15" t="s">
        <v>0</v>
      </c>
      <c r="BW13" s="15" t="s">
        <v>0</v>
      </c>
      <c r="BX13" s="15" t="s">
        <v>0</v>
      </c>
      <c r="BY13" s="15" t="s">
        <v>0</v>
      </c>
      <c r="BZ13" s="15" t="s">
        <v>0</v>
      </c>
      <c r="CA13" s="15" t="s">
        <v>0</v>
      </c>
      <c r="CB13" s="15" t="s">
        <v>0</v>
      </c>
      <c r="CC13" s="15" t="s">
        <v>0</v>
      </c>
      <c r="CD13" s="15" t="s">
        <v>0</v>
      </c>
      <c r="CE13" s="15" t="s">
        <v>0</v>
      </c>
      <c r="CF13" s="15" t="s">
        <v>0</v>
      </c>
      <c r="CG13" s="15" t="s">
        <v>0</v>
      </c>
      <c r="CH13" s="15" t="s">
        <v>0</v>
      </c>
      <c r="CI13" s="15" t="s">
        <v>0</v>
      </c>
      <c r="CJ13" s="15" t="s">
        <v>0</v>
      </c>
      <c r="CK13" s="15" t="s">
        <v>0</v>
      </c>
      <c r="CL13" s="15" t="s">
        <v>0</v>
      </c>
      <c r="CM13" s="15" t="s">
        <v>0</v>
      </c>
      <c r="CN13" s="15" t="s">
        <v>0</v>
      </c>
      <c r="CO13" s="15" t="s">
        <v>0</v>
      </c>
      <c r="CP13" s="15" t="s">
        <v>0</v>
      </c>
      <c r="CQ13" s="15" t="s">
        <v>0</v>
      </c>
      <c r="CR13" s="15" t="s">
        <v>0</v>
      </c>
      <c r="CS13" s="15" t="s">
        <v>0</v>
      </c>
      <c r="CT13" s="15" t="s">
        <v>0</v>
      </c>
    </row>
    <row r="14" spans="1:98" ht="30" customHeight="1">
      <c r="A14" s="385"/>
      <c r="B14" s="79" t="str">
        <f>IF('0'!A1=1,"діяльність водного транспорту","аctivity of water transport")</f>
        <v>діяльність водного транспорту</v>
      </c>
      <c r="C14" s="16">
        <v>22.3</v>
      </c>
      <c r="D14" s="16">
        <v>44.235668111859326</v>
      </c>
      <c r="E14" s="16">
        <v>44.5</v>
      </c>
      <c r="F14" s="16">
        <v>40.5</v>
      </c>
      <c r="G14" s="16">
        <v>38.6</v>
      </c>
      <c r="H14" s="16">
        <v>37.1</v>
      </c>
      <c r="I14" s="16">
        <v>32.4</v>
      </c>
      <c r="J14" s="16">
        <v>32.799999999999997</v>
      </c>
      <c r="K14" s="16">
        <v>32.403721615551881</v>
      </c>
      <c r="L14" s="16">
        <v>29.881721700102926</v>
      </c>
      <c r="M14" s="16">
        <v>33.6</v>
      </c>
      <c r="N14" s="16">
        <v>29.3</v>
      </c>
      <c r="O14" s="16">
        <v>33.200000000000003</v>
      </c>
      <c r="P14" s="16">
        <v>35.1</v>
      </c>
      <c r="Q14" s="16">
        <v>32.299999999999997</v>
      </c>
      <c r="R14" s="16">
        <v>30.1</v>
      </c>
      <c r="S14" s="16">
        <v>29</v>
      </c>
      <c r="T14" s="16">
        <v>27.9</v>
      </c>
      <c r="U14" s="16">
        <v>24.471035210225615</v>
      </c>
      <c r="V14" s="16">
        <v>24.803182111791592</v>
      </c>
      <c r="W14" s="16">
        <v>16.603695853683657</v>
      </c>
      <c r="X14" s="16">
        <v>16.478561327676832</v>
      </c>
      <c r="Y14" s="16">
        <v>17.402234636871512</v>
      </c>
      <c r="Z14" s="16">
        <v>16.663157894736841</v>
      </c>
      <c r="AA14" s="15" t="s">
        <v>0</v>
      </c>
      <c r="AB14" s="15" t="s">
        <v>0</v>
      </c>
      <c r="AC14" s="15" t="s">
        <v>0</v>
      </c>
      <c r="AD14" s="15" t="s">
        <v>0</v>
      </c>
      <c r="AE14" s="15" t="s">
        <v>0</v>
      </c>
      <c r="AF14" s="15" t="s">
        <v>0</v>
      </c>
      <c r="AG14" s="15" t="s">
        <v>0</v>
      </c>
      <c r="AH14" s="15" t="s">
        <v>0</v>
      </c>
      <c r="AI14" s="15" t="s">
        <v>0</v>
      </c>
      <c r="AJ14" s="15" t="s">
        <v>0</v>
      </c>
      <c r="AK14" s="15" t="s">
        <v>0</v>
      </c>
      <c r="AL14" s="15" t="s">
        <v>0</v>
      </c>
      <c r="AM14" s="15" t="s">
        <v>0</v>
      </c>
      <c r="AN14" s="15" t="s">
        <v>0</v>
      </c>
      <c r="AO14" s="15" t="s">
        <v>0</v>
      </c>
      <c r="AP14" s="15" t="s">
        <v>0</v>
      </c>
      <c r="AQ14" s="15" t="s">
        <v>0</v>
      </c>
      <c r="AR14" s="15" t="s">
        <v>0</v>
      </c>
      <c r="AS14" s="15" t="s">
        <v>0</v>
      </c>
      <c r="AT14" s="15" t="s">
        <v>0</v>
      </c>
      <c r="AU14" s="15" t="s">
        <v>0</v>
      </c>
      <c r="AV14" s="15" t="s">
        <v>0</v>
      </c>
      <c r="AW14" s="15" t="s">
        <v>0</v>
      </c>
      <c r="AX14" s="15" t="s">
        <v>0</v>
      </c>
      <c r="AY14" s="15" t="s">
        <v>0</v>
      </c>
      <c r="AZ14" s="15" t="s">
        <v>0</v>
      </c>
      <c r="BA14" s="15" t="s">
        <v>0</v>
      </c>
      <c r="BB14" s="15" t="s">
        <v>0</v>
      </c>
      <c r="BC14" s="15" t="s">
        <v>0</v>
      </c>
      <c r="BD14" s="15" t="s">
        <v>0</v>
      </c>
      <c r="BE14" s="15" t="s">
        <v>0</v>
      </c>
      <c r="BF14" s="15" t="s">
        <v>0</v>
      </c>
      <c r="BG14" s="15" t="s">
        <v>0</v>
      </c>
      <c r="BH14" s="15" t="s">
        <v>0</v>
      </c>
      <c r="BI14" s="15" t="s">
        <v>0</v>
      </c>
      <c r="BJ14" s="15" t="s">
        <v>0</v>
      </c>
      <c r="BK14" s="15" t="s">
        <v>0</v>
      </c>
      <c r="BL14" s="15" t="s">
        <v>0</v>
      </c>
      <c r="BM14" s="15" t="s">
        <v>0</v>
      </c>
      <c r="BN14" s="15" t="s">
        <v>0</v>
      </c>
      <c r="BO14" s="15" t="s">
        <v>0</v>
      </c>
      <c r="BP14" s="15" t="s">
        <v>0</v>
      </c>
      <c r="BQ14" s="15" t="s">
        <v>0</v>
      </c>
      <c r="BR14" s="15" t="s">
        <v>0</v>
      </c>
      <c r="BS14" s="15" t="s">
        <v>0</v>
      </c>
      <c r="BT14" s="15" t="s">
        <v>0</v>
      </c>
      <c r="BU14" s="15" t="s">
        <v>0</v>
      </c>
      <c r="BV14" s="15" t="s">
        <v>0</v>
      </c>
      <c r="BW14" s="15" t="s">
        <v>0</v>
      </c>
      <c r="BX14" s="15" t="s">
        <v>0</v>
      </c>
      <c r="BY14" s="15" t="s">
        <v>0</v>
      </c>
      <c r="BZ14" s="15" t="s">
        <v>0</v>
      </c>
      <c r="CA14" s="15" t="s">
        <v>0</v>
      </c>
      <c r="CB14" s="15" t="s">
        <v>0</v>
      </c>
      <c r="CC14" s="15" t="s">
        <v>0</v>
      </c>
      <c r="CD14" s="15" t="s">
        <v>0</v>
      </c>
      <c r="CE14" s="15" t="s">
        <v>0</v>
      </c>
      <c r="CF14" s="15" t="s">
        <v>0</v>
      </c>
      <c r="CG14" s="15" t="s">
        <v>0</v>
      </c>
      <c r="CH14" s="15" t="s">
        <v>0</v>
      </c>
      <c r="CI14" s="15" t="s">
        <v>0</v>
      </c>
      <c r="CJ14" s="15" t="s">
        <v>0</v>
      </c>
      <c r="CK14" s="15" t="s">
        <v>0</v>
      </c>
      <c r="CL14" s="15" t="s">
        <v>0</v>
      </c>
      <c r="CM14" s="15" t="s">
        <v>0</v>
      </c>
      <c r="CN14" s="15" t="s">
        <v>0</v>
      </c>
      <c r="CO14" s="15" t="s">
        <v>0</v>
      </c>
      <c r="CP14" s="15" t="s">
        <v>0</v>
      </c>
      <c r="CQ14" s="15" t="s">
        <v>0</v>
      </c>
      <c r="CR14" s="15" t="s">
        <v>0</v>
      </c>
      <c r="CS14" s="15" t="s">
        <v>0</v>
      </c>
      <c r="CT14" s="15" t="s">
        <v>0</v>
      </c>
    </row>
    <row r="15" spans="1:98" ht="30" customHeight="1">
      <c r="A15" s="385"/>
      <c r="B15" s="79" t="str">
        <f>IF('0'!A1=1,"діяльність авіаційного транспорту","аctivity of air transport")</f>
        <v>діяльність авіаційного транспорту</v>
      </c>
      <c r="C15" s="16">
        <v>28.6</v>
      </c>
      <c r="D15" s="16">
        <v>26.968161371173395</v>
      </c>
      <c r="E15" s="16">
        <v>30</v>
      </c>
      <c r="F15" s="16">
        <v>28.5</v>
      </c>
      <c r="G15" s="16">
        <v>25.6</v>
      </c>
      <c r="H15" s="16">
        <v>20.7</v>
      </c>
      <c r="I15" s="16">
        <v>19.2</v>
      </c>
      <c r="J15" s="16">
        <v>19.899999999999999</v>
      </c>
      <c r="K15" s="16">
        <v>20.885731446375612</v>
      </c>
      <c r="L15" s="16">
        <v>20.538603356159228</v>
      </c>
      <c r="M15" s="16">
        <v>20.399999999999999</v>
      </c>
      <c r="N15" s="16">
        <v>17.399999999999999</v>
      </c>
      <c r="O15" s="16">
        <v>21.1</v>
      </c>
      <c r="P15" s="16">
        <v>21</v>
      </c>
      <c r="Q15" s="16">
        <v>18.899999999999999</v>
      </c>
      <c r="R15" s="16">
        <v>17.7</v>
      </c>
      <c r="S15" s="16">
        <v>19.3</v>
      </c>
      <c r="T15" s="16">
        <v>21.3</v>
      </c>
      <c r="U15" s="16">
        <v>19.071570438570109</v>
      </c>
      <c r="V15" s="16">
        <v>14.938013992880816</v>
      </c>
      <c r="W15" s="16">
        <v>16.386088889900176</v>
      </c>
      <c r="X15" s="16">
        <v>14.739966590716666</v>
      </c>
      <c r="Y15" s="16">
        <v>16.831250000000001</v>
      </c>
      <c r="Z15" s="16">
        <v>12.825214899713465</v>
      </c>
      <c r="AA15" s="15" t="s">
        <v>0</v>
      </c>
      <c r="AB15" s="15" t="s">
        <v>0</v>
      </c>
      <c r="AC15" s="15" t="s">
        <v>0</v>
      </c>
      <c r="AD15" s="15" t="s">
        <v>0</v>
      </c>
      <c r="AE15" s="15" t="s">
        <v>0</v>
      </c>
      <c r="AF15" s="15" t="s">
        <v>0</v>
      </c>
      <c r="AG15" s="15" t="s">
        <v>0</v>
      </c>
      <c r="AH15" s="15" t="s">
        <v>0</v>
      </c>
      <c r="AI15" s="15" t="s">
        <v>0</v>
      </c>
      <c r="AJ15" s="15" t="s">
        <v>0</v>
      </c>
      <c r="AK15" s="15" t="s">
        <v>0</v>
      </c>
      <c r="AL15" s="15" t="s">
        <v>0</v>
      </c>
      <c r="AM15" s="15" t="s">
        <v>0</v>
      </c>
      <c r="AN15" s="15" t="s">
        <v>0</v>
      </c>
      <c r="AO15" s="15" t="s">
        <v>0</v>
      </c>
      <c r="AP15" s="15" t="s">
        <v>0</v>
      </c>
      <c r="AQ15" s="15" t="s">
        <v>0</v>
      </c>
      <c r="AR15" s="15" t="s">
        <v>0</v>
      </c>
      <c r="AS15" s="15" t="s">
        <v>0</v>
      </c>
      <c r="AT15" s="15" t="s">
        <v>0</v>
      </c>
      <c r="AU15" s="15" t="s">
        <v>0</v>
      </c>
      <c r="AV15" s="15" t="s">
        <v>0</v>
      </c>
      <c r="AW15" s="15" t="s">
        <v>0</v>
      </c>
      <c r="AX15" s="15" t="s">
        <v>0</v>
      </c>
      <c r="AY15" s="15" t="s">
        <v>0</v>
      </c>
      <c r="AZ15" s="15" t="s">
        <v>0</v>
      </c>
      <c r="BA15" s="15" t="s">
        <v>0</v>
      </c>
      <c r="BB15" s="15" t="s">
        <v>0</v>
      </c>
      <c r="BC15" s="15" t="s">
        <v>0</v>
      </c>
      <c r="BD15" s="15" t="s">
        <v>0</v>
      </c>
      <c r="BE15" s="15" t="s">
        <v>0</v>
      </c>
      <c r="BF15" s="15" t="s">
        <v>0</v>
      </c>
      <c r="BG15" s="15" t="s">
        <v>0</v>
      </c>
      <c r="BH15" s="15" t="s">
        <v>0</v>
      </c>
      <c r="BI15" s="15" t="s">
        <v>0</v>
      </c>
      <c r="BJ15" s="15" t="s">
        <v>0</v>
      </c>
      <c r="BK15" s="15" t="s">
        <v>0</v>
      </c>
      <c r="BL15" s="15" t="s">
        <v>0</v>
      </c>
      <c r="BM15" s="15" t="s">
        <v>0</v>
      </c>
      <c r="BN15" s="15" t="s">
        <v>0</v>
      </c>
      <c r="BO15" s="15" t="s">
        <v>0</v>
      </c>
      <c r="BP15" s="15" t="s">
        <v>0</v>
      </c>
      <c r="BQ15" s="15" t="s">
        <v>0</v>
      </c>
      <c r="BR15" s="15" t="s">
        <v>0</v>
      </c>
      <c r="BS15" s="15" t="s">
        <v>0</v>
      </c>
      <c r="BT15" s="15" t="s">
        <v>0</v>
      </c>
      <c r="BU15" s="15" t="s">
        <v>0</v>
      </c>
      <c r="BV15" s="15" t="s">
        <v>0</v>
      </c>
      <c r="BW15" s="15" t="s">
        <v>0</v>
      </c>
      <c r="BX15" s="15" t="s">
        <v>0</v>
      </c>
      <c r="BY15" s="15" t="s">
        <v>0</v>
      </c>
      <c r="BZ15" s="15" t="s">
        <v>0</v>
      </c>
      <c r="CA15" s="15" t="s">
        <v>0</v>
      </c>
      <c r="CB15" s="15" t="s">
        <v>0</v>
      </c>
      <c r="CC15" s="15" t="s">
        <v>0</v>
      </c>
      <c r="CD15" s="15" t="s">
        <v>0</v>
      </c>
      <c r="CE15" s="15" t="s">
        <v>0</v>
      </c>
      <c r="CF15" s="15" t="s">
        <v>0</v>
      </c>
      <c r="CG15" s="15" t="s">
        <v>0</v>
      </c>
      <c r="CH15" s="15" t="s">
        <v>0</v>
      </c>
      <c r="CI15" s="15" t="s">
        <v>0</v>
      </c>
      <c r="CJ15" s="15" t="s">
        <v>0</v>
      </c>
      <c r="CK15" s="15" t="s">
        <v>0</v>
      </c>
      <c r="CL15" s="15" t="s">
        <v>0</v>
      </c>
      <c r="CM15" s="15" t="s">
        <v>0</v>
      </c>
      <c r="CN15" s="15" t="s">
        <v>0</v>
      </c>
      <c r="CO15" s="15" t="s">
        <v>0</v>
      </c>
      <c r="CP15" s="15" t="s">
        <v>0</v>
      </c>
      <c r="CQ15" s="15" t="s">
        <v>0</v>
      </c>
      <c r="CR15" s="15" t="s">
        <v>0</v>
      </c>
      <c r="CS15" s="15" t="s">
        <v>0</v>
      </c>
      <c r="CT15" s="15" t="s">
        <v>0</v>
      </c>
    </row>
    <row r="16" spans="1:98" ht="30" customHeight="1">
      <c r="A16" s="385"/>
      <c r="B16" s="79" t="str">
        <f>IF('0'!A1=1,"додаткові транспортні  послуги та допоміжні операції","аdditional transport services and auxiliary operations")</f>
        <v>додаткові транспортні  послуги та допоміжні операції</v>
      </c>
      <c r="C16" s="16">
        <v>1.9</v>
      </c>
      <c r="D16" s="16">
        <v>2.0497695168665424</v>
      </c>
      <c r="E16" s="16">
        <v>1.8</v>
      </c>
      <c r="F16" s="16">
        <v>2.2999999999999998</v>
      </c>
      <c r="G16" s="16">
        <v>2.4</v>
      </c>
      <c r="H16" s="16">
        <v>2.4</v>
      </c>
      <c r="I16" s="16">
        <v>2.2000000000000002</v>
      </c>
      <c r="J16" s="16">
        <v>2.2999999999999998</v>
      </c>
      <c r="K16" s="16">
        <v>2.40617007729074</v>
      </c>
      <c r="L16" s="16">
        <v>2.6239146475647006</v>
      </c>
      <c r="M16" s="16">
        <v>2.7</v>
      </c>
      <c r="N16" s="16">
        <v>2.2000000000000002</v>
      </c>
      <c r="O16" s="16">
        <v>2.8</v>
      </c>
      <c r="P16" s="16">
        <v>2.6</v>
      </c>
      <c r="Q16" s="16">
        <v>2.9</v>
      </c>
      <c r="R16" s="16">
        <v>3.1</v>
      </c>
      <c r="S16" s="16">
        <v>3.1</v>
      </c>
      <c r="T16" s="16">
        <v>3.3</v>
      </c>
      <c r="U16" s="16">
        <v>3.3799659030672911</v>
      </c>
      <c r="V16" s="16">
        <v>3.3669951782933563</v>
      </c>
      <c r="W16" s="16">
        <v>3.6837469030148036</v>
      </c>
      <c r="X16" s="16">
        <v>3.5284749629624703</v>
      </c>
      <c r="Y16" s="16">
        <v>3.4990661187896905</v>
      </c>
      <c r="Z16" s="16">
        <v>1.5668338232751169</v>
      </c>
      <c r="AA16" s="15" t="s">
        <v>0</v>
      </c>
      <c r="AB16" s="15" t="s">
        <v>0</v>
      </c>
      <c r="AC16" s="15" t="s">
        <v>0</v>
      </c>
      <c r="AD16" s="15" t="s">
        <v>0</v>
      </c>
      <c r="AE16" s="15" t="s">
        <v>0</v>
      </c>
      <c r="AF16" s="15" t="s">
        <v>0</v>
      </c>
      <c r="AG16" s="15" t="s">
        <v>0</v>
      </c>
      <c r="AH16" s="15" t="s">
        <v>0</v>
      </c>
      <c r="AI16" s="15" t="s">
        <v>0</v>
      </c>
      <c r="AJ16" s="15" t="s">
        <v>0</v>
      </c>
      <c r="AK16" s="15" t="s">
        <v>0</v>
      </c>
      <c r="AL16" s="15" t="s">
        <v>0</v>
      </c>
      <c r="AM16" s="15" t="s">
        <v>0</v>
      </c>
      <c r="AN16" s="15" t="s">
        <v>0</v>
      </c>
      <c r="AO16" s="15" t="s">
        <v>0</v>
      </c>
      <c r="AP16" s="15" t="s">
        <v>0</v>
      </c>
      <c r="AQ16" s="15" t="s">
        <v>0</v>
      </c>
      <c r="AR16" s="15" t="s">
        <v>0</v>
      </c>
      <c r="AS16" s="15" t="s">
        <v>0</v>
      </c>
      <c r="AT16" s="15" t="s">
        <v>0</v>
      </c>
      <c r="AU16" s="15" t="s">
        <v>0</v>
      </c>
      <c r="AV16" s="15" t="s">
        <v>0</v>
      </c>
      <c r="AW16" s="15" t="s">
        <v>0</v>
      </c>
      <c r="AX16" s="15" t="s">
        <v>0</v>
      </c>
      <c r="AY16" s="15" t="s">
        <v>0</v>
      </c>
      <c r="AZ16" s="15" t="s">
        <v>0</v>
      </c>
      <c r="BA16" s="15" t="s">
        <v>0</v>
      </c>
      <c r="BB16" s="15" t="s">
        <v>0</v>
      </c>
      <c r="BC16" s="15" t="s">
        <v>0</v>
      </c>
      <c r="BD16" s="15" t="s">
        <v>0</v>
      </c>
      <c r="BE16" s="15" t="s">
        <v>0</v>
      </c>
      <c r="BF16" s="15" t="s">
        <v>0</v>
      </c>
      <c r="BG16" s="15" t="s">
        <v>0</v>
      </c>
      <c r="BH16" s="15" t="s">
        <v>0</v>
      </c>
      <c r="BI16" s="15" t="s">
        <v>0</v>
      </c>
      <c r="BJ16" s="15" t="s">
        <v>0</v>
      </c>
      <c r="BK16" s="15" t="s">
        <v>0</v>
      </c>
      <c r="BL16" s="15" t="s">
        <v>0</v>
      </c>
      <c r="BM16" s="15" t="s">
        <v>0</v>
      </c>
      <c r="BN16" s="15" t="s">
        <v>0</v>
      </c>
      <c r="BO16" s="15" t="s">
        <v>0</v>
      </c>
      <c r="BP16" s="15" t="s">
        <v>0</v>
      </c>
      <c r="BQ16" s="15" t="s">
        <v>0</v>
      </c>
      <c r="BR16" s="15" t="s">
        <v>0</v>
      </c>
      <c r="BS16" s="15" t="s">
        <v>0</v>
      </c>
      <c r="BT16" s="15" t="s">
        <v>0</v>
      </c>
      <c r="BU16" s="15" t="s">
        <v>0</v>
      </c>
      <c r="BV16" s="15" t="s">
        <v>0</v>
      </c>
      <c r="BW16" s="15" t="s">
        <v>0</v>
      </c>
      <c r="BX16" s="15" t="s">
        <v>0</v>
      </c>
      <c r="BY16" s="15" t="s">
        <v>0</v>
      </c>
      <c r="BZ16" s="15" t="s">
        <v>0</v>
      </c>
      <c r="CA16" s="15" t="s">
        <v>0</v>
      </c>
      <c r="CB16" s="15" t="s">
        <v>0</v>
      </c>
      <c r="CC16" s="15" t="s">
        <v>0</v>
      </c>
      <c r="CD16" s="15" t="s">
        <v>0</v>
      </c>
      <c r="CE16" s="15" t="s">
        <v>0</v>
      </c>
      <c r="CF16" s="15" t="s">
        <v>0</v>
      </c>
      <c r="CG16" s="15" t="s">
        <v>0</v>
      </c>
      <c r="CH16" s="15" t="s">
        <v>0</v>
      </c>
      <c r="CI16" s="15" t="s">
        <v>0</v>
      </c>
      <c r="CJ16" s="15" t="s">
        <v>0</v>
      </c>
      <c r="CK16" s="15" t="s">
        <v>0</v>
      </c>
      <c r="CL16" s="15" t="s">
        <v>0</v>
      </c>
      <c r="CM16" s="15" t="s">
        <v>0</v>
      </c>
      <c r="CN16" s="15" t="s">
        <v>0</v>
      </c>
      <c r="CO16" s="15" t="s">
        <v>0</v>
      </c>
      <c r="CP16" s="15" t="s">
        <v>0</v>
      </c>
      <c r="CQ16" s="15" t="s">
        <v>0</v>
      </c>
      <c r="CR16" s="15" t="s">
        <v>0</v>
      </c>
      <c r="CS16" s="15" t="s">
        <v>0</v>
      </c>
      <c r="CT16" s="15" t="s">
        <v>0</v>
      </c>
    </row>
    <row r="17" spans="1:98" ht="30" customHeight="1">
      <c r="A17" s="385"/>
      <c r="B17" s="79" t="str">
        <f>IF('0'!A1=1,"діяльність пошти та зв’язку","аctivity of mail and communications")</f>
        <v>діяльність пошти та зв’язку</v>
      </c>
      <c r="C17" s="16">
        <v>0.4</v>
      </c>
      <c r="D17" s="16">
        <v>0.45197078475486074</v>
      </c>
      <c r="E17" s="16">
        <v>0.5</v>
      </c>
      <c r="F17" s="16">
        <v>0.4</v>
      </c>
      <c r="G17" s="16">
        <v>0.5</v>
      </c>
      <c r="H17" s="16">
        <v>0.5</v>
      </c>
      <c r="I17" s="16">
        <v>0.4</v>
      </c>
      <c r="J17" s="16">
        <v>0.3</v>
      </c>
      <c r="K17" s="16">
        <v>0.2215035662074159</v>
      </c>
      <c r="L17" s="16">
        <v>0.31675464787255753</v>
      </c>
      <c r="M17" s="16">
        <v>0.4</v>
      </c>
      <c r="N17" s="16">
        <v>0.2</v>
      </c>
      <c r="O17" s="16">
        <v>0.3</v>
      </c>
      <c r="P17" s="16">
        <v>0.2</v>
      </c>
      <c r="Q17" s="16">
        <v>0.2</v>
      </c>
      <c r="R17" s="16">
        <v>0.2</v>
      </c>
      <c r="S17" s="16">
        <v>0.3</v>
      </c>
      <c r="T17" s="16">
        <v>0.3</v>
      </c>
      <c r="U17" s="16">
        <v>0.33719535690280011</v>
      </c>
      <c r="V17" s="16">
        <v>0.34519081344478691</v>
      </c>
      <c r="W17" s="16">
        <v>0.35888697969150751</v>
      </c>
      <c r="X17" s="16">
        <v>0.31814374070428708</v>
      </c>
      <c r="Y17" s="16">
        <v>0.30915212733394548</v>
      </c>
      <c r="Z17" s="16">
        <v>0.2132822477650064</v>
      </c>
      <c r="AA17" s="15" t="s">
        <v>0</v>
      </c>
      <c r="AB17" s="15" t="s">
        <v>0</v>
      </c>
      <c r="AC17" s="15" t="s">
        <v>0</v>
      </c>
      <c r="AD17" s="15" t="s">
        <v>0</v>
      </c>
      <c r="AE17" s="15" t="s">
        <v>0</v>
      </c>
      <c r="AF17" s="15" t="s">
        <v>0</v>
      </c>
      <c r="AG17" s="15" t="s">
        <v>0</v>
      </c>
      <c r="AH17" s="15" t="s">
        <v>0</v>
      </c>
      <c r="AI17" s="15" t="s">
        <v>0</v>
      </c>
      <c r="AJ17" s="15" t="s">
        <v>0</v>
      </c>
      <c r="AK17" s="15" t="s">
        <v>0</v>
      </c>
      <c r="AL17" s="15" t="s">
        <v>0</v>
      </c>
      <c r="AM17" s="15" t="s">
        <v>0</v>
      </c>
      <c r="AN17" s="15" t="s">
        <v>0</v>
      </c>
      <c r="AO17" s="15" t="s">
        <v>0</v>
      </c>
      <c r="AP17" s="15" t="s">
        <v>0</v>
      </c>
      <c r="AQ17" s="15" t="s">
        <v>0</v>
      </c>
      <c r="AR17" s="15" t="s">
        <v>0</v>
      </c>
      <c r="AS17" s="15" t="s">
        <v>0</v>
      </c>
      <c r="AT17" s="15" t="s">
        <v>0</v>
      </c>
      <c r="AU17" s="15" t="s">
        <v>0</v>
      </c>
      <c r="AV17" s="15" t="s">
        <v>0</v>
      </c>
      <c r="AW17" s="15" t="s">
        <v>0</v>
      </c>
      <c r="AX17" s="15" t="s">
        <v>0</v>
      </c>
      <c r="AY17" s="15" t="s">
        <v>0</v>
      </c>
      <c r="AZ17" s="15" t="s">
        <v>0</v>
      </c>
      <c r="BA17" s="15" t="s">
        <v>0</v>
      </c>
      <c r="BB17" s="15" t="s">
        <v>0</v>
      </c>
      <c r="BC17" s="15" t="s">
        <v>0</v>
      </c>
      <c r="BD17" s="15" t="s">
        <v>0</v>
      </c>
      <c r="BE17" s="15" t="s">
        <v>0</v>
      </c>
      <c r="BF17" s="15" t="s">
        <v>0</v>
      </c>
      <c r="BG17" s="15" t="s">
        <v>0</v>
      </c>
      <c r="BH17" s="15" t="s">
        <v>0</v>
      </c>
      <c r="BI17" s="15" t="s">
        <v>0</v>
      </c>
      <c r="BJ17" s="15" t="s">
        <v>0</v>
      </c>
      <c r="BK17" s="15" t="s">
        <v>0</v>
      </c>
      <c r="BL17" s="15" t="s">
        <v>0</v>
      </c>
      <c r="BM17" s="15" t="s">
        <v>0</v>
      </c>
      <c r="BN17" s="15" t="s">
        <v>0</v>
      </c>
      <c r="BO17" s="15" t="s">
        <v>0</v>
      </c>
      <c r="BP17" s="15" t="s">
        <v>0</v>
      </c>
      <c r="BQ17" s="15" t="s">
        <v>0</v>
      </c>
      <c r="BR17" s="15" t="s">
        <v>0</v>
      </c>
      <c r="BS17" s="15" t="s">
        <v>0</v>
      </c>
      <c r="BT17" s="15" t="s">
        <v>0</v>
      </c>
      <c r="BU17" s="15" t="s">
        <v>0</v>
      </c>
      <c r="BV17" s="15" t="s">
        <v>0</v>
      </c>
      <c r="BW17" s="15" t="s">
        <v>0</v>
      </c>
      <c r="BX17" s="15" t="s">
        <v>0</v>
      </c>
      <c r="BY17" s="15" t="s">
        <v>0</v>
      </c>
      <c r="BZ17" s="15" t="s">
        <v>0</v>
      </c>
      <c r="CA17" s="15" t="s">
        <v>0</v>
      </c>
      <c r="CB17" s="15" t="s">
        <v>0</v>
      </c>
      <c r="CC17" s="15" t="s">
        <v>0</v>
      </c>
      <c r="CD17" s="15" t="s">
        <v>0</v>
      </c>
      <c r="CE17" s="15" t="s">
        <v>0</v>
      </c>
      <c r="CF17" s="15" t="s">
        <v>0</v>
      </c>
      <c r="CG17" s="15" t="s">
        <v>0</v>
      </c>
      <c r="CH17" s="15" t="s">
        <v>0</v>
      </c>
      <c r="CI17" s="15" t="s">
        <v>0</v>
      </c>
      <c r="CJ17" s="15" t="s">
        <v>0</v>
      </c>
      <c r="CK17" s="15" t="s">
        <v>0</v>
      </c>
      <c r="CL17" s="15" t="s">
        <v>0</v>
      </c>
      <c r="CM17" s="15" t="s">
        <v>0</v>
      </c>
      <c r="CN17" s="15" t="s">
        <v>0</v>
      </c>
      <c r="CO17" s="15" t="s">
        <v>0</v>
      </c>
      <c r="CP17" s="15" t="s">
        <v>0</v>
      </c>
      <c r="CQ17" s="15" t="s">
        <v>0</v>
      </c>
      <c r="CR17" s="15" t="s">
        <v>0</v>
      </c>
      <c r="CS17" s="15" t="s">
        <v>0</v>
      </c>
      <c r="CT17" s="15" t="s">
        <v>0</v>
      </c>
    </row>
    <row r="18" spans="1:98" ht="30" customHeight="1">
      <c r="A18" s="385"/>
      <c r="B18" s="79" t="str">
        <f>IF('0'!A1=1,"Фінансова діяльність","Financial activity")</f>
        <v>Фінансова діяльність</v>
      </c>
      <c r="C18" s="16">
        <v>1</v>
      </c>
      <c r="D18" s="16">
        <v>1.1037409237183753</v>
      </c>
      <c r="E18" s="16">
        <v>1.1000000000000001</v>
      </c>
      <c r="F18" s="16">
        <v>0.7</v>
      </c>
      <c r="G18" s="16">
        <v>0.8</v>
      </c>
      <c r="H18" s="16">
        <v>1</v>
      </c>
      <c r="I18" s="16">
        <v>0.9</v>
      </c>
      <c r="J18" s="16">
        <v>0.9</v>
      </c>
      <c r="K18" s="16">
        <v>0.9634018396930103</v>
      </c>
      <c r="L18" s="16">
        <v>0.89685197226253321</v>
      </c>
      <c r="M18" s="16">
        <v>1</v>
      </c>
      <c r="N18" s="16">
        <v>0.8</v>
      </c>
      <c r="O18" s="16">
        <v>0.9</v>
      </c>
      <c r="P18" s="16">
        <v>0.9</v>
      </c>
      <c r="Q18" s="16">
        <v>0.9</v>
      </c>
      <c r="R18" s="16">
        <v>0.8</v>
      </c>
      <c r="S18" s="16">
        <v>0.8</v>
      </c>
      <c r="T18" s="16">
        <v>0.8</v>
      </c>
      <c r="U18" s="16">
        <v>0.73752071399065666</v>
      </c>
      <c r="V18" s="16">
        <v>0.70816284032664822</v>
      </c>
      <c r="W18" s="16">
        <v>0.67064074811638519</v>
      </c>
      <c r="X18" s="16">
        <v>0.61074249735515462</v>
      </c>
      <c r="Y18" s="16">
        <v>0.57575250836120406</v>
      </c>
      <c r="Z18" s="16">
        <v>0.36993357733495996</v>
      </c>
      <c r="AA18" s="16">
        <v>0.37519355837720658</v>
      </c>
      <c r="AB18" s="16">
        <v>0.39511218746978621</v>
      </c>
      <c r="AC18" s="16">
        <v>0.30520034100596766</v>
      </c>
      <c r="AD18" s="16">
        <v>0.29262672811059909</v>
      </c>
      <c r="AE18" s="16">
        <v>0.26742388860621913</v>
      </c>
      <c r="AF18" s="16">
        <v>0.29332909149307163</v>
      </c>
      <c r="AG18" s="16">
        <v>0.24498712999439157</v>
      </c>
      <c r="AH18" s="16">
        <v>0.25136231884057975</v>
      </c>
      <c r="AI18" s="16">
        <v>0.24586973537164603</v>
      </c>
      <c r="AJ18" s="16">
        <v>0.21118690804184281</v>
      </c>
      <c r="AK18" s="16">
        <v>0.1824906951660287</v>
      </c>
      <c r="AL18" s="16">
        <v>0.14445116172068906</v>
      </c>
      <c r="AM18" s="15" t="s">
        <v>0</v>
      </c>
      <c r="AN18" s="15" t="s">
        <v>0</v>
      </c>
      <c r="AO18" s="16">
        <v>0.14778249771664936</v>
      </c>
      <c r="AP18" s="15" t="s">
        <v>0</v>
      </c>
      <c r="AQ18" s="15" t="s">
        <v>0</v>
      </c>
      <c r="AR18" s="16">
        <v>0.12329506049163906</v>
      </c>
      <c r="AS18" s="16">
        <v>0.110575012360433</v>
      </c>
      <c r="AT18" s="16">
        <v>0.121830062399208</v>
      </c>
      <c r="AU18" s="16">
        <v>0.13898354998423693</v>
      </c>
      <c r="AV18" s="16">
        <v>0.15021783780510528</v>
      </c>
      <c r="AW18" s="16">
        <v>0.16204860677246033</v>
      </c>
      <c r="AX18" s="94">
        <v>0.1701124356280739</v>
      </c>
      <c r="AY18" s="15">
        <v>0.26112373164919139</v>
      </c>
      <c r="AZ18" s="15">
        <v>0.4</v>
      </c>
      <c r="BA18" s="15">
        <v>0.3</v>
      </c>
      <c r="BB18" s="15">
        <v>0.3</v>
      </c>
      <c r="BC18" s="15">
        <v>0.4</v>
      </c>
      <c r="BD18" s="15">
        <v>0.4</v>
      </c>
      <c r="BE18" s="15">
        <v>0.3</v>
      </c>
      <c r="BF18" s="15">
        <v>0.4</v>
      </c>
      <c r="BG18" s="15">
        <v>0.4</v>
      </c>
      <c r="BH18" s="15">
        <v>0.5</v>
      </c>
      <c r="BI18" s="15">
        <v>0.6</v>
      </c>
      <c r="BJ18" s="94">
        <v>0.4</v>
      </c>
      <c r="BK18" s="15">
        <v>0.3</v>
      </c>
      <c r="BL18" s="15">
        <v>0.4</v>
      </c>
      <c r="BM18" s="15">
        <v>0.4</v>
      </c>
      <c r="BN18" s="15">
        <v>0.5</v>
      </c>
      <c r="BO18" s="15">
        <v>0.5</v>
      </c>
      <c r="BP18" s="15">
        <v>0.6</v>
      </c>
      <c r="BQ18" s="15">
        <v>0.5</v>
      </c>
      <c r="BR18" s="15">
        <v>0.6</v>
      </c>
      <c r="BS18" s="15">
        <v>0.6</v>
      </c>
      <c r="BT18" s="15">
        <v>0.5</v>
      </c>
      <c r="BU18" s="15">
        <v>0.5</v>
      </c>
      <c r="BV18" s="15">
        <v>0.4</v>
      </c>
      <c r="BW18" s="15">
        <v>0.4</v>
      </c>
      <c r="BX18" s="15">
        <v>0.4</v>
      </c>
      <c r="BY18" s="15">
        <v>0.4</v>
      </c>
      <c r="BZ18" s="15">
        <v>0.3</v>
      </c>
      <c r="CA18" s="15">
        <v>0.3</v>
      </c>
      <c r="CB18" s="15">
        <v>0.3</v>
      </c>
      <c r="CC18" s="15">
        <v>0.2</v>
      </c>
      <c r="CD18" s="15">
        <v>0.3</v>
      </c>
      <c r="CE18" s="15">
        <v>0.2</v>
      </c>
      <c r="CF18" s="15">
        <v>0.2</v>
      </c>
      <c r="CG18" s="15">
        <v>0.2</v>
      </c>
      <c r="CH18" s="15">
        <v>0.2</v>
      </c>
      <c r="CI18" s="15">
        <v>0.2</v>
      </c>
      <c r="CJ18" s="15">
        <v>0.3</v>
      </c>
      <c r="CK18" s="15">
        <v>0.3</v>
      </c>
      <c r="CL18" s="15">
        <v>0.3</v>
      </c>
      <c r="CM18" s="15">
        <v>0.3</v>
      </c>
      <c r="CN18" s="15">
        <v>0.2</v>
      </c>
      <c r="CO18" s="15">
        <v>0.3</v>
      </c>
      <c r="CP18" s="15">
        <v>0.2</v>
      </c>
      <c r="CQ18" s="15">
        <v>0.2</v>
      </c>
      <c r="CR18" s="15">
        <v>0.2</v>
      </c>
      <c r="CS18" s="15">
        <v>0.2</v>
      </c>
      <c r="CT18" s="15">
        <v>0.2</v>
      </c>
    </row>
    <row r="19" spans="1:98" ht="30" customHeight="1">
      <c r="A19" s="385"/>
      <c r="B19" s="79"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6">
        <v>16.8</v>
      </c>
      <c r="D19" s="16">
        <v>17.075841208545754</v>
      </c>
      <c r="E19" s="16">
        <v>15.7</v>
      </c>
      <c r="F19" s="16">
        <v>16.3</v>
      </c>
      <c r="G19" s="16">
        <v>17.2</v>
      </c>
      <c r="H19" s="16">
        <v>16.5</v>
      </c>
      <c r="I19" s="16">
        <v>15.3</v>
      </c>
      <c r="J19" s="16">
        <v>14.3</v>
      </c>
      <c r="K19" s="16">
        <v>13.590954824570009</v>
      </c>
      <c r="L19" s="16">
        <v>12.702830715848071</v>
      </c>
      <c r="M19" s="16">
        <v>12.2</v>
      </c>
      <c r="N19" s="16">
        <v>7.6</v>
      </c>
      <c r="O19" s="16">
        <v>11.1</v>
      </c>
      <c r="P19" s="16">
        <v>11.5</v>
      </c>
      <c r="Q19" s="16">
        <v>9.5</v>
      </c>
      <c r="R19" s="16">
        <v>10.199999999999999</v>
      </c>
      <c r="S19" s="16">
        <v>11</v>
      </c>
      <c r="T19" s="16">
        <v>10.6</v>
      </c>
      <c r="U19" s="16">
        <v>10.763010210726998</v>
      </c>
      <c r="V19" s="16">
        <v>10.525856125392584</v>
      </c>
      <c r="W19" s="16">
        <v>10.415463134559898</v>
      </c>
      <c r="X19" s="16">
        <v>10.164528967555841</v>
      </c>
      <c r="Y19" s="16">
        <v>9.0859384577663356</v>
      </c>
      <c r="Z19" s="16">
        <v>5.993713202275222</v>
      </c>
      <c r="AA19" s="16">
        <v>8.1697310819262032</v>
      </c>
      <c r="AB19" s="16">
        <v>7.4639583908258329</v>
      </c>
      <c r="AC19" s="16">
        <v>6.5618507015101208</v>
      </c>
      <c r="AD19" s="16">
        <v>7.0182562513830495</v>
      </c>
      <c r="AE19" s="16">
        <v>7.0733935182346048</v>
      </c>
      <c r="AF19" s="16">
        <v>6.4368051956145731</v>
      </c>
      <c r="AG19" s="16">
        <v>5.9447338062718327</v>
      </c>
      <c r="AH19" s="16">
        <v>5.6326432815794512</v>
      </c>
      <c r="AI19" s="16">
        <v>5.4349719186478271</v>
      </c>
      <c r="AJ19" s="16">
        <v>5.2780719128323366</v>
      </c>
      <c r="AK19" s="16">
        <v>5.097861406958577</v>
      </c>
      <c r="AL19" s="16">
        <v>3.1687746946112281</v>
      </c>
      <c r="AM19" s="15" t="s">
        <v>0</v>
      </c>
      <c r="AN19" s="15" t="s">
        <v>0</v>
      </c>
      <c r="AO19" s="16">
        <v>4.6950305218639361</v>
      </c>
      <c r="AP19" s="15" t="s">
        <v>0</v>
      </c>
      <c r="AQ19" s="15" t="s">
        <v>0</v>
      </c>
      <c r="AR19" s="16">
        <v>4.1140149339460077</v>
      </c>
      <c r="AS19" s="16">
        <v>3.9605563991133916</v>
      </c>
      <c r="AT19" s="16">
        <v>4.0081582532618238</v>
      </c>
      <c r="AU19" s="16">
        <v>4.4360225471832315</v>
      </c>
      <c r="AV19" s="16">
        <v>5.0526903792460729</v>
      </c>
      <c r="AW19" s="16">
        <v>6.97681990433842</v>
      </c>
      <c r="AX19" s="94">
        <v>4.9834837257709372</v>
      </c>
      <c r="AY19" s="15">
        <v>8.6493617705117707</v>
      </c>
      <c r="AZ19" s="15">
        <v>9.9</v>
      </c>
      <c r="BA19" s="15">
        <v>9.1</v>
      </c>
      <c r="BB19" s="15">
        <v>8.6999999999999993</v>
      </c>
      <c r="BC19" s="15">
        <v>9.3000000000000007</v>
      </c>
      <c r="BD19" s="15">
        <v>9.4</v>
      </c>
      <c r="BE19" s="15">
        <v>9.1</v>
      </c>
      <c r="BF19" s="15">
        <v>9.9</v>
      </c>
      <c r="BG19" s="15">
        <v>9.4</v>
      </c>
      <c r="BH19" s="15">
        <v>9.6</v>
      </c>
      <c r="BI19" s="15">
        <v>8.4</v>
      </c>
      <c r="BJ19" s="94">
        <v>6.2</v>
      </c>
      <c r="BK19" s="15">
        <v>9.6999999999999993</v>
      </c>
      <c r="BL19" s="15">
        <v>9.3000000000000007</v>
      </c>
      <c r="BM19" s="15">
        <v>9.4</v>
      </c>
      <c r="BN19" s="15">
        <v>9.1999999999999993</v>
      </c>
      <c r="BO19" s="15">
        <v>10.1</v>
      </c>
      <c r="BP19" s="15">
        <v>9.9</v>
      </c>
      <c r="BQ19" s="15">
        <v>8.6999999999999993</v>
      </c>
      <c r="BR19" s="15">
        <v>8.1999999999999993</v>
      </c>
      <c r="BS19" s="15">
        <v>7.5</v>
      </c>
      <c r="BT19" s="15">
        <v>7.6</v>
      </c>
      <c r="BU19" s="15">
        <v>7.4</v>
      </c>
      <c r="BV19" s="15">
        <v>5.7</v>
      </c>
      <c r="BW19" s="15">
        <v>8.5</v>
      </c>
      <c r="BX19" s="15">
        <v>8.6</v>
      </c>
      <c r="BY19" s="15">
        <v>7.7</v>
      </c>
      <c r="BZ19" s="15">
        <v>8.1999999999999993</v>
      </c>
      <c r="CA19" s="15">
        <v>8.1</v>
      </c>
      <c r="CB19" s="15">
        <v>7.2</v>
      </c>
      <c r="CC19" s="15">
        <v>6.8</v>
      </c>
      <c r="CD19" s="15">
        <v>6.5</v>
      </c>
      <c r="CE19" s="15">
        <v>6.2</v>
      </c>
      <c r="CF19" s="15">
        <v>6.1</v>
      </c>
      <c r="CG19" s="15">
        <v>5.7</v>
      </c>
      <c r="CH19" s="15">
        <v>4.7</v>
      </c>
      <c r="CI19" s="15">
        <v>5.3</v>
      </c>
      <c r="CJ19" s="15">
        <v>5.0999999999999996</v>
      </c>
      <c r="CK19" s="15">
        <v>5.5</v>
      </c>
      <c r="CL19" s="15">
        <v>5.4</v>
      </c>
      <c r="CM19" s="15">
        <v>5.5</v>
      </c>
      <c r="CN19" s="15">
        <v>5.4</v>
      </c>
      <c r="CO19" s="15">
        <v>5.2</v>
      </c>
      <c r="CP19" s="15">
        <v>4.7</v>
      </c>
      <c r="CQ19" s="15">
        <v>4.8</v>
      </c>
      <c r="CR19" s="15">
        <v>4.5</v>
      </c>
      <c r="CS19" s="15">
        <v>4.5</v>
      </c>
      <c r="CT19" s="15">
        <v>3.9</v>
      </c>
    </row>
    <row r="20" spans="1:98" ht="30" customHeight="1">
      <c r="A20" s="385"/>
      <c r="B20" s="79" t="str">
        <f>IF('0'!A1=1,"з них дослідження і розробки","of which research and developments")</f>
        <v>з них дослідження і розробки</v>
      </c>
      <c r="C20" s="16">
        <v>11.3</v>
      </c>
      <c r="D20" s="16">
        <v>11.628487298497779</v>
      </c>
      <c r="E20" s="16">
        <v>11.5</v>
      </c>
      <c r="F20" s="16">
        <v>10.7</v>
      </c>
      <c r="G20" s="16">
        <v>10.6</v>
      </c>
      <c r="H20" s="16">
        <v>9.6999999999999993</v>
      </c>
      <c r="I20" s="16">
        <v>9</v>
      </c>
      <c r="J20" s="16">
        <v>9.3000000000000007</v>
      </c>
      <c r="K20" s="16">
        <v>7.9597121733285894</v>
      </c>
      <c r="L20" s="16">
        <v>8.6591962121287054</v>
      </c>
      <c r="M20" s="16">
        <v>8.3000000000000007</v>
      </c>
      <c r="N20" s="16">
        <v>4.8</v>
      </c>
      <c r="O20" s="16">
        <v>7.9</v>
      </c>
      <c r="P20" s="16">
        <v>8.8000000000000007</v>
      </c>
      <c r="Q20" s="16">
        <v>9.1</v>
      </c>
      <c r="R20" s="16">
        <v>8.8000000000000007</v>
      </c>
      <c r="S20" s="16">
        <v>9.6999999999999993</v>
      </c>
      <c r="T20" s="16">
        <v>9.1999999999999993</v>
      </c>
      <c r="U20" s="16">
        <v>8.7393463393904103</v>
      </c>
      <c r="V20" s="16">
        <v>9.1223472777967878</v>
      </c>
      <c r="W20" s="16">
        <v>9.1795677618735763</v>
      </c>
      <c r="X20" s="16">
        <v>8.9928163494736157</v>
      </c>
      <c r="Y20" s="16">
        <v>7.3690476190476195</v>
      </c>
      <c r="Z20" s="16">
        <v>5.6097019657577682</v>
      </c>
      <c r="AA20" s="16">
        <v>9.1168528864059581</v>
      </c>
      <c r="AB20" s="16">
        <v>9.0897226080556628</v>
      </c>
      <c r="AC20" s="16">
        <v>8.7369502671598855</v>
      </c>
      <c r="AD20" s="16">
        <v>9.6111343658434496</v>
      </c>
      <c r="AE20" s="16">
        <v>9.7853981773543826</v>
      </c>
      <c r="AF20" s="16">
        <v>8.2876382541246603</v>
      </c>
      <c r="AG20" s="16">
        <v>7.6615798411269296</v>
      </c>
      <c r="AH20" s="16">
        <v>8.3316138540899054</v>
      </c>
      <c r="AI20" s="16">
        <v>7.6561646402584183</v>
      </c>
      <c r="AJ20" s="16">
        <v>7.7432063329811314</v>
      </c>
      <c r="AK20" s="16">
        <v>7.711577129871741</v>
      </c>
      <c r="AL20" s="16">
        <v>4.522490597980072</v>
      </c>
      <c r="AM20" s="15" t="s">
        <v>0</v>
      </c>
      <c r="AN20" s="15" t="s">
        <v>0</v>
      </c>
      <c r="AO20" s="16">
        <v>7.6705159941358847</v>
      </c>
      <c r="AP20" s="15" t="s">
        <v>0</v>
      </c>
      <c r="AQ20" s="15" t="s">
        <v>0</v>
      </c>
      <c r="AR20" s="16">
        <v>5.8728010825439787</v>
      </c>
      <c r="AS20" s="16">
        <v>6.0915463634068345</v>
      </c>
      <c r="AT20" s="16">
        <v>6.6278767676723191</v>
      </c>
      <c r="AU20" s="16">
        <v>6.6065047214084238</v>
      </c>
      <c r="AV20" s="16">
        <v>6.5664167570004137</v>
      </c>
      <c r="AW20" s="16">
        <v>8.5927907623294431</v>
      </c>
      <c r="AX20" s="94">
        <v>7.0465725838896374</v>
      </c>
      <c r="AY20" s="15">
        <v>13.334864168830835</v>
      </c>
      <c r="AZ20" s="15">
        <v>14.1</v>
      </c>
      <c r="BA20" s="15">
        <v>12.3</v>
      </c>
      <c r="BB20" s="15">
        <v>13.2</v>
      </c>
      <c r="BC20" s="15">
        <v>12.9</v>
      </c>
      <c r="BD20" s="15">
        <v>12.2</v>
      </c>
      <c r="BE20" s="15">
        <v>12.9</v>
      </c>
      <c r="BF20" s="15">
        <v>14.7</v>
      </c>
      <c r="BG20" s="15">
        <v>13.9</v>
      </c>
      <c r="BH20" s="15">
        <v>15.3</v>
      </c>
      <c r="BI20" s="15">
        <v>12.4</v>
      </c>
      <c r="BJ20" s="94">
        <v>7.8</v>
      </c>
      <c r="BK20" s="15">
        <v>13.5</v>
      </c>
      <c r="BL20" s="15">
        <v>14.5</v>
      </c>
      <c r="BM20" s="15">
        <v>14.5</v>
      </c>
      <c r="BN20" s="15">
        <v>14.5</v>
      </c>
      <c r="BO20" s="15">
        <v>15.5</v>
      </c>
      <c r="BP20" s="15">
        <v>15</v>
      </c>
      <c r="BQ20" s="15">
        <v>14.4</v>
      </c>
      <c r="BR20" s="15">
        <v>14.3</v>
      </c>
      <c r="BS20" s="15">
        <v>12.3</v>
      </c>
      <c r="BT20" s="15">
        <v>13.4</v>
      </c>
      <c r="BU20" s="15">
        <v>11.8</v>
      </c>
      <c r="BV20" s="15">
        <v>9.4</v>
      </c>
      <c r="BW20" s="15">
        <v>15.4</v>
      </c>
      <c r="BX20" s="15">
        <v>15.8</v>
      </c>
      <c r="BY20" s="15">
        <v>13.8</v>
      </c>
      <c r="BZ20" s="15">
        <v>15.5</v>
      </c>
      <c r="CA20" s="15">
        <v>15.4</v>
      </c>
      <c r="CB20" s="15">
        <v>14.1</v>
      </c>
      <c r="CC20" s="15">
        <v>13.2</v>
      </c>
      <c r="CD20" s="15">
        <v>13.5</v>
      </c>
      <c r="CE20" s="15">
        <v>12.2</v>
      </c>
      <c r="CF20" s="15">
        <v>12</v>
      </c>
      <c r="CG20" s="15">
        <v>11.5</v>
      </c>
      <c r="CH20" s="15">
        <v>9.3000000000000007</v>
      </c>
      <c r="CI20" s="15">
        <v>10.5</v>
      </c>
      <c r="CJ20" s="15">
        <v>9.8000000000000007</v>
      </c>
      <c r="CK20" s="15">
        <v>11.8</v>
      </c>
      <c r="CL20" s="15">
        <v>11.7</v>
      </c>
      <c r="CM20" s="15">
        <v>12.1</v>
      </c>
      <c r="CN20" s="15">
        <v>11.3</v>
      </c>
      <c r="CO20" s="15">
        <v>11.1</v>
      </c>
      <c r="CP20" s="15">
        <v>11</v>
      </c>
      <c r="CQ20" s="15">
        <v>11.1</v>
      </c>
      <c r="CR20" s="15">
        <v>9.6</v>
      </c>
      <c r="CS20" s="15">
        <v>9.5</v>
      </c>
      <c r="CT20" s="15">
        <v>7.5</v>
      </c>
    </row>
    <row r="21" spans="1:98" ht="30" customHeight="1">
      <c r="A21" s="385"/>
      <c r="B21" s="79" t="str">
        <f>IF('0'!A1=1,"Державне управління","Public administration")</f>
        <v>Державне управління</v>
      </c>
      <c r="C21" s="16">
        <v>0.3</v>
      </c>
      <c r="D21" s="16">
        <v>0.33359605203720394</v>
      </c>
      <c r="E21" s="16">
        <v>0.6</v>
      </c>
      <c r="F21" s="16">
        <v>0.4</v>
      </c>
      <c r="G21" s="16">
        <v>0.4</v>
      </c>
      <c r="H21" s="16">
        <v>0.8</v>
      </c>
      <c r="I21" s="16">
        <v>0.8</v>
      </c>
      <c r="J21" s="16">
        <v>0.9</v>
      </c>
      <c r="K21" s="16">
        <v>0.29534062594060784</v>
      </c>
      <c r="L21" s="16">
        <v>0.32167490052378234</v>
      </c>
      <c r="M21" s="16">
        <v>0.3</v>
      </c>
      <c r="N21" s="16">
        <v>0.1</v>
      </c>
      <c r="O21" s="16">
        <v>0.2</v>
      </c>
      <c r="P21" s="16">
        <v>0.2</v>
      </c>
      <c r="Q21" s="16">
        <v>0.2</v>
      </c>
      <c r="R21" s="16">
        <v>0.2</v>
      </c>
      <c r="S21" s="16">
        <v>0.4</v>
      </c>
      <c r="T21" s="16">
        <v>0.4</v>
      </c>
      <c r="U21" s="16">
        <v>0.52913479024555488</v>
      </c>
      <c r="V21" s="16">
        <v>0.47529482890450542</v>
      </c>
      <c r="W21" s="16">
        <v>0.62214539575152927</v>
      </c>
      <c r="X21" s="16">
        <v>1.0642168623139874</v>
      </c>
      <c r="Y21" s="16">
        <v>1.8571428571428572</v>
      </c>
      <c r="Z21" s="16">
        <v>9.0130759651307596E-2</v>
      </c>
      <c r="AA21" s="16">
        <v>0.14517604023776864</v>
      </c>
      <c r="AB21" s="16">
        <v>0.19186644620282853</v>
      </c>
      <c r="AC21" s="16">
        <v>0.17544210210810271</v>
      </c>
      <c r="AD21" s="16">
        <v>0.1639592372111795</v>
      </c>
      <c r="AE21" s="16">
        <v>0.15357447418665901</v>
      </c>
      <c r="AF21" s="16">
        <v>0.13768220384654262</v>
      </c>
      <c r="AG21" s="16">
        <v>0.10115189728738183</v>
      </c>
      <c r="AH21" s="16">
        <v>0.1229420038057417</v>
      </c>
      <c r="AI21" s="16">
        <v>0.15089289054790481</v>
      </c>
      <c r="AJ21" s="16">
        <v>0.13915299444031701</v>
      </c>
      <c r="AK21" s="16">
        <v>0.14913331175871425</v>
      </c>
      <c r="AL21" s="16">
        <v>2.9698711785339102E-2</v>
      </c>
      <c r="AM21" s="15" t="s">
        <v>0</v>
      </c>
      <c r="AN21" s="15" t="s">
        <v>0</v>
      </c>
      <c r="AO21" s="16">
        <v>6.9366694169363377E-2</v>
      </c>
      <c r="AP21" s="15" t="s">
        <v>0</v>
      </c>
      <c r="AQ21" s="15" t="s">
        <v>0</v>
      </c>
      <c r="AR21" s="16">
        <v>4.7114252061248529E-2</v>
      </c>
      <c r="AS21" s="16">
        <v>4.5694195852002233E-2</v>
      </c>
      <c r="AT21" s="16">
        <v>6.6002983403782481E-2</v>
      </c>
      <c r="AU21" s="16">
        <v>5.4522851010282126E-2</v>
      </c>
      <c r="AV21" s="16">
        <v>4.9553445038467002E-2</v>
      </c>
      <c r="AW21" s="16">
        <v>7.7974139854614377E-2</v>
      </c>
      <c r="AX21" s="94">
        <v>5.8141820408026373E-2</v>
      </c>
      <c r="AY21" s="15">
        <v>9.0296089759905343E-2</v>
      </c>
      <c r="AZ21" s="15">
        <v>0.1</v>
      </c>
      <c r="BA21" s="15">
        <v>0.1</v>
      </c>
      <c r="BB21" s="15">
        <v>0.1</v>
      </c>
      <c r="BC21" s="15">
        <v>0.1</v>
      </c>
      <c r="BD21" s="15">
        <v>0.1</v>
      </c>
      <c r="BE21" s="15">
        <v>0.1</v>
      </c>
      <c r="BF21" s="15">
        <v>0.1</v>
      </c>
      <c r="BG21" s="15">
        <v>0.2</v>
      </c>
      <c r="BH21" s="15">
        <v>0.2</v>
      </c>
      <c r="BI21" s="15">
        <v>0.2</v>
      </c>
      <c r="BJ21" s="94">
        <v>0.1</v>
      </c>
      <c r="BK21" s="15">
        <v>0.2</v>
      </c>
      <c r="BL21" s="15">
        <v>0.2</v>
      </c>
      <c r="BM21" s="15">
        <v>0.3</v>
      </c>
      <c r="BN21" s="15">
        <v>0.3</v>
      </c>
      <c r="BO21" s="15">
        <v>0.2</v>
      </c>
      <c r="BP21" s="15">
        <v>0.2</v>
      </c>
      <c r="BQ21" s="15">
        <v>0.2</v>
      </c>
      <c r="BR21" s="15">
        <v>0.2</v>
      </c>
      <c r="BS21" s="15">
        <v>0.2</v>
      </c>
      <c r="BT21" s="15">
        <v>0.2</v>
      </c>
      <c r="BU21" s="15">
        <v>0.2</v>
      </c>
      <c r="BV21" s="15">
        <v>0.1</v>
      </c>
      <c r="BW21" s="15">
        <v>0.2</v>
      </c>
      <c r="BX21" s="15">
        <v>0.2</v>
      </c>
      <c r="BY21" s="15">
        <v>0.2</v>
      </c>
      <c r="BZ21" s="15">
        <v>0.3</v>
      </c>
      <c r="CA21" s="15">
        <v>0.2</v>
      </c>
      <c r="CB21" s="15">
        <v>0.2</v>
      </c>
      <c r="CC21" s="15">
        <v>0.2</v>
      </c>
      <c r="CD21" s="15">
        <v>0.2</v>
      </c>
      <c r="CE21" s="15">
        <v>0.2</v>
      </c>
      <c r="CF21" s="15">
        <v>0.2</v>
      </c>
      <c r="CG21" s="15">
        <v>0.2</v>
      </c>
      <c r="CH21" s="15">
        <v>0.1</v>
      </c>
      <c r="CI21" s="15">
        <v>0.1</v>
      </c>
      <c r="CJ21" s="15">
        <v>0.1</v>
      </c>
      <c r="CK21" s="15">
        <v>0.1</v>
      </c>
      <c r="CL21" s="15">
        <v>0.1</v>
      </c>
      <c r="CM21" s="15">
        <v>0.1</v>
      </c>
      <c r="CN21" s="15">
        <v>0.1</v>
      </c>
      <c r="CO21" s="15">
        <v>0.1</v>
      </c>
      <c r="CP21" s="15">
        <v>0.1</v>
      </c>
      <c r="CQ21" s="15">
        <v>0.1</v>
      </c>
      <c r="CR21" s="15">
        <v>0.1</v>
      </c>
      <c r="CS21" s="15">
        <v>0.1</v>
      </c>
      <c r="CT21" s="15">
        <v>0.1</v>
      </c>
    </row>
    <row r="22" spans="1:98" ht="30" customHeight="1">
      <c r="A22" s="385"/>
      <c r="B22" s="79" t="str">
        <f>IF('0'!A1=1,"Освіта","Education")</f>
        <v>Освіта</v>
      </c>
      <c r="C22" s="16">
        <v>0.3</v>
      </c>
      <c r="D22" s="16">
        <v>0.26588157207816532</v>
      </c>
      <c r="E22" s="16">
        <v>0.3</v>
      </c>
      <c r="F22" s="16">
        <v>0.3</v>
      </c>
      <c r="G22" s="16">
        <v>0.3</v>
      </c>
      <c r="H22" s="16">
        <v>0.5</v>
      </c>
      <c r="I22" s="16">
        <v>0.4</v>
      </c>
      <c r="J22" s="16">
        <v>0.3</v>
      </c>
      <c r="K22" s="16">
        <v>0.21159144481247427</v>
      </c>
      <c r="L22" s="16">
        <v>0.18126918885421681</v>
      </c>
      <c r="M22" s="16">
        <v>0.2</v>
      </c>
      <c r="N22" s="16">
        <v>0.1</v>
      </c>
      <c r="O22" s="16">
        <v>0.2</v>
      </c>
      <c r="P22" s="16">
        <v>0.2</v>
      </c>
      <c r="Q22" s="16">
        <v>0.2</v>
      </c>
      <c r="R22" s="16">
        <v>0.2</v>
      </c>
      <c r="S22" s="16">
        <v>0.2</v>
      </c>
      <c r="T22" s="16">
        <v>0.2</v>
      </c>
      <c r="U22" s="16">
        <v>0.23912855623937812</v>
      </c>
      <c r="V22" s="16">
        <v>0.23917198658245153</v>
      </c>
      <c r="W22" s="16">
        <v>0.15361866402875921</v>
      </c>
      <c r="X22" s="16">
        <v>0.20408179733415768</v>
      </c>
      <c r="Y22" s="16">
        <v>0.73660393621606091</v>
      </c>
      <c r="Z22" s="16">
        <v>8.9996977938954364E-2</v>
      </c>
      <c r="AA22" s="16">
        <v>0.10905886499823757</v>
      </c>
      <c r="AB22" s="16">
        <v>0.10856920964735182</v>
      </c>
      <c r="AC22" s="16">
        <v>8.8913058255727012E-2</v>
      </c>
      <c r="AD22" s="16">
        <v>7.531352692643016E-2</v>
      </c>
      <c r="AE22" s="16">
        <v>6.8573022077846393E-2</v>
      </c>
      <c r="AF22" s="16">
        <v>5.6638532003774847E-2</v>
      </c>
      <c r="AG22" s="16">
        <v>0.11048343945886967</v>
      </c>
      <c r="AH22" s="16">
        <v>0.13633152813750882</v>
      </c>
      <c r="AI22" s="16">
        <v>8.3802476069211485E-2</v>
      </c>
      <c r="AJ22" s="16">
        <v>7.4830686286536344E-2</v>
      </c>
      <c r="AK22" s="16">
        <v>7.7198291251276446E-2</v>
      </c>
      <c r="AL22" s="16">
        <v>6.6728347109602071E-2</v>
      </c>
      <c r="AM22" s="15" t="s">
        <v>0</v>
      </c>
      <c r="AN22" s="15" t="s">
        <v>0</v>
      </c>
      <c r="AO22" s="16">
        <v>8.5287691070649846E-2</v>
      </c>
      <c r="AP22" s="15" t="s">
        <v>0</v>
      </c>
      <c r="AQ22" s="15" t="s">
        <v>0</v>
      </c>
      <c r="AR22" s="16">
        <v>0.13776418803131615</v>
      </c>
      <c r="AS22" s="16">
        <v>0.11386841306359205</v>
      </c>
      <c r="AT22" s="16">
        <v>0.11626613482561192</v>
      </c>
      <c r="AU22" s="16">
        <v>9.32645633700174E-2</v>
      </c>
      <c r="AV22" s="16">
        <v>0.11113326381318087</v>
      </c>
      <c r="AW22" s="16">
        <v>0.27306484294885769</v>
      </c>
      <c r="AX22" s="94">
        <v>0.13209919001363077</v>
      </c>
      <c r="AY22" s="15">
        <v>0.1881075948907871</v>
      </c>
      <c r="AZ22" s="15">
        <v>0.2</v>
      </c>
      <c r="BA22" s="15">
        <v>0.2</v>
      </c>
      <c r="BB22" s="15">
        <v>0.2</v>
      </c>
      <c r="BC22" s="15">
        <v>0.2</v>
      </c>
      <c r="BD22" s="15">
        <v>0.2</v>
      </c>
      <c r="BE22" s="15">
        <v>0.5</v>
      </c>
      <c r="BF22" s="15">
        <v>0.5</v>
      </c>
      <c r="BG22" s="15">
        <v>0.3</v>
      </c>
      <c r="BH22" s="15">
        <v>0.3</v>
      </c>
      <c r="BI22" s="15">
        <v>0.3</v>
      </c>
      <c r="BJ22" s="94">
        <v>0.2</v>
      </c>
      <c r="BK22" s="15">
        <v>0.2</v>
      </c>
      <c r="BL22" s="15">
        <v>0.2</v>
      </c>
      <c r="BM22" s="15">
        <v>0.2</v>
      </c>
      <c r="BN22" s="15">
        <v>0.2</v>
      </c>
      <c r="BO22" s="15">
        <v>0.2</v>
      </c>
      <c r="BP22" s="15">
        <v>0.2</v>
      </c>
      <c r="BQ22" s="15">
        <v>0.3</v>
      </c>
      <c r="BR22" s="15">
        <v>0.3</v>
      </c>
      <c r="BS22" s="15">
        <v>0.2</v>
      </c>
      <c r="BT22" s="15">
        <v>0.2</v>
      </c>
      <c r="BU22" s="15">
        <v>0.2</v>
      </c>
      <c r="BV22" s="15">
        <v>0.1</v>
      </c>
      <c r="BW22" s="15">
        <v>0.1</v>
      </c>
      <c r="BX22" s="15">
        <v>0.2</v>
      </c>
      <c r="BY22" s="15">
        <v>0.1</v>
      </c>
      <c r="BZ22" s="15">
        <v>0.1</v>
      </c>
      <c r="CA22" s="15">
        <v>0.1</v>
      </c>
      <c r="CB22" s="15">
        <v>0.1</v>
      </c>
      <c r="CC22" s="15">
        <v>0.2</v>
      </c>
      <c r="CD22" s="15">
        <v>0.2</v>
      </c>
      <c r="CE22" s="15">
        <v>0.2</v>
      </c>
      <c r="CF22" s="15">
        <v>0.2</v>
      </c>
      <c r="CG22" s="15">
        <v>0.2</v>
      </c>
      <c r="CH22" s="15">
        <v>0.1</v>
      </c>
      <c r="CI22" s="15">
        <v>0.1</v>
      </c>
      <c r="CJ22" s="15">
        <v>0.1</v>
      </c>
      <c r="CK22" s="15">
        <v>0.1</v>
      </c>
      <c r="CL22" s="15">
        <v>0.1</v>
      </c>
      <c r="CM22" s="15">
        <v>0.1</v>
      </c>
      <c r="CN22" s="15">
        <v>0.1</v>
      </c>
      <c r="CO22" s="15">
        <v>0.1</v>
      </c>
      <c r="CP22" s="15">
        <v>0.1</v>
      </c>
      <c r="CQ22" s="15">
        <v>0.1</v>
      </c>
      <c r="CR22" s="15">
        <v>0.1</v>
      </c>
      <c r="CS22" s="15">
        <v>0.2</v>
      </c>
      <c r="CT22" s="15">
        <v>0.1</v>
      </c>
    </row>
    <row r="23" spans="1:98" ht="30" customHeight="1">
      <c r="A23" s="385"/>
      <c r="B23" s="79" t="str">
        <f>IF('0'!A1=1,"Охорона здоров’я та надання соціальної допомоги","Health care and provision of social aid")</f>
        <v>Охорона здоров’я та надання соціальної допомоги</v>
      </c>
      <c r="C23" s="16">
        <v>0.7</v>
      </c>
      <c r="D23" s="16">
        <v>0.71716472641244466</v>
      </c>
      <c r="E23" s="16">
        <v>0.8</v>
      </c>
      <c r="F23" s="16">
        <v>0.6</v>
      </c>
      <c r="G23" s="16">
        <v>0.6</v>
      </c>
      <c r="H23" s="16">
        <v>0.5</v>
      </c>
      <c r="I23" s="16">
        <v>0.6</v>
      </c>
      <c r="J23" s="16">
        <v>0.7</v>
      </c>
      <c r="K23" s="16">
        <v>0.50437074293350148</v>
      </c>
      <c r="L23" s="16">
        <v>0.49333825552908012</v>
      </c>
      <c r="M23" s="16">
        <v>0.5</v>
      </c>
      <c r="N23" s="16">
        <v>0.3</v>
      </c>
      <c r="O23" s="16">
        <v>0.7</v>
      </c>
      <c r="P23" s="16">
        <v>0.5</v>
      </c>
      <c r="Q23" s="16">
        <v>0.4</v>
      </c>
      <c r="R23" s="16">
        <v>0.4</v>
      </c>
      <c r="S23" s="16">
        <v>0.4</v>
      </c>
      <c r="T23" s="16">
        <v>0.3</v>
      </c>
      <c r="U23" s="16">
        <v>0.30842865429923666</v>
      </c>
      <c r="V23" s="16">
        <v>0.28288478552470103</v>
      </c>
      <c r="W23" s="16">
        <v>0.32038317460481391</v>
      </c>
      <c r="X23" s="16">
        <v>0.39072193185545007</v>
      </c>
      <c r="Y23" s="16">
        <v>1.1261934890141494</v>
      </c>
      <c r="Z23" s="16">
        <v>0.23505038139184478</v>
      </c>
      <c r="AA23" s="16">
        <v>0.35308867107362663</v>
      </c>
      <c r="AB23" s="16">
        <v>0.36401180116424309</v>
      </c>
      <c r="AC23" s="16">
        <v>0.38537010792543336</v>
      </c>
      <c r="AD23" s="16">
        <v>0.30631390323600716</v>
      </c>
      <c r="AE23" s="16">
        <v>0.28395597741059603</v>
      </c>
      <c r="AF23" s="16">
        <v>0.22083414837615906</v>
      </c>
      <c r="AG23" s="16">
        <v>0.20069105699609835</v>
      </c>
      <c r="AH23" s="16">
        <v>0.20170129232782597</v>
      </c>
      <c r="AI23" s="16">
        <v>0.21477563217275247</v>
      </c>
      <c r="AJ23" s="16">
        <v>0.21087585808954828</v>
      </c>
      <c r="AK23" s="16">
        <v>0.20566593814763276</v>
      </c>
      <c r="AL23" s="16">
        <v>0.16006216143406463</v>
      </c>
      <c r="AM23" s="15" t="s">
        <v>0</v>
      </c>
      <c r="AN23" s="15" t="s">
        <v>0</v>
      </c>
      <c r="AO23" s="16">
        <v>0.32748982819611966</v>
      </c>
      <c r="AP23" s="15" t="s">
        <v>0</v>
      </c>
      <c r="AQ23" s="15" t="s">
        <v>0</v>
      </c>
      <c r="AR23" s="16">
        <v>0.1672344379064726</v>
      </c>
      <c r="AS23" s="16">
        <v>0.19553014420872344</v>
      </c>
      <c r="AT23" s="16">
        <v>0.1940701440944162</v>
      </c>
      <c r="AU23" s="16">
        <v>0.23868688480867248</v>
      </c>
      <c r="AV23" s="16">
        <v>0.22690281935048479</v>
      </c>
      <c r="AW23" s="16">
        <v>0.51955537327513568</v>
      </c>
      <c r="AX23" s="94">
        <v>0.38156026260641868</v>
      </c>
      <c r="AY23" s="15">
        <v>0.54345436011329551</v>
      </c>
      <c r="AZ23" s="15">
        <v>0.7</v>
      </c>
      <c r="BA23" s="15">
        <v>0.5</v>
      </c>
      <c r="BB23" s="15">
        <v>0.5</v>
      </c>
      <c r="BC23" s="15">
        <v>0.4</v>
      </c>
      <c r="BD23" s="15">
        <v>0.4</v>
      </c>
      <c r="BE23" s="15">
        <v>0.5</v>
      </c>
      <c r="BF23" s="15">
        <v>0.5</v>
      </c>
      <c r="BG23" s="15">
        <v>0.6</v>
      </c>
      <c r="BH23" s="15">
        <v>0.7</v>
      </c>
      <c r="BI23" s="15">
        <v>0.8</v>
      </c>
      <c r="BJ23" s="94">
        <v>0.6</v>
      </c>
      <c r="BK23" s="15">
        <v>0.9</v>
      </c>
      <c r="BL23" s="15">
        <v>1.1000000000000001</v>
      </c>
      <c r="BM23" s="15">
        <v>1</v>
      </c>
      <c r="BN23" s="15">
        <v>1</v>
      </c>
      <c r="BO23" s="15">
        <v>0.9</v>
      </c>
      <c r="BP23" s="15">
        <v>0.7</v>
      </c>
      <c r="BQ23" s="15">
        <v>0.5</v>
      </c>
      <c r="BR23" s="15">
        <v>0.5</v>
      </c>
      <c r="BS23" s="15">
        <v>0.4</v>
      </c>
      <c r="BT23" s="15">
        <v>0.3</v>
      </c>
      <c r="BU23" s="15">
        <v>0.5</v>
      </c>
      <c r="BV23" s="15">
        <v>0.3</v>
      </c>
      <c r="BW23" s="15">
        <v>0.4</v>
      </c>
      <c r="BX23" s="15">
        <v>0.5</v>
      </c>
      <c r="BY23" s="15">
        <v>0.7</v>
      </c>
      <c r="BZ23" s="15">
        <v>0.7</v>
      </c>
      <c r="CA23" s="15">
        <v>0.5</v>
      </c>
      <c r="CB23" s="15">
        <v>0.4</v>
      </c>
      <c r="CC23" s="15">
        <v>0.3</v>
      </c>
      <c r="CD23" s="15">
        <v>0.3</v>
      </c>
      <c r="CE23" s="15">
        <v>0.2</v>
      </c>
      <c r="CF23" s="15">
        <v>0.2</v>
      </c>
      <c r="CG23" s="15">
        <v>0.2</v>
      </c>
      <c r="CH23" s="15">
        <v>0.2</v>
      </c>
      <c r="CI23" s="15">
        <v>0.4</v>
      </c>
      <c r="CJ23" s="15">
        <v>0.5</v>
      </c>
      <c r="CK23" s="15">
        <v>0.4</v>
      </c>
      <c r="CL23" s="15">
        <v>0.3</v>
      </c>
      <c r="CM23" s="15">
        <v>0.2</v>
      </c>
      <c r="CN23" s="15">
        <v>0.1</v>
      </c>
      <c r="CO23" s="15">
        <v>0.2</v>
      </c>
      <c r="CP23" s="15">
        <v>0.2</v>
      </c>
      <c r="CQ23" s="15">
        <v>0.2</v>
      </c>
      <c r="CR23" s="15">
        <v>0.2</v>
      </c>
      <c r="CS23" s="15">
        <v>0.4</v>
      </c>
      <c r="CT23" s="15">
        <v>0.3</v>
      </c>
    </row>
    <row r="24" spans="1:98" ht="30" customHeight="1">
      <c r="A24" s="385"/>
      <c r="B24" s="79"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16">
        <v>9.6999999999999993</v>
      </c>
      <c r="D24" s="16">
        <v>9.7405030630445442</v>
      </c>
      <c r="E24" s="16">
        <v>9.3000000000000007</v>
      </c>
      <c r="F24" s="16">
        <v>8</v>
      </c>
      <c r="G24" s="16">
        <v>8.1</v>
      </c>
      <c r="H24" s="16">
        <v>7.1</v>
      </c>
      <c r="I24" s="16">
        <v>7.1</v>
      </c>
      <c r="J24" s="16">
        <v>7.5</v>
      </c>
      <c r="K24" s="16">
        <v>7.2171512647353273</v>
      </c>
      <c r="L24" s="16">
        <v>6.4942931132608059</v>
      </c>
      <c r="M24" s="16">
        <v>5.8</v>
      </c>
      <c r="N24" s="16">
        <v>4</v>
      </c>
      <c r="O24" s="16">
        <v>5.2</v>
      </c>
      <c r="P24" s="16">
        <v>4.9000000000000004</v>
      </c>
      <c r="Q24" s="16">
        <v>4.5</v>
      </c>
      <c r="R24" s="16">
        <v>4.5999999999999996</v>
      </c>
      <c r="S24" s="16">
        <v>4.7</v>
      </c>
      <c r="T24" s="16">
        <v>4.8</v>
      </c>
      <c r="U24" s="16">
        <v>4.762046142946379</v>
      </c>
      <c r="V24" s="16">
        <v>5.1857356167509527</v>
      </c>
      <c r="W24" s="16">
        <v>4.8672422348827684</v>
      </c>
      <c r="X24" s="16">
        <v>5.1283423182880279</v>
      </c>
      <c r="Y24" s="16">
        <v>5.5893060295790669</v>
      </c>
      <c r="Z24" s="16">
        <v>3.2435282837967399</v>
      </c>
      <c r="AA24" s="16">
        <v>4.2206798866855522</v>
      </c>
      <c r="AB24" s="16">
        <v>4.2794670170612026</v>
      </c>
      <c r="AC24" s="16">
        <v>4.0734840698869474</v>
      </c>
      <c r="AD24" s="16">
        <v>3.9838204592901882</v>
      </c>
      <c r="AE24" s="16">
        <v>3.6396697230242072</v>
      </c>
      <c r="AF24" s="16">
        <v>3.1325855524262964</v>
      </c>
      <c r="AG24" s="16">
        <v>2.7783552225354398</v>
      </c>
      <c r="AH24" s="16">
        <v>2.3626839054837272</v>
      </c>
      <c r="AI24" s="16">
        <v>2.0763712004761823</v>
      </c>
      <c r="AJ24" s="16">
        <v>2.1357828105195771</v>
      </c>
      <c r="AK24" s="16">
        <v>2.1745018915048089</v>
      </c>
      <c r="AL24" s="16">
        <v>1.7462032682509461</v>
      </c>
      <c r="AM24" s="15" t="s">
        <v>0</v>
      </c>
      <c r="AN24" s="15" t="s">
        <v>0</v>
      </c>
      <c r="AO24" s="16">
        <v>2.2706759423805236</v>
      </c>
      <c r="AP24" s="15" t="s">
        <v>0</v>
      </c>
      <c r="AQ24" s="15" t="s">
        <v>0</v>
      </c>
      <c r="AR24" s="16">
        <v>1.3851249623607347</v>
      </c>
      <c r="AS24" s="16">
        <v>1.5130549423547488</v>
      </c>
      <c r="AT24" s="16">
        <v>1.7936858649134195</v>
      </c>
      <c r="AU24" s="16">
        <v>1.611786070069549</v>
      </c>
      <c r="AV24" s="16">
        <v>1.5679712226334412</v>
      </c>
      <c r="AW24" s="16">
        <v>2.369880158005671</v>
      </c>
      <c r="AX24" s="94">
        <v>2.1256832913233841</v>
      </c>
      <c r="AY24" s="15">
        <v>3.5151168416964786</v>
      </c>
      <c r="AZ24" s="15">
        <v>3.6</v>
      </c>
      <c r="BA24" s="15">
        <v>3.5</v>
      </c>
      <c r="BB24" s="15">
        <v>4.2</v>
      </c>
      <c r="BC24" s="15">
        <v>4.9000000000000004</v>
      </c>
      <c r="BD24" s="15">
        <v>6.7</v>
      </c>
      <c r="BE24" s="15">
        <v>5.8</v>
      </c>
      <c r="BF24" s="15">
        <v>7.8</v>
      </c>
      <c r="BG24" s="15">
        <v>7</v>
      </c>
      <c r="BH24" s="15">
        <v>7.5</v>
      </c>
      <c r="BI24" s="15">
        <v>6.5</v>
      </c>
      <c r="BJ24" s="94">
        <v>4.5</v>
      </c>
      <c r="BK24" s="15">
        <v>6.3</v>
      </c>
      <c r="BL24" s="15">
        <v>6.9</v>
      </c>
      <c r="BM24" s="15">
        <v>6.7</v>
      </c>
      <c r="BN24" s="15">
        <v>6.7</v>
      </c>
      <c r="BO24" s="15">
        <v>6.8</v>
      </c>
      <c r="BP24" s="15">
        <v>5.5</v>
      </c>
      <c r="BQ24" s="15">
        <v>5.0999999999999996</v>
      </c>
      <c r="BR24" s="15">
        <v>4.8</v>
      </c>
      <c r="BS24" s="15">
        <v>4.3</v>
      </c>
      <c r="BT24" s="15">
        <v>3.7</v>
      </c>
      <c r="BU24" s="15">
        <v>3.9</v>
      </c>
      <c r="BV24" s="15">
        <v>3.3</v>
      </c>
      <c r="BW24" s="15">
        <v>4.5</v>
      </c>
      <c r="BX24" s="15">
        <v>4.5</v>
      </c>
      <c r="BY24" s="15">
        <v>3.7</v>
      </c>
      <c r="BZ24" s="15">
        <v>3.9</v>
      </c>
      <c r="CA24" s="15">
        <v>4.0999999999999996</v>
      </c>
      <c r="CB24" s="15">
        <v>3.9</v>
      </c>
      <c r="CC24" s="15">
        <v>3.7</v>
      </c>
      <c r="CD24" s="15">
        <v>3.7</v>
      </c>
      <c r="CE24" s="15">
        <v>3.4</v>
      </c>
      <c r="CF24" s="15">
        <v>3.7</v>
      </c>
      <c r="CG24" s="15">
        <v>3.6</v>
      </c>
      <c r="CH24" s="15">
        <v>2.8</v>
      </c>
      <c r="CI24" s="15">
        <v>2.9</v>
      </c>
      <c r="CJ24" s="15">
        <v>2.7</v>
      </c>
      <c r="CK24" s="15">
        <v>3.1</v>
      </c>
      <c r="CL24" s="15">
        <v>2.8</v>
      </c>
      <c r="CM24" s="15">
        <v>3.1</v>
      </c>
      <c r="CN24" s="15">
        <v>2.2999999999999998</v>
      </c>
      <c r="CO24" s="15">
        <v>2.9</v>
      </c>
      <c r="CP24" s="15">
        <v>2.9</v>
      </c>
      <c r="CQ24" s="15">
        <v>2</v>
      </c>
      <c r="CR24" s="15">
        <v>3.1</v>
      </c>
      <c r="CS24" s="15">
        <v>3.1</v>
      </c>
      <c r="CT24" s="15">
        <v>1.7</v>
      </c>
    </row>
    <row r="25" spans="1:98" ht="30" customHeight="1">
      <c r="A25" s="386"/>
      <c r="B25" s="80"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16">
        <v>2.9</v>
      </c>
      <c r="D25" s="16">
        <v>2.9676603007386047</v>
      </c>
      <c r="E25" s="16">
        <v>3.4</v>
      </c>
      <c r="F25" s="16">
        <v>2.2999999999999998</v>
      </c>
      <c r="G25" s="16">
        <v>2.2000000000000002</v>
      </c>
      <c r="H25" s="16">
        <v>1.8</v>
      </c>
      <c r="I25" s="16">
        <v>1.9</v>
      </c>
      <c r="J25" s="16">
        <v>2.1</v>
      </c>
      <c r="K25" s="16">
        <v>2.2837317573082303</v>
      </c>
      <c r="L25" s="16">
        <v>1.6481796191020366</v>
      </c>
      <c r="M25" s="16">
        <v>1.5</v>
      </c>
      <c r="N25" s="16">
        <v>1.2</v>
      </c>
      <c r="O25" s="16">
        <v>1.4</v>
      </c>
      <c r="P25" s="16">
        <v>1.4</v>
      </c>
      <c r="Q25" s="16">
        <v>1.4</v>
      </c>
      <c r="R25" s="16">
        <v>1.3</v>
      </c>
      <c r="S25" s="16">
        <v>1.5</v>
      </c>
      <c r="T25" s="16">
        <v>1.2</v>
      </c>
      <c r="U25" s="16">
        <v>1.2569798921881659</v>
      </c>
      <c r="V25" s="16">
        <v>1.373283037081515</v>
      </c>
      <c r="W25" s="16">
        <v>1.3692718730768652</v>
      </c>
      <c r="X25" s="16">
        <v>1.5523677403560576</v>
      </c>
      <c r="Y25" s="16">
        <v>2.2390898918314059</v>
      </c>
      <c r="Z25" s="16">
        <v>1.1643033292231815</v>
      </c>
      <c r="AA25" s="16">
        <v>1.5688756515264333</v>
      </c>
      <c r="AB25" s="16">
        <v>1.6014404369439996</v>
      </c>
      <c r="AC25" s="16">
        <v>1.5795028941096361</v>
      </c>
      <c r="AD25" s="16">
        <v>1.5500174276751484</v>
      </c>
      <c r="AE25" s="16">
        <v>1.4774307390545167</v>
      </c>
      <c r="AF25" s="16">
        <v>1.3462654631264699</v>
      </c>
      <c r="AG25" s="16">
        <v>1.2704592248855873</v>
      </c>
      <c r="AH25" s="16">
        <v>1.191495688373476</v>
      </c>
      <c r="AI25" s="16">
        <v>1.001450000316594</v>
      </c>
      <c r="AJ25" s="16">
        <v>1.08788097408496</v>
      </c>
      <c r="AK25" s="16">
        <v>1.1125310397213615</v>
      </c>
      <c r="AL25" s="16">
        <v>0.97051014131044089</v>
      </c>
      <c r="AM25" s="15" t="s">
        <v>0</v>
      </c>
      <c r="AN25" s="15" t="s">
        <v>0</v>
      </c>
      <c r="AO25" s="16">
        <v>1.1145552379189767</v>
      </c>
      <c r="AP25" s="15" t="s">
        <v>0</v>
      </c>
      <c r="AQ25" s="15" t="s">
        <v>0</v>
      </c>
      <c r="AR25" s="16">
        <v>0.65611732921651866</v>
      </c>
      <c r="AS25" s="16">
        <v>0.78757910858097568</v>
      </c>
      <c r="AT25" s="16">
        <v>0.81016820189043703</v>
      </c>
      <c r="AU25" s="16">
        <v>0.82830477182933659</v>
      </c>
      <c r="AV25" s="16">
        <v>0.72047685789140947</v>
      </c>
      <c r="AW25" s="16">
        <v>1.0698934229444477</v>
      </c>
      <c r="AX25" s="94">
        <v>1.0284845657035366</v>
      </c>
      <c r="AY25" s="15">
        <v>1.686989506804635</v>
      </c>
      <c r="AZ25" s="15">
        <v>1.4</v>
      </c>
      <c r="BA25" s="15">
        <v>1.3</v>
      </c>
      <c r="BB25" s="15">
        <v>1.3</v>
      </c>
      <c r="BC25" s="15">
        <v>1.4</v>
      </c>
      <c r="BD25" s="15">
        <v>3</v>
      </c>
      <c r="BE25" s="15">
        <v>1.5</v>
      </c>
      <c r="BF25" s="15">
        <v>3.1</v>
      </c>
      <c r="BG25" s="15">
        <v>1.2</v>
      </c>
      <c r="BH25" s="15">
        <v>1.3</v>
      </c>
      <c r="BI25" s="15">
        <v>1.2</v>
      </c>
      <c r="BJ25" s="94">
        <v>0.9</v>
      </c>
      <c r="BK25" s="15">
        <v>1.1000000000000001</v>
      </c>
      <c r="BL25" s="15">
        <v>1.2</v>
      </c>
      <c r="BM25" s="15">
        <v>1.1000000000000001</v>
      </c>
      <c r="BN25" s="15">
        <v>1</v>
      </c>
      <c r="BO25" s="15">
        <v>1.1000000000000001</v>
      </c>
      <c r="BP25" s="15">
        <v>0.8</v>
      </c>
      <c r="BQ25" s="15">
        <v>0.9</v>
      </c>
      <c r="BR25" s="15">
        <v>0.8</v>
      </c>
      <c r="BS25" s="15">
        <v>0.5</v>
      </c>
      <c r="BT25" s="15">
        <v>0.6</v>
      </c>
      <c r="BU25" s="15">
        <v>0.5</v>
      </c>
      <c r="BV25" s="15">
        <v>0.4</v>
      </c>
      <c r="BW25" s="15">
        <v>0.5</v>
      </c>
      <c r="BX25" s="15">
        <v>0.7</v>
      </c>
      <c r="BY25" s="15">
        <v>0.5</v>
      </c>
      <c r="BZ25" s="15">
        <v>0.5</v>
      </c>
      <c r="CA25" s="15">
        <v>0.5</v>
      </c>
      <c r="CB25" s="15">
        <v>0.4</v>
      </c>
      <c r="CC25" s="15">
        <v>0.4</v>
      </c>
      <c r="CD25" s="15">
        <v>0.5</v>
      </c>
      <c r="CE25" s="15">
        <v>0.4</v>
      </c>
      <c r="CF25" s="15">
        <v>0.4</v>
      </c>
      <c r="CG25" s="15">
        <v>0.4</v>
      </c>
      <c r="CH25" s="15">
        <v>0.2</v>
      </c>
      <c r="CI25" s="15">
        <v>0.2</v>
      </c>
      <c r="CJ25" s="15">
        <v>0.2</v>
      </c>
      <c r="CK25" s="15">
        <v>0.2</v>
      </c>
      <c r="CL25" s="15">
        <v>0.2</v>
      </c>
      <c r="CM25" s="15">
        <v>0.2</v>
      </c>
      <c r="CN25" s="15">
        <v>0.3</v>
      </c>
      <c r="CO25" s="15">
        <v>0.2</v>
      </c>
      <c r="CP25" s="15">
        <v>0.2</v>
      </c>
      <c r="CQ25" s="15">
        <v>0.2</v>
      </c>
      <c r="CR25" s="15">
        <v>0.2</v>
      </c>
      <c r="CS25" s="15">
        <v>0.2</v>
      </c>
      <c r="CT25" s="15">
        <v>0.2</v>
      </c>
    </row>
    <row r="26" spans="1:98">
      <c r="A26" s="81"/>
      <c r="B26" s="59"/>
    </row>
    <row r="27" spans="1:98">
      <c r="A27" s="59"/>
      <c r="B27" s="59"/>
    </row>
    <row r="28" spans="1:98">
      <c r="A28"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8" s="61"/>
    </row>
    <row r="29" spans="1:98">
      <c r="A29" s="62" t="str">
        <f>IF('0'!A1=1,"Розробка та оприлюднення даних щодо стану виплати заробітної плати у І півріччі 2008 року здійснювались щоквартально.","Development and announcement first half year 2008 wage arrears data took place once in a quarter.")</f>
        <v>Розробка та оприлюднення даних щодо стану виплати заробітної плати у І півріччі 2008 року здійснювались щоквартально.</v>
      </c>
      <c r="B29" s="61"/>
    </row>
    <row r="30" spans="1:98">
      <c r="A30" s="59"/>
      <c r="B30" s="59"/>
    </row>
  </sheetData>
  <sheetProtection algorithmName="SHA-512" hashValue="aD5iQz+nudaYZk+3ByPLzKI8wMiqQaaNx7OIB8a4DF/vnB1q5vBXe0W4gwcXTVpz5hWAmXwxu735k0dSO2KoQw==" saltValue="FLjLHyYVMR9gKjon6p2qxA==" spinCount="100000" sheet="1" objects="1" scenarios="1"/>
  <mergeCells count="2">
    <mergeCell ref="A3:B3"/>
    <mergeCell ref="A4:A25"/>
  </mergeCells>
  <hyperlinks>
    <hyperlink ref="A1" location="'0'!A1" display="'0'!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rgb="FF92D050"/>
  </sheetPr>
  <dimension ref="A1:CT28"/>
  <sheetViews>
    <sheetView showGridLines="0" showRowColHeaders="0" zoomScale="85" zoomScaleNormal="85" workbookViewId="0">
      <pane xSplit="2" topLeftCell="CH1" activePane="topRight" state="frozen"/>
      <selection activeCell="AZ3" sqref="AZ3"/>
      <selection pane="topRight" activeCell="CT3" sqref="CT3"/>
    </sheetView>
  </sheetViews>
  <sheetFormatPr defaultColWidth="9.33203125" defaultRowHeight="12.75"/>
  <cols>
    <col min="1" max="1" width="9.33203125" style="33"/>
    <col min="2" max="2" width="45.83203125" style="33" customWidth="1"/>
    <col min="3" max="71" width="10.83203125" style="33" customWidth="1"/>
    <col min="72" max="72" width="12.83203125" style="33" customWidth="1"/>
    <col min="73" max="89" width="10.83203125" style="33" customWidth="1"/>
    <col min="90" max="90" width="11" style="33" customWidth="1"/>
    <col min="91" max="98" width="10.83203125" style="33" customWidth="1"/>
    <col min="99" max="16384" width="9.33203125" style="33"/>
  </cols>
  <sheetData>
    <row r="1" spans="1:98" ht="15">
      <c r="A1" s="52" t="str">
        <f>IF('0'!A1=1,"до змісту","to title")</f>
        <v>до змісту</v>
      </c>
      <c r="B1" s="53"/>
    </row>
    <row r="2" spans="1:98" s="35" customFormat="1" ht="15.75">
      <c r="A2" s="54"/>
      <c r="B2" s="55"/>
      <c r="C2" s="306">
        <v>41306</v>
      </c>
      <c r="D2" s="306">
        <v>41334</v>
      </c>
      <c r="E2" s="306">
        <v>41365</v>
      </c>
      <c r="F2" s="306">
        <v>41395</v>
      </c>
      <c r="G2" s="306">
        <v>41426</v>
      </c>
      <c r="H2" s="306">
        <v>41456</v>
      </c>
      <c r="I2" s="306">
        <v>41487</v>
      </c>
      <c r="J2" s="306">
        <v>41518</v>
      </c>
      <c r="K2" s="306">
        <v>41548</v>
      </c>
      <c r="L2" s="306">
        <v>41579</v>
      </c>
      <c r="M2" s="306">
        <v>41609</v>
      </c>
      <c r="N2" s="306">
        <v>41640</v>
      </c>
      <c r="O2" s="306">
        <v>41671</v>
      </c>
      <c r="P2" s="306">
        <v>41699</v>
      </c>
      <c r="Q2" s="306">
        <v>41730</v>
      </c>
      <c r="R2" s="306">
        <v>41760</v>
      </c>
      <c r="S2" s="306">
        <v>41791</v>
      </c>
      <c r="T2" s="306">
        <v>41821</v>
      </c>
      <c r="U2" s="306">
        <v>41852</v>
      </c>
      <c r="V2" s="306">
        <v>41883</v>
      </c>
      <c r="W2" s="306">
        <v>41913</v>
      </c>
      <c r="X2" s="306">
        <v>41944</v>
      </c>
      <c r="Y2" s="306">
        <v>41974</v>
      </c>
      <c r="Z2" s="306">
        <v>42005</v>
      </c>
      <c r="AA2" s="306">
        <v>42036</v>
      </c>
      <c r="AB2" s="306">
        <v>42064</v>
      </c>
      <c r="AC2" s="306">
        <v>42095</v>
      </c>
      <c r="AD2" s="306">
        <v>42125</v>
      </c>
      <c r="AE2" s="306">
        <v>42156</v>
      </c>
      <c r="AF2" s="306">
        <v>42186</v>
      </c>
      <c r="AG2" s="306">
        <v>42217</v>
      </c>
      <c r="AH2" s="306">
        <v>42248</v>
      </c>
      <c r="AI2" s="306">
        <v>42278</v>
      </c>
      <c r="AJ2" s="306">
        <v>42309</v>
      </c>
      <c r="AK2" s="306">
        <v>42339</v>
      </c>
      <c r="AL2" s="306">
        <v>42370</v>
      </c>
      <c r="AM2" s="306">
        <v>42401</v>
      </c>
      <c r="AN2" s="306">
        <v>42430</v>
      </c>
      <c r="AO2" s="306">
        <v>42461</v>
      </c>
      <c r="AP2" s="306">
        <v>42491</v>
      </c>
      <c r="AQ2" s="306">
        <v>42522</v>
      </c>
      <c r="AR2" s="306">
        <v>42552</v>
      </c>
      <c r="AS2" s="306">
        <v>42583</v>
      </c>
      <c r="AT2" s="306">
        <v>42614</v>
      </c>
      <c r="AU2" s="306">
        <v>42644</v>
      </c>
      <c r="AV2" s="306">
        <v>42675</v>
      </c>
      <c r="AW2" s="306">
        <v>42705</v>
      </c>
      <c r="AX2" s="306">
        <v>42736</v>
      </c>
      <c r="AY2" s="306">
        <v>42767</v>
      </c>
      <c r="AZ2" s="306">
        <v>42795</v>
      </c>
      <c r="BA2" s="306">
        <v>42826</v>
      </c>
      <c r="BB2" s="34">
        <v>42856</v>
      </c>
      <c r="BC2" s="34">
        <v>42887</v>
      </c>
      <c r="BD2" s="34">
        <v>42917</v>
      </c>
      <c r="BE2" s="34">
        <v>42948</v>
      </c>
      <c r="BF2" s="34">
        <v>42979</v>
      </c>
      <c r="BG2" s="306">
        <v>43009</v>
      </c>
      <c r="BH2" s="306">
        <v>43040</v>
      </c>
      <c r="BI2" s="306">
        <v>43070</v>
      </c>
      <c r="BJ2" s="306">
        <v>43101</v>
      </c>
      <c r="BK2" s="306">
        <v>43132</v>
      </c>
      <c r="BL2" s="306">
        <v>43160</v>
      </c>
      <c r="BM2" s="306">
        <v>43191</v>
      </c>
      <c r="BN2" s="306">
        <v>43221</v>
      </c>
      <c r="BO2" s="306">
        <v>43252</v>
      </c>
      <c r="BP2" s="306">
        <v>43282</v>
      </c>
      <c r="BQ2" s="306">
        <v>43313</v>
      </c>
      <c r="BR2" s="306">
        <v>43344</v>
      </c>
      <c r="BS2" s="306">
        <v>43374</v>
      </c>
      <c r="BT2" s="306">
        <v>43405</v>
      </c>
      <c r="BU2" s="306">
        <v>43435</v>
      </c>
      <c r="BV2" s="306">
        <v>43466</v>
      </c>
      <c r="BW2" s="306">
        <v>43497</v>
      </c>
      <c r="BX2" s="306">
        <v>43525</v>
      </c>
      <c r="BY2" s="306">
        <v>43556</v>
      </c>
      <c r="BZ2" s="306">
        <v>43586</v>
      </c>
      <c r="CA2" s="306">
        <v>43617</v>
      </c>
      <c r="CB2" s="306">
        <v>43647</v>
      </c>
      <c r="CC2" s="306">
        <v>43678</v>
      </c>
      <c r="CD2" s="306">
        <v>43709</v>
      </c>
      <c r="CE2" s="306">
        <v>43739</v>
      </c>
      <c r="CF2" s="306">
        <v>43770</v>
      </c>
      <c r="CG2" s="306">
        <v>43800</v>
      </c>
      <c r="CH2" s="306">
        <v>43831</v>
      </c>
      <c r="CI2" s="306">
        <v>43862</v>
      </c>
      <c r="CJ2" s="34">
        <v>43891</v>
      </c>
      <c r="CK2" s="34">
        <v>43922</v>
      </c>
      <c r="CL2" s="34">
        <v>43952</v>
      </c>
      <c r="CM2" s="34">
        <v>43983</v>
      </c>
      <c r="CN2" s="34">
        <v>44013</v>
      </c>
      <c r="CO2" s="34">
        <v>44044</v>
      </c>
      <c r="CP2" s="34">
        <v>44075</v>
      </c>
      <c r="CQ2" s="34">
        <v>44105</v>
      </c>
      <c r="CR2" s="34">
        <v>44136</v>
      </c>
      <c r="CS2" s="34">
        <v>44166</v>
      </c>
      <c r="CT2" s="34">
        <v>44197</v>
      </c>
    </row>
    <row r="3" spans="1:98" ht="53.45" customHeight="1">
      <c r="A3" s="390" t="str">
        <f>IF('0'!A1=1,"Заборгованість з виплати заробітної плати економічно активних підприємств на перше число місяця (млн. грн) КВЕД 2010","Wage arrears economically active enterprises as of month 1-st (mln. UAH) CTEA 2010")</f>
        <v>Заборгованість з виплати заробітної плати економічно активних підприємств на перше число місяця (млн. грн) КВЕД 2010</v>
      </c>
      <c r="B3" s="391"/>
      <c r="C3" s="18">
        <v>525.13900000000001</v>
      </c>
      <c r="D3" s="18">
        <v>600.81500000000005</v>
      </c>
      <c r="E3" s="18">
        <v>596.86800000000005</v>
      </c>
      <c r="F3" s="18">
        <v>572.34100000000001</v>
      </c>
      <c r="G3" s="18">
        <v>564.61699999999996</v>
      </c>
      <c r="H3" s="18">
        <v>533.06600000000003</v>
      </c>
      <c r="I3" s="18">
        <v>527.56899999999996</v>
      </c>
      <c r="J3" s="18">
        <v>533.048</v>
      </c>
      <c r="K3" s="18">
        <v>581.54200000000003</v>
      </c>
      <c r="L3" s="18">
        <v>572.49699999999996</v>
      </c>
      <c r="M3" s="18">
        <v>614.42600000000004</v>
      </c>
      <c r="N3" s="18">
        <v>438.334</v>
      </c>
      <c r="O3" s="18">
        <v>447.81799999999998</v>
      </c>
      <c r="P3" s="18">
        <v>616.71</v>
      </c>
      <c r="Q3" s="18">
        <v>725.91899999999998</v>
      </c>
      <c r="R3" s="27">
        <v>624.05700000000002</v>
      </c>
      <c r="S3" s="27">
        <v>623.74300000000005</v>
      </c>
      <c r="T3" s="27">
        <v>580.07799999999997</v>
      </c>
      <c r="U3" s="27">
        <v>689.245</v>
      </c>
      <c r="V3" s="27">
        <v>1025.9469999999999</v>
      </c>
      <c r="W3" s="27">
        <v>1524.652</v>
      </c>
      <c r="X3" s="27">
        <v>1799.5</v>
      </c>
      <c r="Y3" s="27">
        <v>1960.134</v>
      </c>
      <c r="Z3" s="27">
        <v>957.976</v>
      </c>
      <c r="AA3" s="27">
        <v>994.46500000000003</v>
      </c>
      <c r="AB3" s="27">
        <v>1102.2270000000001</v>
      </c>
      <c r="AC3" s="27">
        <v>1147.6990000000001</v>
      </c>
      <c r="AD3" s="27">
        <v>1025.817</v>
      </c>
      <c r="AE3" s="27">
        <v>1340.278</v>
      </c>
      <c r="AF3" s="27">
        <v>1435.662</v>
      </c>
      <c r="AG3" s="27">
        <v>1474.059</v>
      </c>
      <c r="AH3" s="27">
        <v>1510.7460000000001</v>
      </c>
      <c r="AI3" s="27">
        <v>1330.38</v>
      </c>
      <c r="AJ3" s="27">
        <v>1383.43</v>
      </c>
      <c r="AK3" s="27">
        <v>1423.067</v>
      </c>
      <c r="AL3" s="27">
        <v>1302.7170000000001</v>
      </c>
      <c r="AM3" s="27">
        <v>1485.2070000000001</v>
      </c>
      <c r="AN3" s="27">
        <v>1394.704</v>
      </c>
      <c r="AO3" s="27">
        <v>1273.835</v>
      </c>
      <c r="AP3" s="27">
        <v>1176.413</v>
      </c>
      <c r="AQ3" s="27">
        <v>1187.184</v>
      </c>
      <c r="AR3" s="27">
        <v>1288.5809999999999</v>
      </c>
      <c r="AS3" s="27">
        <v>1359.662</v>
      </c>
      <c r="AT3" s="27">
        <v>1237.0719999999999</v>
      </c>
      <c r="AU3" s="27">
        <v>1307.8009999999999</v>
      </c>
      <c r="AV3" s="27">
        <v>1290.6780000000001</v>
      </c>
      <c r="AW3" s="27">
        <v>1330.9680000000001</v>
      </c>
      <c r="AX3" s="27">
        <v>1118.231</v>
      </c>
      <c r="AY3" s="27">
        <v>870.25800000000004</v>
      </c>
      <c r="AZ3" s="27">
        <v>946.89499999999998</v>
      </c>
      <c r="BA3" s="27">
        <v>1027.6600000000001</v>
      </c>
      <c r="BB3" s="27">
        <v>1134.625</v>
      </c>
      <c r="BC3" s="318">
        <v>1250.3030000000001</v>
      </c>
      <c r="BD3" s="318">
        <v>1319.2159999999999</v>
      </c>
      <c r="BE3" s="27">
        <v>1311.951</v>
      </c>
      <c r="BF3" s="318">
        <v>1230.912</v>
      </c>
      <c r="BG3" s="318">
        <v>1343.068</v>
      </c>
      <c r="BH3" s="318">
        <v>1333.4359999999999</v>
      </c>
      <c r="BI3" s="318">
        <v>1456.8130000000001</v>
      </c>
      <c r="BJ3" s="318">
        <v>1272.3879999999999</v>
      </c>
      <c r="BK3" s="318">
        <v>1398.212</v>
      </c>
      <c r="BL3" s="318">
        <v>1317.45</v>
      </c>
      <c r="BM3" s="318">
        <v>1277.95</v>
      </c>
      <c r="BN3" s="318">
        <v>1324.8979999999999</v>
      </c>
      <c r="BO3" s="318">
        <v>1410.941</v>
      </c>
      <c r="BP3" s="318">
        <v>1566.348</v>
      </c>
      <c r="BQ3" s="318">
        <v>1564.329</v>
      </c>
      <c r="BR3" s="318">
        <v>1522</v>
      </c>
      <c r="BS3" s="318">
        <v>1702.4480000000001</v>
      </c>
      <c r="BT3" s="318">
        <v>1694.9190000000001</v>
      </c>
      <c r="BU3" s="318">
        <v>1621.123</v>
      </c>
      <c r="BV3" s="318">
        <v>1455.723</v>
      </c>
      <c r="BW3" s="318">
        <v>1437.0740000000001</v>
      </c>
      <c r="BX3" s="318">
        <v>1267.663</v>
      </c>
      <c r="BY3" s="318">
        <v>1279.9059999999999</v>
      </c>
      <c r="BZ3" s="318">
        <v>1415.9059999999999</v>
      </c>
      <c r="CA3" s="318">
        <v>1541.829</v>
      </c>
      <c r="CB3" s="318">
        <v>1694.9480000000001</v>
      </c>
      <c r="CC3" s="318">
        <v>1592.4960000000001</v>
      </c>
      <c r="CD3" s="318">
        <v>1658</v>
      </c>
      <c r="CE3" s="318">
        <v>1970</v>
      </c>
      <c r="CF3" s="318">
        <v>2282</v>
      </c>
      <c r="CG3" s="318">
        <v>2039.6880000000001</v>
      </c>
      <c r="CH3" s="318">
        <v>1850.9110000000001</v>
      </c>
      <c r="CI3" s="318">
        <v>1902.1959999999999</v>
      </c>
      <c r="CJ3" s="318">
        <v>1890</v>
      </c>
      <c r="CK3" s="318">
        <v>1816.0440000000001</v>
      </c>
      <c r="CL3" s="318">
        <v>1822.1320000000001</v>
      </c>
      <c r="CM3" s="318">
        <v>1958.2739999999999</v>
      </c>
      <c r="CN3" s="318">
        <v>1943</v>
      </c>
      <c r="CO3" s="318">
        <v>2180</v>
      </c>
      <c r="CP3" s="318">
        <v>2199</v>
      </c>
      <c r="CQ3" s="318">
        <v>2318.6509999999998</v>
      </c>
      <c r="CR3" s="318">
        <v>2526</v>
      </c>
      <c r="CS3" s="318">
        <v>2725.3879999999999</v>
      </c>
      <c r="CT3" s="360">
        <v>1878</v>
      </c>
    </row>
    <row r="4" spans="1:98" ht="30" customHeight="1">
      <c r="A4" s="384" t="str">
        <f>IF('0'!A1=1,"За видами економічної діяльності КВЕД 2010","By types of economic activity CTEA 2010")</f>
        <v>За видами економічної діяльності КВЕД 2010</v>
      </c>
      <c r="B4" s="56"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5">
        <v>10.624000000000001</v>
      </c>
      <c r="D4" s="15">
        <v>11.138</v>
      </c>
      <c r="E4" s="15">
        <v>10.569000000000001</v>
      </c>
      <c r="F4" s="15">
        <v>8.3629999999999995</v>
      </c>
      <c r="G4" s="15">
        <v>9.5549999999999997</v>
      </c>
      <c r="H4" s="15">
        <v>9.4730000000000008</v>
      </c>
      <c r="I4" s="15">
        <v>9.1430000000000007</v>
      </c>
      <c r="J4" s="15">
        <v>9.9619999999999997</v>
      </c>
      <c r="K4" s="15">
        <v>8.6549999999999994</v>
      </c>
      <c r="L4" s="15">
        <v>8.35</v>
      </c>
      <c r="M4" s="15">
        <v>7.5039999999999996</v>
      </c>
      <c r="N4" s="15">
        <v>7.4829999999999997</v>
      </c>
      <c r="O4" s="15">
        <v>12.592000000000001</v>
      </c>
      <c r="P4" s="15">
        <v>20.988</v>
      </c>
      <c r="Q4" s="15">
        <v>20.13</v>
      </c>
      <c r="R4" s="28">
        <v>16.516999999999999</v>
      </c>
      <c r="S4" s="28">
        <v>14.794</v>
      </c>
      <c r="T4" s="28">
        <v>11.573</v>
      </c>
      <c r="U4" s="28">
        <v>10.922000000000001</v>
      </c>
      <c r="V4" s="28">
        <v>10.343999999999999</v>
      </c>
      <c r="W4" s="28">
        <v>9.7739999999999991</v>
      </c>
      <c r="X4" s="28">
        <v>9.9</v>
      </c>
      <c r="Y4" s="28">
        <v>9.3290000000000006</v>
      </c>
      <c r="Z4" s="28">
        <v>8.5939999999999994</v>
      </c>
      <c r="AA4" s="28">
        <v>7.0229999999999997</v>
      </c>
      <c r="AB4" s="28">
        <v>8.4209999999999994</v>
      </c>
      <c r="AC4" s="28">
        <v>6.2229999999999999</v>
      </c>
      <c r="AD4" s="28">
        <v>6.1639999999999997</v>
      </c>
      <c r="AE4" s="28">
        <v>5.3940000000000001</v>
      </c>
      <c r="AF4" s="28">
        <v>6.673</v>
      </c>
      <c r="AG4" s="28">
        <v>6.6609999999999996</v>
      </c>
      <c r="AH4" s="28">
        <v>6.65</v>
      </c>
      <c r="AI4" s="28">
        <v>5.2329999999999997</v>
      </c>
      <c r="AJ4" s="28">
        <v>3.9630000000000001</v>
      </c>
      <c r="AK4" s="28">
        <v>4.1150000000000002</v>
      </c>
      <c r="AL4" s="28">
        <v>3.7749999999999999</v>
      </c>
      <c r="AM4" s="28">
        <v>3.964</v>
      </c>
      <c r="AN4" s="28">
        <v>3.907</v>
      </c>
      <c r="AO4" s="28">
        <v>4.1379999999999999</v>
      </c>
      <c r="AP4" s="28">
        <v>4.1289999999999996</v>
      </c>
      <c r="AQ4" s="28">
        <v>4.8979999999999997</v>
      </c>
      <c r="AR4" s="28">
        <v>8.2100000000000009</v>
      </c>
      <c r="AS4" s="28">
        <v>5.5780000000000003</v>
      </c>
      <c r="AT4" s="28">
        <v>7.0819999999999999</v>
      </c>
      <c r="AU4" s="28">
        <v>6.86</v>
      </c>
      <c r="AV4" s="28">
        <v>7.2960000000000003</v>
      </c>
      <c r="AW4" s="28">
        <v>5.8170000000000002</v>
      </c>
      <c r="AX4" s="28">
        <v>4.258</v>
      </c>
      <c r="AY4" s="28">
        <v>6.444</v>
      </c>
      <c r="AZ4" s="28">
        <v>6.6639999999999997</v>
      </c>
      <c r="BA4" s="28">
        <v>6.952</v>
      </c>
      <c r="BB4" s="28">
        <v>8.4890000000000008</v>
      </c>
      <c r="BC4" s="319">
        <v>8.9830000000000005</v>
      </c>
      <c r="BD4" s="319">
        <v>10.473000000000001</v>
      </c>
      <c r="BE4" s="28">
        <v>5.9569999999999999</v>
      </c>
      <c r="BF4" s="319">
        <v>6.0860000000000003</v>
      </c>
      <c r="BG4" s="319">
        <v>5.657</v>
      </c>
      <c r="BH4" s="319">
        <v>6.5529999999999999</v>
      </c>
      <c r="BI4" s="319">
        <v>7.1870000000000003</v>
      </c>
      <c r="BJ4" s="319">
        <v>5.6429999999999998</v>
      </c>
      <c r="BK4" s="319">
        <v>4.8099999999999996</v>
      </c>
      <c r="BL4" s="319">
        <v>5.1100000000000003</v>
      </c>
      <c r="BM4" s="319">
        <v>5.4939999999999998</v>
      </c>
      <c r="BN4" s="319">
        <v>5.5730000000000004</v>
      </c>
      <c r="BO4" s="319">
        <v>6.8860000000000001</v>
      </c>
      <c r="BP4" s="319">
        <v>6.7919999999999998</v>
      </c>
      <c r="BQ4" s="328">
        <v>8.5649999999999995</v>
      </c>
      <c r="BR4" s="328">
        <v>9</v>
      </c>
      <c r="BS4" s="328">
        <v>10.958</v>
      </c>
      <c r="BT4" s="328">
        <v>13.412000000000001</v>
      </c>
      <c r="BU4" s="328">
        <v>12.507999999999999</v>
      </c>
      <c r="BV4" s="328">
        <v>12.537000000000001</v>
      </c>
      <c r="BW4" s="328">
        <v>10.622</v>
      </c>
      <c r="BX4" s="328">
        <v>11.798999999999999</v>
      </c>
      <c r="BY4" s="328">
        <v>12.189</v>
      </c>
      <c r="BZ4" s="328">
        <v>14.067</v>
      </c>
      <c r="CA4" s="328">
        <v>14.162000000000001</v>
      </c>
      <c r="CB4" s="328">
        <v>11.920999999999999</v>
      </c>
      <c r="CC4" s="328">
        <v>13.122</v>
      </c>
      <c r="CD4" s="328">
        <v>17</v>
      </c>
      <c r="CE4" s="328">
        <v>20</v>
      </c>
      <c r="CF4" s="328">
        <v>20</v>
      </c>
      <c r="CG4" s="328">
        <v>20.802</v>
      </c>
      <c r="CH4" s="328">
        <v>22.658000000000001</v>
      </c>
      <c r="CI4" s="328">
        <v>26.59</v>
      </c>
      <c r="CJ4" s="328">
        <v>32</v>
      </c>
      <c r="CK4" s="328">
        <v>32.570999999999998</v>
      </c>
      <c r="CL4" s="328">
        <v>40.61</v>
      </c>
      <c r="CM4" s="328">
        <v>41.05</v>
      </c>
      <c r="CN4" s="328">
        <v>47</v>
      </c>
      <c r="CO4" s="328">
        <v>45</v>
      </c>
      <c r="CP4" s="328">
        <v>45</v>
      </c>
      <c r="CQ4" s="328">
        <v>46.322000000000003</v>
      </c>
      <c r="CR4" s="328">
        <v>41</v>
      </c>
      <c r="CS4" s="328">
        <v>39.612000000000002</v>
      </c>
      <c r="CT4" s="328">
        <v>37</v>
      </c>
    </row>
    <row r="5" spans="1:98" ht="30" customHeight="1">
      <c r="A5" s="385"/>
      <c r="B5" s="57" t="str">
        <f>IF('0'!A1=1,"з них сільське господарство","of which agriculture")</f>
        <v>з них сільське господарство</v>
      </c>
      <c r="C5" s="15">
        <v>9.6660000000000004</v>
      </c>
      <c r="D5" s="15">
        <v>9.68</v>
      </c>
      <c r="E5" s="15">
        <v>9.02</v>
      </c>
      <c r="F5" s="15">
        <v>6.9640000000000004</v>
      </c>
      <c r="G5" s="15">
        <v>8.5090000000000003</v>
      </c>
      <c r="H5" s="15">
        <v>8.5169999999999995</v>
      </c>
      <c r="I5" s="15">
        <v>8.1389999999999993</v>
      </c>
      <c r="J5" s="15">
        <v>8.9580000000000002</v>
      </c>
      <c r="K5" s="15">
        <v>7.4909999999999997</v>
      </c>
      <c r="L5" s="15">
        <v>7.1230000000000002</v>
      </c>
      <c r="M5" s="15">
        <v>6.4930000000000003</v>
      </c>
      <c r="N5" s="15">
        <v>6.3639999999999999</v>
      </c>
      <c r="O5" s="15">
        <v>11.189</v>
      </c>
      <c r="P5" s="15">
        <v>19.332999999999998</v>
      </c>
      <c r="Q5" s="15">
        <v>17.984999999999999</v>
      </c>
      <c r="R5" s="28">
        <v>13.957000000000001</v>
      </c>
      <c r="S5" s="28">
        <v>12.228999999999999</v>
      </c>
      <c r="T5" s="28">
        <v>9.2420000000000009</v>
      </c>
      <c r="U5" s="28">
        <v>7.8230000000000004</v>
      </c>
      <c r="V5" s="28">
        <v>7.7859999999999996</v>
      </c>
      <c r="W5" s="28">
        <v>7.3150000000000004</v>
      </c>
      <c r="X5" s="28">
        <v>8</v>
      </c>
      <c r="Y5" s="28">
        <v>7.4580000000000002</v>
      </c>
      <c r="Z5" s="28">
        <v>6.9640000000000004</v>
      </c>
      <c r="AA5" s="28">
        <v>4.5250000000000004</v>
      </c>
      <c r="AB5" s="28">
        <v>4.6509999999999998</v>
      </c>
      <c r="AC5" s="28">
        <v>4.1790000000000003</v>
      </c>
      <c r="AD5" s="28">
        <v>4.2119999999999997</v>
      </c>
      <c r="AE5" s="28">
        <v>3.8159999999999998</v>
      </c>
      <c r="AF5" s="28">
        <v>4.7160000000000002</v>
      </c>
      <c r="AG5" s="28">
        <v>4.6390000000000002</v>
      </c>
      <c r="AH5" s="28">
        <v>4.68</v>
      </c>
      <c r="AI5" s="28">
        <v>3.3980000000000001</v>
      </c>
      <c r="AJ5" s="28">
        <v>2.4220000000000002</v>
      </c>
      <c r="AK5" s="28">
        <v>2.4380000000000002</v>
      </c>
      <c r="AL5" s="28">
        <v>2.464</v>
      </c>
      <c r="AM5" s="28">
        <v>3.2440000000000002</v>
      </c>
      <c r="AN5" s="28">
        <v>3.1469999999999998</v>
      </c>
      <c r="AO5" s="28">
        <v>2.9870000000000001</v>
      </c>
      <c r="AP5" s="28">
        <v>2.9489999999999998</v>
      </c>
      <c r="AQ5" s="28">
        <v>2.96</v>
      </c>
      <c r="AR5" s="28">
        <v>5.7809999999999997</v>
      </c>
      <c r="AS5" s="28">
        <v>3.92</v>
      </c>
      <c r="AT5" s="28">
        <v>4.9960000000000004</v>
      </c>
      <c r="AU5" s="28">
        <v>4.53</v>
      </c>
      <c r="AV5" s="28">
        <v>4.5430000000000001</v>
      </c>
      <c r="AW5" s="28">
        <v>3.323</v>
      </c>
      <c r="AX5" s="28">
        <v>2.121</v>
      </c>
      <c r="AY5" s="28">
        <v>3.831</v>
      </c>
      <c r="AZ5" s="28">
        <v>3.7509999999999999</v>
      </c>
      <c r="BA5" s="28">
        <v>3.1160000000000001</v>
      </c>
      <c r="BB5" s="28">
        <v>3.0649999999999999</v>
      </c>
      <c r="BC5" s="319">
        <v>2.7370000000000001</v>
      </c>
      <c r="BD5" s="319">
        <v>4.4850000000000003</v>
      </c>
      <c r="BE5" s="28">
        <v>2.496</v>
      </c>
      <c r="BF5" s="319">
        <v>2.8450000000000002</v>
      </c>
      <c r="BG5" s="319">
        <v>2.8620000000000001</v>
      </c>
      <c r="BH5" s="319">
        <v>3.2589999999999999</v>
      </c>
      <c r="BI5" s="319">
        <v>3.621</v>
      </c>
      <c r="BJ5" s="319">
        <v>3.4039999999999999</v>
      </c>
      <c r="BK5" s="328">
        <v>2.9020000000000001</v>
      </c>
      <c r="BL5" s="328">
        <v>3.37</v>
      </c>
      <c r="BM5" s="328">
        <v>3.3919999999999999</v>
      </c>
      <c r="BN5" s="328">
        <v>3.4729999999999999</v>
      </c>
      <c r="BO5" s="328">
        <v>4.5860000000000003</v>
      </c>
      <c r="BP5" s="328">
        <v>3.944</v>
      </c>
      <c r="BQ5" s="328">
        <v>4.0449999999999999</v>
      </c>
      <c r="BR5" s="328">
        <v>5</v>
      </c>
      <c r="BS5" s="328">
        <v>5.3470000000000004</v>
      </c>
      <c r="BT5" s="328">
        <v>6.7880000000000003</v>
      </c>
      <c r="BU5" s="328">
        <v>6.2880000000000003</v>
      </c>
      <c r="BV5" s="328">
        <v>8.0280000000000005</v>
      </c>
      <c r="BW5" s="328">
        <v>6.28</v>
      </c>
      <c r="BX5" s="328">
        <v>6.9390000000000001</v>
      </c>
      <c r="BY5" s="328">
        <v>7.8840000000000003</v>
      </c>
      <c r="BZ5" s="328">
        <v>8.7989999999999995</v>
      </c>
      <c r="CA5" s="328">
        <v>8.6489999999999991</v>
      </c>
      <c r="CB5" s="328">
        <v>6.1680000000000001</v>
      </c>
      <c r="CC5" s="328">
        <v>4.6239999999999997</v>
      </c>
      <c r="CD5" s="328">
        <v>8</v>
      </c>
      <c r="CE5" s="328">
        <v>10</v>
      </c>
      <c r="CF5" s="328">
        <v>10</v>
      </c>
      <c r="CG5" s="328">
        <v>11.64</v>
      </c>
      <c r="CH5" s="328">
        <v>14.567</v>
      </c>
      <c r="CI5" s="328">
        <v>16.640999999999998</v>
      </c>
      <c r="CJ5" s="328">
        <v>18</v>
      </c>
      <c r="CK5" s="328">
        <v>17.584</v>
      </c>
      <c r="CL5" s="328">
        <v>19.067</v>
      </c>
      <c r="CM5" s="328">
        <v>22.463999999999999</v>
      </c>
      <c r="CN5" s="328">
        <v>25</v>
      </c>
      <c r="CO5" s="328">
        <v>25</v>
      </c>
      <c r="CP5" s="328">
        <v>22</v>
      </c>
      <c r="CQ5" s="328">
        <v>21.957999999999998</v>
      </c>
      <c r="CR5" s="328">
        <v>15</v>
      </c>
      <c r="CS5" s="328" t="s">
        <v>23</v>
      </c>
      <c r="CT5" s="328">
        <v>16</v>
      </c>
    </row>
    <row r="6" spans="1:98" ht="30" customHeight="1">
      <c r="A6" s="385"/>
      <c r="B6" s="57" t="str">
        <f>IF('0'!A1=1,"Промисловість","Manufacturing")</f>
        <v>Промисловість</v>
      </c>
      <c r="C6" s="15">
        <v>272.476</v>
      </c>
      <c r="D6" s="15">
        <v>293.32600000000002</v>
      </c>
      <c r="E6" s="15">
        <v>275.07600000000002</v>
      </c>
      <c r="F6" s="15">
        <v>238.40299999999999</v>
      </c>
      <c r="G6" s="15">
        <v>221.964</v>
      </c>
      <c r="H6" s="15">
        <v>184.43199999999999</v>
      </c>
      <c r="I6" s="15">
        <v>182.31399999999999</v>
      </c>
      <c r="J6" s="15">
        <v>182.44</v>
      </c>
      <c r="K6" s="15">
        <v>203.851</v>
      </c>
      <c r="L6" s="15">
        <v>228.51900000000001</v>
      </c>
      <c r="M6" s="15">
        <v>224.96299999999999</v>
      </c>
      <c r="N6" s="15">
        <v>122.541</v>
      </c>
      <c r="O6" s="15">
        <v>127.17</v>
      </c>
      <c r="P6" s="15">
        <v>194.25299999999999</v>
      </c>
      <c r="Q6" s="15">
        <v>236.22800000000001</v>
      </c>
      <c r="R6" s="28">
        <v>191.22900000000001</v>
      </c>
      <c r="S6" s="28">
        <v>203.523</v>
      </c>
      <c r="T6" s="28">
        <v>204.58799999999999</v>
      </c>
      <c r="U6" s="28">
        <v>277.04700000000003</v>
      </c>
      <c r="V6" s="28">
        <v>471.32</v>
      </c>
      <c r="W6" s="28">
        <v>736.851</v>
      </c>
      <c r="X6" s="28">
        <v>931.6</v>
      </c>
      <c r="Y6" s="28">
        <v>1007.42</v>
      </c>
      <c r="Z6" s="28">
        <v>538.23900000000003</v>
      </c>
      <c r="AA6" s="28">
        <v>680.38800000000003</v>
      </c>
      <c r="AB6" s="28">
        <v>799.76099999999997</v>
      </c>
      <c r="AC6" s="28">
        <v>849.92499999999995</v>
      </c>
      <c r="AD6" s="28">
        <v>733.49099999999999</v>
      </c>
      <c r="AE6" s="28">
        <v>1040.607</v>
      </c>
      <c r="AF6" s="28">
        <v>1095.7840000000001</v>
      </c>
      <c r="AG6" s="28">
        <v>1115.357</v>
      </c>
      <c r="AH6" s="28">
        <v>1133.0550000000001</v>
      </c>
      <c r="AI6" s="28">
        <v>965.96</v>
      </c>
      <c r="AJ6" s="28">
        <v>1040.22</v>
      </c>
      <c r="AK6" s="28">
        <v>1082.9369999999999</v>
      </c>
      <c r="AL6" s="28">
        <v>1003.4160000000001</v>
      </c>
      <c r="AM6" s="28">
        <v>1159.298</v>
      </c>
      <c r="AN6" s="28">
        <v>1055.8610000000001</v>
      </c>
      <c r="AO6" s="28">
        <v>910.90899999999999</v>
      </c>
      <c r="AP6" s="28">
        <v>874.90300000000002</v>
      </c>
      <c r="AQ6" s="28">
        <v>890.13099999999997</v>
      </c>
      <c r="AR6" s="28">
        <v>991.27499999999998</v>
      </c>
      <c r="AS6" s="28">
        <v>1071.3</v>
      </c>
      <c r="AT6" s="28">
        <v>944.27300000000002</v>
      </c>
      <c r="AU6" s="28">
        <v>1012.651</v>
      </c>
      <c r="AV6" s="28">
        <v>1002.317</v>
      </c>
      <c r="AW6" s="28">
        <v>1055.202</v>
      </c>
      <c r="AX6" s="28">
        <v>876.24800000000005</v>
      </c>
      <c r="AY6" s="28">
        <v>626.79600000000005</v>
      </c>
      <c r="AZ6" s="28">
        <v>711.06799999999998</v>
      </c>
      <c r="BA6" s="28">
        <v>778.221</v>
      </c>
      <c r="BB6" s="28">
        <v>856.06899999999996</v>
      </c>
      <c r="BC6" s="319">
        <v>964.91499999999996</v>
      </c>
      <c r="BD6" s="319">
        <v>1016.783</v>
      </c>
      <c r="BE6" s="28">
        <v>1035.4079999999999</v>
      </c>
      <c r="BF6" s="319">
        <v>952.10400000000004</v>
      </c>
      <c r="BG6" s="319">
        <v>1042.5160000000001</v>
      </c>
      <c r="BH6" s="319">
        <v>1034.9079999999999</v>
      </c>
      <c r="BI6" s="319">
        <v>1130.8530000000001</v>
      </c>
      <c r="BJ6" s="319">
        <v>1016.2809999999999</v>
      </c>
      <c r="BK6" s="319">
        <v>1145.518</v>
      </c>
      <c r="BL6" s="319">
        <v>1068.8630000000001</v>
      </c>
      <c r="BM6" s="319">
        <v>1033.5809999999999</v>
      </c>
      <c r="BN6" s="319">
        <v>1072.825</v>
      </c>
      <c r="BO6" s="319">
        <v>1146.046</v>
      </c>
      <c r="BP6" s="319">
        <v>1289.7850000000001</v>
      </c>
      <c r="BQ6" s="319">
        <v>1259.289</v>
      </c>
      <c r="BR6" s="319">
        <v>1199</v>
      </c>
      <c r="BS6" s="319">
        <v>1342.0450000000001</v>
      </c>
      <c r="BT6" s="319">
        <v>1315.885</v>
      </c>
      <c r="BU6" s="319">
        <v>1245.9659999999999</v>
      </c>
      <c r="BV6" s="319">
        <v>1160.1030000000001</v>
      </c>
      <c r="BW6" s="319">
        <v>1189.7929999999999</v>
      </c>
      <c r="BX6" s="319">
        <v>1003.684</v>
      </c>
      <c r="BY6" s="319">
        <v>1028.8009999999999</v>
      </c>
      <c r="BZ6" s="319">
        <v>1140.3889999999999</v>
      </c>
      <c r="CA6" s="319">
        <v>1254.7670000000001</v>
      </c>
      <c r="CB6" s="319">
        <v>1402.7560000000001</v>
      </c>
      <c r="CC6" s="319">
        <v>1290.1010000000001</v>
      </c>
      <c r="CD6" s="319">
        <v>1326</v>
      </c>
      <c r="CE6" s="319">
        <v>1597</v>
      </c>
      <c r="CF6" s="319">
        <v>1884</v>
      </c>
      <c r="CG6" s="319">
        <v>1583.855</v>
      </c>
      <c r="CH6" s="319">
        <v>1488.6880000000001</v>
      </c>
      <c r="CI6" s="319">
        <v>1483.51</v>
      </c>
      <c r="CJ6" s="319">
        <v>1450</v>
      </c>
      <c r="CK6" s="319">
        <v>1352.366</v>
      </c>
      <c r="CL6" s="319">
        <v>1297.818</v>
      </c>
      <c r="CM6" s="319">
        <v>1397.2280000000001</v>
      </c>
      <c r="CN6" s="319">
        <v>1413</v>
      </c>
      <c r="CO6" s="319">
        <v>1572</v>
      </c>
      <c r="CP6" s="319">
        <v>1576</v>
      </c>
      <c r="CQ6" s="319">
        <v>1705.3710000000001</v>
      </c>
      <c r="CR6" s="319">
        <v>1918</v>
      </c>
      <c r="CS6" s="319">
        <v>2102.5520000000001</v>
      </c>
      <c r="CT6" s="319">
        <v>1330</v>
      </c>
    </row>
    <row r="7" spans="1:98" ht="30" customHeight="1">
      <c r="A7" s="385"/>
      <c r="B7" s="57" t="str">
        <f>IF('0'!A1=1,"Будівництво","Construction")</f>
        <v>Будівництво</v>
      </c>
      <c r="C7" s="15">
        <v>49.500999999999998</v>
      </c>
      <c r="D7" s="15">
        <v>48.01</v>
      </c>
      <c r="E7" s="15">
        <v>44.158999999999999</v>
      </c>
      <c r="F7" s="15">
        <v>32.402000000000001</v>
      </c>
      <c r="G7" s="15">
        <v>33.215000000000003</v>
      </c>
      <c r="H7" s="15">
        <v>31.62</v>
      </c>
      <c r="I7" s="15">
        <v>30.292000000000002</v>
      </c>
      <c r="J7" s="15">
        <v>29.28</v>
      </c>
      <c r="K7" s="15">
        <v>35.334000000000003</v>
      </c>
      <c r="L7" s="15">
        <v>32.207999999999998</v>
      </c>
      <c r="M7" s="15">
        <v>30.21</v>
      </c>
      <c r="N7" s="15">
        <v>24.282</v>
      </c>
      <c r="O7" s="15">
        <v>25.356999999999999</v>
      </c>
      <c r="P7" s="15">
        <v>39.548000000000002</v>
      </c>
      <c r="Q7" s="15">
        <v>45.796999999999997</v>
      </c>
      <c r="R7" s="28">
        <v>43.058</v>
      </c>
      <c r="S7" s="28">
        <v>40.325000000000003</v>
      </c>
      <c r="T7" s="28">
        <v>41.395000000000003</v>
      </c>
      <c r="U7" s="28">
        <v>50.197000000000003</v>
      </c>
      <c r="V7" s="28">
        <v>49.265999999999998</v>
      </c>
      <c r="W7" s="28">
        <v>59.307000000000002</v>
      </c>
      <c r="X7" s="28">
        <v>64.900000000000006</v>
      </c>
      <c r="Y7" s="28">
        <v>72.167000000000002</v>
      </c>
      <c r="Z7" s="28">
        <v>37.162999999999997</v>
      </c>
      <c r="AA7" s="28">
        <v>57.676000000000002</v>
      </c>
      <c r="AB7" s="28">
        <v>47.438000000000002</v>
      </c>
      <c r="AC7" s="28">
        <v>52.759</v>
      </c>
      <c r="AD7" s="28">
        <v>51.418999999999997</v>
      </c>
      <c r="AE7" s="28">
        <v>50.790999999999997</v>
      </c>
      <c r="AF7" s="28">
        <v>70.588999999999999</v>
      </c>
      <c r="AG7" s="28">
        <v>69.721000000000004</v>
      </c>
      <c r="AH7" s="28">
        <v>74.966999999999999</v>
      </c>
      <c r="AI7" s="28">
        <v>72.935000000000002</v>
      </c>
      <c r="AJ7" s="28">
        <v>68.331000000000003</v>
      </c>
      <c r="AK7" s="28">
        <v>68.382999999999996</v>
      </c>
      <c r="AL7" s="28">
        <v>67.63</v>
      </c>
      <c r="AM7" s="28">
        <v>71.11</v>
      </c>
      <c r="AN7" s="28">
        <v>64.834999999999994</v>
      </c>
      <c r="AO7" s="28">
        <v>68.944000000000003</v>
      </c>
      <c r="AP7" s="28">
        <v>67.180000000000007</v>
      </c>
      <c r="AQ7" s="28">
        <v>69.659000000000006</v>
      </c>
      <c r="AR7" s="28">
        <v>64.251000000000005</v>
      </c>
      <c r="AS7" s="28">
        <v>64.867999999999995</v>
      </c>
      <c r="AT7" s="28">
        <v>59.048000000000002</v>
      </c>
      <c r="AU7" s="28">
        <v>57.927999999999997</v>
      </c>
      <c r="AV7" s="28">
        <v>57.225999999999999</v>
      </c>
      <c r="AW7" s="28">
        <v>55.23</v>
      </c>
      <c r="AX7" s="28">
        <v>50.212000000000003</v>
      </c>
      <c r="AY7" s="28">
        <v>51.484999999999999</v>
      </c>
      <c r="AZ7" s="28">
        <v>50.036000000000001</v>
      </c>
      <c r="BA7" s="28">
        <v>54.021999999999998</v>
      </c>
      <c r="BB7" s="28">
        <v>55.808999999999997</v>
      </c>
      <c r="BC7" s="319">
        <v>58.512</v>
      </c>
      <c r="BD7" s="319">
        <v>59.371000000000002</v>
      </c>
      <c r="BE7" s="28">
        <v>61.25</v>
      </c>
      <c r="BF7" s="319">
        <v>62.408999999999999</v>
      </c>
      <c r="BG7" s="319">
        <v>65.489999999999995</v>
      </c>
      <c r="BH7" s="319">
        <v>66.009</v>
      </c>
      <c r="BI7" s="319">
        <v>67.602999999999994</v>
      </c>
      <c r="BJ7" s="319">
        <v>65.664000000000001</v>
      </c>
      <c r="BK7" s="319">
        <v>58.488</v>
      </c>
      <c r="BL7" s="319">
        <v>58.646999999999998</v>
      </c>
      <c r="BM7" s="319">
        <v>55.539000000000001</v>
      </c>
      <c r="BN7" s="319">
        <v>57.276000000000003</v>
      </c>
      <c r="BO7" s="319">
        <v>58.951000000000001</v>
      </c>
      <c r="BP7" s="319">
        <v>60.692</v>
      </c>
      <c r="BQ7" s="319">
        <v>60.06</v>
      </c>
      <c r="BR7" s="319">
        <v>56</v>
      </c>
      <c r="BS7" s="319">
        <v>57.265000000000001</v>
      </c>
      <c r="BT7" s="319">
        <v>58.768999999999998</v>
      </c>
      <c r="BU7" s="319">
        <v>58.511000000000003</v>
      </c>
      <c r="BV7" s="319">
        <v>51.981999999999999</v>
      </c>
      <c r="BW7" s="319">
        <v>51.496000000000002</v>
      </c>
      <c r="BX7" s="319">
        <v>53.530999999999999</v>
      </c>
      <c r="BY7" s="319">
        <v>51.975000000000001</v>
      </c>
      <c r="BZ7" s="319">
        <v>49.808</v>
      </c>
      <c r="CA7" s="319">
        <v>52.658000000000001</v>
      </c>
      <c r="CB7" s="319">
        <v>50.417000000000002</v>
      </c>
      <c r="CC7" s="319">
        <v>47.762</v>
      </c>
      <c r="CD7" s="319">
        <v>48</v>
      </c>
      <c r="CE7" s="319">
        <v>49</v>
      </c>
      <c r="CF7" s="319">
        <v>50</v>
      </c>
      <c r="CG7" s="319">
        <v>49.307000000000002</v>
      </c>
      <c r="CH7" s="319">
        <v>27.88</v>
      </c>
      <c r="CI7" s="319">
        <v>36.325000000000003</v>
      </c>
      <c r="CJ7" s="319">
        <v>38</v>
      </c>
      <c r="CK7" s="319">
        <v>37.432000000000002</v>
      </c>
      <c r="CL7" s="319">
        <v>37.54</v>
      </c>
      <c r="CM7" s="319">
        <v>35.887999999999998</v>
      </c>
      <c r="CN7" s="319">
        <v>30</v>
      </c>
      <c r="CO7" s="319">
        <v>30</v>
      </c>
      <c r="CP7" s="319">
        <v>28</v>
      </c>
      <c r="CQ7" s="319">
        <v>28.632999999999999</v>
      </c>
      <c r="CR7" s="319">
        <v>30</v>
      </c>
      <c r="CS7" s="319">
        <v>31.120999999999999</v>
      </c>
      <c r="CT7" s="319">
        <v>26</v>
      </c>
    </row>
    <row r="8" spans="1:98" ht="30" customHeight="1">
      <c r="A8" s="385"/>
      <c r="B8" s="57"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5">
        <v>6.9080000000000004</v>
      </c>
      <c r="D8" s="15">
        <v>9.1950000000000003</v>
      </c>
      <c r="E8" s="15">
        <v>10.414999999999999</v>
      </c>
      <c r="F8" s="15">
        <v>8.6679999999999993</v>
      </c>
      <c r="G8" s="15">
        <v>9.1859999999999999</v>
      </c>
      <c r="H8" s="15">
        <v>11.722</v>
      </c>
      <c r="I8" s="15">
        <v>10.497999999999999</v>
      </c>
      <c r="J8" s="15">
        <v>9.3070000000000004</v>
      </c>
      <c r="K8" s="15">
        <v>8.1709999999999994</v>
      </c>
      <c r="L8" s="15">
        <v>8.1180000000000003</v>
      </c>
      <c r="M8" s="15">
        <v>7.31</v>
      </c>
      <c r="N8" s="15">
        <v>4.7629999999999999</v>
      </c>
      <c r="O8" s="15">
        <v>2.8260000000000001</v>
      </c>
      <c r="P8" s="15">
        <v>5.9180000000000001</v>
      </c>
      <c r="Q8" s="15">
        <v>6.3879999999999999</v>
      </c>
      <c r="R8" s="28">
        <v>5.1369999999999996</v>
      </c>
      <c r="S8" s="28">
        <v>5.8010000000000002</v>
      </c>
      <c r="T8" s="28">
        <v>5.2160000000000002</v>
      </c>
      <c r="U8" s="28">
        <v>5.532</v>
      </c>
      <c r="V8" s="28">
        <v>7.2249999999999996</v>
      </c>
      <c r="W8" s="28">
        <v>8.84</v>
      </c>
      <c r="X8" s="28">
        <v>8.6999999999999993</v>
      </c>
      <c r="Y8" s="28">
        <v>9.9429999999999996</v>
      </c>
      <c r="Z8" s="28">
        <v>7.43</v>
      </c>
      <c r="AA8" s="28">
        <v>8.9809999999999999</v>
      </c>
      <c r="AB8" s="28">
        <v>9.2720000000000002</v>
      </c>
      <c r="AC8" s="28">
        <v>8.4280000000000008</v>
      </c>
      <c r="AD8" s="28">
        <v>4.9450000000000003</v>
      </c>
      <c r="AE8" s="28">
        <v>5.5519999999999996</v>
      </c>
      <c r="AF8" s="28">
        <v>6.798</v>
      </c>
      <c r="AG8" s="28">
        <v>6.7629999999999999</v>
      </c>
      <c r="AH8" s="28">
        <v>6.8380000000000001</v>
      </c>
      <c r="AI8" s="28">
        <v>7.2220000000000004</v>
      </c>
      <c r="AJ8" s="28">
        <v>7.0460000000000003</v>
      </c>
      <c r="AK8" s="28">
        <v>8.1780000000000008</v>
      </c>
      <c r="AL8" s="28">
        <v>7.1390000000000002</v>
      </c>
      <c r="AM8" s="28">
        <v>9.7249999999999996</v>
      </c>
      <c r="AN8" s="28">
        <v>9.2029999999999994</v>
      </c>
      <c r="AO8" s="28">
        <v>9.4469999999999992</v>
      </c>
      <c r="AP8" s="28">
        <v>7.5789999999999997</v>
      </c>
      <c r="AQ8" s="28">
        <v>7.3520000000000003</v>
      </c>
      <c r="AR8" s="28">
        <v>7.1239999999999997</v>
      </c>
      <c r="AS8" s="28">
        <v>7.9290000000000003</v>
      </c>
      <c r="AT8" s="28">
        <v>8.0619999999999994</v>
      </c>
      <c r="AU8" s="28">
        <v>8.0679999999999996</v>
      </c>
      <c r="AV8" s="28">
        <v>8.3970000000000002</v>
      </c>
      <c r="AW8" s="28">
        <v>8.6750000000000007</v>
      </c>
      <c r="AX8" s="28">
        <v>7.5720000000000001</v>
      </c>
      <c r="AY8" s="28">
        <v>7.367</v>
      </c>
      <c r="AZ8" s="28">
        <v>7.8890000000000002</v>
      </c>
      <c r="BA8" s="28">
        <v>14.589</v>
      </c>
      <c r="BB8" s="28">
        <v>6.2889999999999997</v>
      </c>
      <c r="BC8" s="319">
        <v>6.298</v>
      </c>
      <c r="BD8" s="319">
        <v>6.9690000000000003</v>
      </c>
      <c r="BE8" s="28">
        <v>4.7990000000000004</v>
      </c>
      <c r="BF8" s="319">
        <v>5.58</v>
      </c>
      <c r="BG8" s="319">
        <v>6.7949999999999999</v>
      </c>
      <c r="BH8" s="319">
        <v>7.9020000000000001</v>
      </c>
      <c r="BI8" s="319">
        <v>8.1539999999999999</v>
      </c>
      <c r="BJ8" s="319">
        <v>12.766</v>
      </c>
      <c r="BK8" s="319">
        <v>15.09</v>
      </c>
      <c r="BL8" s="319">
        <v>7.2939999999999996</v>
      </c>
      <c r="BM8" s="319">
        <v>8.94</v>
      </c>
      <c r="BN8" s="319">
        <v>9.0399999999999991</v>
      </c>
      <c r="BO8" s="319">
        <v>9.4</v>
      </c>
      <c r="BP8" s="319">
        <v>11.106999999999999</v>
      </c>
      <c r="BQ8" s="319">
        <v>15.327999999999999</v>
      </c>
      <c r="BR8" s="319">
        <v>15</v>
      </c>
      <c r="BS8" s="319">
        <v>17.052</v>
      </c>
      <c r="BT8" s="319">
        <v>17.606000000000002</v>
      </c>
      <c r="BU8" s="319">
        <v>19.689</v>
      </c>
      <c r="BV8" s="319">
        <v>19.553999999999998</v>
      </c>
      <c r="BW8" s="319">
        <v>18.382000000000001</v>
      </c>
      <c r="BX8" s="319">
        <v>17.827000000000002</v>
      </c>
      <c r="BY8" s="319">
        <v>18.867000000000001</v>
      </c>
      <c r="BZ8" s="319">
        <v>20.550999999999998</v>
      </c>
      <c r="CA8" s="319">
        <v>22.364000000000001</v>
      </c>
      <c r="CB8" s="319">
        <v>21.33</v>
      </c>
      <c r="CC8" s="319">
        <v>20.864000000000001</v>
      </c>
      <c r="CD8" s="319">
        <v>16</v>
      </c>
      <c r="CE8" s="319">
        <v>17</v>
      </c>
      <c r="CF8" s="319">
        <v>20</v>
      </c>
      <c r="CG8" s="319">
        <v>17.465</v>
      </c>
      <c r="CH8" s="319">
        <v>18.030999999999999</v>
      </c>
      <c r="CI8" s="319">
        <v>23.1</v>
      </c>
      <c r="CJ8" s="319">
        <v>13</v>
      </c>
      <c r="CK8" s="319">
        <v>14.999000000000001</v>
      </c>
      <c r="CL8" s="319">
        <v>16.233000000000001</v>
      </c>
      <c r="CM8" s="319">
        <v>16.385999999999999</v>
      </c>
      <c r="CN8" s="319">
        <v>13</v>
      </c>
      <c r="CO8" s="319">
        <v>16</v>
      </c>
      <c r="CP8" s="319">
        <v>18</v>
      </c>
      <c r="CQ8" s="319">
        <v>18.922000000000001</v>
      </c>
      <c r="CR8" s="319">
        <v>23</v>
      </c>
      <c r="CS8" s="319">
        <v>25.18</v>
      </c>
      <c r="CT8" s="319">
        <v>24</v>
      </c>
    </row>
    <row r="9" spans="1:98" ht="30" customHeight="1">
      <c r="A9" s="385"/>
      <c r="B9" s="57"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5">
        <v>86.647999999999996</v>
      </c>
      <c r="D9" s="15">
        <v>133.578</v>
      </c>
      <c r="E9" s="15">
        <v>154.137</v>
      </c>
      <c r="F9" s="15">
        <v>188.09299999999999</v>
      </c>
      <c r="G9" s="15">
        <v>196.03899999999999</v>
      </c>
      <c r="H9" s="15">
        <v>198.89</v>
      </c>
      <c r="I9" s="15">
        <v>200.542</v>
      </c>
      <c r="J9" s="15">
        <v>201.398</v>
      </c>
      <c r="K9" s="15">
        <v>222.928</v>
      </c>
      <c r="L9" s="15">
        <v>190.80199999999999</v>
      </c>
      <c r="M9" s="15">
        <v>230.14699999999999</v>
      </c>
      <c r="N9" s="15">
        <v>184.06399999999999</v>
      </c>
      <c r="O9" s="15">
        <v>183.76</v>
      </c>
      <c r="P9" s="15">
        <v>218.83699999999999</v>
      </c>
      <c r="Q9" s="15">
        <v>243.82400000000001</v>
      </c>
      <c r="R9" s="28">
        <v>212.89099999999999</v>
      </c>
      <c r="S9" s="28">
        <v>200.137</v>
      </c>
      <c r="T9" s="28">
        <v>185.202</v>
      </c>
      <c r="U9" s="28">
        <v>202.35900000000001</v>
      </c>
      <c r="V9" s="28">
        <v>217.06899999999999</v>
      </c>
      <c r="W9" s="28">
        <v>245.947</v>
      </c>
      <c r="X9" s="28">
        <v>223.1</v>
      </c>
      <c r="Y9" s="28">
        <v>250.16200000000001</v>
      </c>
      <c r="Z9" s="28">
        <v>183.50899999999999</v>
      </c>
      <c r="AA9" s="28">
        <v>73.926000000000002</v>
      </c>
      <c r="AB9" s="28">
        <v>73.41</v>
      </c>
      <c r="AC9" s="28">
        <v>56.97</v>
      </c>
      <c r="AD9" s="28">
        <v>52.43</v>
      </c>
      <c r="AE9" s="28">
        <v>59.249000000000002</v>
      </c>
      <c r="AF9" s="28">
        <v>73.486999999999995</v>
      </c>
      <c r="AG9" s="28">
        <v>79.978999999999999</v>
      </c>
      <c r="AH9" s="28">
        <v>83.13</v>
      </c>
      <c r="AI9" s="28">
        <v>85.587999999999994</v>
      </c>
      <c r="AJ9" s="28">
        <v>72.977999999999994</v>
      </c>
      <c r="AK9" s="28">
        <v>64.334999999999994</v>
      </c>
      <c r="AL9" s="28">
        <v>45.689</v>
      </c>
      <c r="AM9" s="28">
        <v>68.87</v>
      </c>
      <c r="AN9" s="28">
        <v>77.793000000000006</v>
      </c>
      <c r="AO9" s="28">
        <v>100.937</v>
      </c>
      <c r="AP9" s="28">
        <v>47.688000000000002</v>
      </c>
      <c r="AQ9" s="28">
        <v>39.715000000000003</v>
      </c>
      <c r="AR9" s="28">
        <v>41.567999999999998</v>
      </c>
      <c r="AS9" s="28">
        <v>36.944000000000003</v>
      </c>
      <c r="AT9" s="28">
        <v>33.238999999999997</v>
      </c>
      <c r="AU9" s="28">
        <v>31.914999999999999</v>
      </c>
      <c r="AV9" s="28">
        <v>34.935000000000002</v>
      </c>
      <c r="AW9" s="28">
        <v>38.206000000000003</v>
      </c>
      <c r="AX9" s="28">
        <v>25.02</v>
      </c>
      <c r="AY9" s="28">
        <v>40.564</v>
      </c>
      <c r="AZ9" s="28">
        <v>25.12</v>
      </c>
      <c r="BA9" s="28">
        <v>28.239000000000001</v>
      </c>
      <c r="BB9" s="28">
        <v>48.914000000000001</v>
      </c>
      <c r="BC9" s="319">
        <v>51.387</v>
      </c>
      <c r="BD9" s="319">
        <v>56.625</v>
      </c>
      <c r="BE9" s="28">
        <v>32.134</v>
      </c>
      <c r="BF9" s="319">
        <v>30.931999999999999</v>
      </c>
      <c r="BG9" s="319">
        <v>33.689</v>
      </c>
      <c r="BH9" s="319">
        <v>33.003999999999998</v>
      </c>
      <c r="BI9" s="319">
        <v>42.554000000000002</v>
      </c>
      <c r="BJ9" s="319">
        <v>23.513999999999999</v>
      </c>
      <c r="BK9" s="319">
        <v>24.282</v>
      </c>
      <c r="BL9" s="319">
        <v>29.628</v>
      </c>
      <c r="BM9" s="319">
        <v>19.277000000000001</v>
      </c>
      <c r="BN9" s="319">
        <v>21.614000000000001</v>
      </c>
      <c r="BO9" s="319">
        <v>26.923999999999999</v>
      </c>
      <c r="BP9" s="319">
        <v>35.167000000000002</v>
      </c>
      <c r="BQ9" s="319">
        <v>42.085000000000001</v>
      </c>
      <c r="BR9" s="319">
        <v>43</v>
      </c>
      <c r="BS9" s="319">
        <v>52.155000000000001</v>
      </c>
      <c r="BT9" s="319">
        <v>56.753999999999998</v>
      </c>
      <c r="BU9" s="319">
        <v>71.424000000000007</v>
      </c>
      <c r="BV9" s="319">
        <v>46.305</v>
      </c>
      <c r="BW9" s="319">
        <v>44.521000000000001</v>
      </c>
      <c r="BX9" s="319">
        <v>60.081000000000003</v>
      </c>
      <c r="BY9" s="319">
        <v>36.436</v>
      </c>
      <c r="BZ9" s="319">
        <v>38.859000000000002</v>
      </c>
      <c r="CA9" s="319">
        <v>48.302</v>
      </c>
      <c r="CB9" s="319">
        <v>48.500999999999998</v>
      </c>
      <c r="CC9" s="319">
        <v>50.034999999999997</v>
      </c>
      <c r="CD9" s="319">
        <v>63</v>
      </c>
      <c r="CE9" s="319">
        <v>67</v>
      </c>
      <c r="CF9" s="319">
        <v>68</v>
      </c>
      <c r="CG9" s="319">
        <v>75.248000000000005</v>
      </c>
      <c r="CH9" s="319">
        <v>70.161000000000001</v>
      </c>
      <c r="CI9" s="319">
        <v>97.575999999999993</v>
      </c>
      <c r="CJ9" s="319">
        <v>100</v>
      </c>
      <c r="CK9" s="319">
        <v>102.43300000000001</v>
      </c>
      <c r="CL9" s="319">
        <v>113.026</v>
      </c>
      <c r="CM9" s="319">
        <v>141.09899999999999</v>
      </c>
      <c r="CN9" s="319">
        <v>142</v>
      </c>
      <c r="CO9" s="319">
        <v>174</v>
      </c>
      <c r="CP9" s="319">
        <v>174</v>
      </c>
      <c r="CQ9" s="319">
        <v>166.286</v>
      </c>
      <c r="CR9" s="319">
        <v>174</v>
      </c>
      <c r="CS9" s="319">
        <v>170.125</v>
      </c>
      <c r="CT9" s="319">
        <v>128</v>
      </c>
    </row>
    <row r="10" spans="1:98" ht="30" customHeight="1">
      <c r="A10" s="385"/>
      <c r="B10" s="57" t="str">
        <f>IF('0'!A1=1,"Тимчасове розміщування й  організація харчування","Accommodation and food service activities")</f>
        <v>Тимчасове розміщування й  організація харчування</v>
      </c>
      <c r="C10" s="15">
        <v>2.5419999999999998</v>
      </c>
      <c r="D10" s="15">
        <v>3.0009999999999999</v>
      </c>
      <c r="E10" s="15">
        <v>2.468</v>
      </c>
      <c r="F10" s="15">
        <v>2.3479999999999999</v>
      </c>
      <c r="G10" s="15">
        <v>1.94</v>
      </c>
      <c r="H10" s="15">
        <v>2.3319999999999999</v>
      </c>
      <c r="I10" s="15">
        <v>2.008</v>
      </c>
      <c r="J10" s="15">
        <v>1.865</v>
      </c>
      <c r="K10" s="15">
        <v>1.9239999999999999</v>
      </c>
      <c r="L10" s="15">
        <v>1.47</v>
      </c>
      <c r="M10" s="15">
        <v>1.5069999999999999</v>
      </c>
      <c r="N10" s="15">
        <v>1.552</v>
      </c>
      <c r="O10" s="15">
        <v>0.91</v>
      </c>
      <c r="P10" s="15">
        <v>1.355</v>
      </c>
      <c r="Q10" s="15">
        <v>3.2450000000000001</v>
      </c>
      <c r="R10" s="28">
        <v>1.8109999999999999</v>
      </c>
      <c r="S10" s="28">
        <v>1.454</v>
      </c>
      <c r="T10" s="28">
        <v>1.3859999999999999</v>
      </c>
      <c r="U10" s="28">
        <v>2.4750000000000001</v>
      </c>
      <c r="V10" s="28">
        <v>2.1480000000000001</v>
      </c>
      <c r="W10" s="28">
        <v>2.198</v>
      </c>
      <c r="X10" s="28">
        <v>2.6</v>
      </c>
      <c r="Y10" s="28">
        <v>2.4750000000000001</v>
      </c>
      <c r="Z10" s="28">
        <v>1.345</v>
      </c>
      <c r="AA10" s="28">
        <v>3.6459999999999999</v>
      </c>
      <c r="AB10" s="28">
        <v>4.2709999999999999</v>
      </c>
      <c r="AC10" s="28">
        <v>3.899</v>
      </c>
      <c r="AD10" s="28">
        <v>3.5110000000000001</v>
      </c>
      <c r="AE10" s="28">
        <v>3.6720000000000002</v>
      </c>
      <c r="AF10" s="28">
        <v>4.9889999999999999</v>
      </c>
      <c r="AG10" s="28">
        <v>3.915</v>
      </c>
      <c r="AH10" s="28">
        <v>7.9</v>
      </c>
      <c r="AI10" s="28">
        <v>8.1319999999999997</v>
      </c>
      <c r="AJ10" s="28">
        <v>7.9560000000000004</v>
      </c>
      <c r="AK10" s="28">
        <v>7.875</v>
      </c>
      <c r="AL10" s="28">
        <v>7.7</v>
      </c>
      <c r="AM10" s="28">
        <v>5.1050000000000004</v>
      </c>
      <c r="AN10" s="28">
        <v>3.7930000000000001</v>
      </c>
      <c r="AO10" s="28">
        <v>3.2559999999999998</v>
      </c>
      <c r="AP10" s="28">
        <v>2.5329999999999999</v>
      </c>
      <c r="AQ10" s="28">
        <v>1.641</v>
      </c>
      <c r="AR10" s="28">
        <v>2.0089999999999999</v>
      </c>
      <c r="AS10" s="28">
        <v>0.97599999999999998</v>
      </c>
      <c r="AT10" s="28">
        <v>0.86399999999999999</v>
      </c>
      <c r="AU10" s="28">
        <v>1.6739999999999999</v>
      </c>
      <c r="AV10" s="28">
        <v>2.1040000000000001</v>
      </c>
      <c r="AW10" s="28">
        <v>2.427</v>
      </c>
      <c r="AX10" s="28">
        <v>0.59799999999999998</v>
      </c>
      <c r="AY10" s="28">
        <v>0.64600000000000002</v>
      </c>
      <c r="AZ10" s="28">
        <v>0.73099999999999998</v>
      </c>
      <c r="BA10" s="28">
        <v>0.752</v>
      </c>
      <c r="BB10" s="28">
        <v>0.72299999999999998</v>
      </c>
      <c r="BC10" s="319">
        <v>0.69499999999999995</v>
      </c>
      <c r="BD10" s="319">
        <v>0.65400000000000003</v>
      </c>
      <c r="BE10" s="28">
        <v>0.80200000000000005</v>
      </c>
      <c r="BF10" s="319">
        <v>0.86699999999999999</v>
      </c>
      <c r="BG10" s="319">
        <v>1.659</v>
      </c>
      <c r="BH10" s="319">
        <v>2.52</v>
      </c>
      <c r="BI10" s="319">
        <v>3.8410000000000002</v>
      </c>
      <c r="BJ10" s="319">
        <v>0.98</v>
      </c>
      <c r="BK10" s="319">
        <v>0.623</v>
      </c>
      <c r="BL10" s="319">
        <v>0.66200000000000003</v>
      </c>
      <c r="BM10" s="319">
        <v>0.621</v>
      </c>
      <c r="BN10" s="319">
        <v>3.0139999999999998</v>
      </c>
      <c r="BO10" s="319">
        <v>2.5249999999999999</v>
      </c>
      <c r="BP10" s="319">
        <v>2.1789999999999998</v>
      </c>
      <c r="BQ10" s="319">
        <v>1.161</v>
      </c>
      <c r="BR10" s="319">
        <v>1</v>
      </c>
      <c r="BS10" s="319">
        <v>1.863</v>
      </c>
      <c r="BT10" s="319">
        <v>3.0680000000000001</v>
      </c>
      <c r="BU10" s="319">
        <v>3.9910000000000001</v>
      </c>
      <c r="BV10" s="319">
        <v>0.46700000000000003</v>
      </c>
      <c r="BW10" s="319">
        <v>0.26500000000000001</v>
      </c>
      <c r="BX10" s="319">
        <v>0.248</v>
      </c>
      <c r="BY10" s="319">
        <v>0.19500000000000001</v>
      </c>
      <c r="BZ10" s="319">
        <v>0.23799999999999999</v>
      </c>
      <c r="CA10" s="319">
        <v>1.47</v>
      </c>
      <c r="CB10" s="319">
        <v>0.439</v>
      </c>
      <c r="CC10" s="319">
        <v>0.26400000000000001</v>
      </c>
      <c r="CD10" s="319">
        <v>0</v>
      </c>
      <c r="CE10" s="319">
        <v>0</v>
      </c>
      <c r="CF10" s="319">
        <v>0</v>
      </c>
      <c r="CG10" s="319">
        <v>0.36299999999999999</v>
      </c>
      <c r="CH10" s="319">
        <v>0.20399999999999999</v>
      </c>
      <c r="CI10" s="319">
        <v>2.8119999999999998</v>
      </c>
      <c r="CJ10" s="319">
        <v>3</v>
      </c>
      <c r="CK10" s="319">
        <v>3.827</v>
      </c>
      <c r="CL10" s="319">
        <v>6.4749999999999996</v>
      </c>
      <c r="CM10" s="319">
        <v>6.556</v>
      </c>
      <c r="CN10" s="319">
        <v>8</v>
      </c>
      <c r="CO10" s="319">
        <v>10</v>
      </c>
      <c r="CP10" s="319">
        <v>13</v>
      </c>
      <c r="CQ10" s="319">
        <v>11.829000000000001</v>
      </c>
      <c r="CR10" s="319">
        <v>12</v>
      </c>
      <c r="CS10" s="319">
        <v>12.647</v>
      </c>
      <c r="CT10" s="319">
        <v>8</v>
      </c>
    </row>
    <row r="11" spans="1:98" ht="30" customHeight="1">
      <c r="A11" s="385"/>
      <c r="B11" s="57" t="str">
        <f>IF('0'!A1=1,"Інформація та телекомунікації","Information and communication")</f>
        <v>Інформація та телекомунікації</v>
      </c>
      <c r="C11" s="15">
        <v>0.316</v>
      </c>
      <c r="D11" s="15">
        <v>0.35399999999999998</v>
      </c>
      <c r="E11" s="15">
        <v>0.35699999999999998</v>
      </c>
      <c r="F11" s="15">
        <v>0.66400000000000003</v>
      </c>
      <c r="G11" s="15">
        <v>0.54200000000000004</v>
      </c>
      <c r="H11" s="15">
        <v>0.94199999999999995</v>
      </c>
      <c r="I11" s="15">
        <v>0.67900000000000005</v>
      </c>
      <c r="J11" s="15">
        <v>0.81100000000000005</v>
      </c>
      <c r="K11" s="15">
        <v>0.76500000000000001</v>
      </c>
      <c r="L11" s="15">
        <v>0.501</v>
      </c>
      <c r="M11" s="15">
        <v>1.0069999999999999</v>
      </c>
      <c r="N11" s="15">
        <v>0.89800000000000002</v>
      </c>
      <c r="O11" s="15">
        <v>1.597</v>
      </c>
      <c r="P11" s="15">
        <v>2.569</v>
      </c>
      <c r="Q11" s="15">
        <v>2.7320000000000002</v>
      </c>
      <c r="R11" s="28">
        <v>2.6829999999999998</v>
      </c>
      <c r="S11" s="28">
        <v>2.66</v>
      </c>
      <c r="T11" s="28">
        <v>2.798</v>
      </c>
      <c r="U11" s="28">
        <v>2.9129999999999998</v>
      </c>
      <c r="V11" s="28">
        <v>4.452</v>
      </c>
      <c r="W11" s="28">
        <v>6.5419999999999998</v>
      </c>
      <c r="X11" s="28">
        <v>6.7</v>
      </c>
      <c r="Y11" s="28">
        <v>6.609</v>
      </c>
      <c r="Z11" s="28">
        <v>1.849</v>
      </c>
      <c r="AA11" s="28">
        <v>2.4870000000000001</v>
      </c>
      <c r="AB11" s="28">
        <v>2.94</v>
      </c>
      <c r="AC11" s="28">
        <v>4.8689999999999998</v>
      </c>
      <c r="AD11" s="28">
        <v>4.6369999999999996</v>
      </c>
      <c r="AE11" s="28">
        <v>2.17</v>
      </c>
      <c r="AF11" s="28">
        <v>4.7939999999999996</v>
      </c>
      <c r="AG11" s="28">
        <v>2.105</v>
      </c>
      <c r="AH11" s="28">
        <v>2.8849999999999998</v>
      </c>
      <c r="AI11" s="28">
        <v>3.3580000000000001</v>
      </c>
      <c r="AJ11" s="28">
        <v>2.5779999999999998</v>
      </c>
      <c r="AK11" s="28">
        <v>3.0830000000000002</v>
      </c>
      <c r="AL11" s="28">
        <v>3.0470000000000002</v>
      </c>
      <c r="AM11" s="28">
        <v>3.3340000000000001</v>
      </c>
      <c r="AN11" s="28">
        <v>2.609</v>
      </c>
      <c r="AO11" s="28">
        <v>2.5030000000000001</v>
      </c>
      <c r="AP11" s="28">
        <v>2.5209999999999999</v>
      </c>
      <c r="AQ11" s="28">
        <v>2.4319999999999999</v>
      </c>
      <c r="AR11" s="28">
        <v>2.847</v>
      </c>
      <c r="AS11" s="28">
        <v>3.4550000000000001</v>
      </c>
      <c r="AT11" s="28">
        <v>2.8370000000000002</v>
      </c>
      <c r="AU11" s="28">
        <v>3.26</v>
      </c>
      <c r="AV11" s="28">
        <v>3.194</v>
      </c>
      <c r="AW11" s="28">
        <v>3.3010000000000002</v>
      </c>
      <c r="AX11" s="28">
        <v>2.4990000000000001</v>
      </c>
      <c r="AY11" s="28">
        <v>1.946</v>
      </c>
      <c r="AZ11" s="28">
        <v>2.1869999999999998</v>
      </c>
      <c r="BA11" s="28">
        <v>2.8420000000000001</v>
      </c>
      <c r="BB11" s="28">
        <v>3.3860000000000001</v>
      </c>
      <c r="BC11" s="319">
        <v>3.738</v>
      </c>
      <c r="BD11" s="319">
        <v>4.149</v>
      </c>
      <c r="BE11" s="28">
        <v>4.24</v>
      </c>
      <c r="BF11" s="319">
        <v>4.5650000000000004</v>
      </c>
      <c r="BG11" s="319">
        <v>4.9589999999999996</v>
      </c>
      <c r="BH11" s="319">
        <v>5.3120000000000003</v>
      </c>
      <c r="BI11" s="319">
        <v>5.4050000000000002</v>
      </c>
      <c r="BJ11" s="319">
        <v>8.0749999999999993</v>
      </c>
      <c r="BK11" s="319">
        <v>9.298</v>
      </c>
      <c r="BL11" s="319">
        <v>6.4640000000000004</v>
      </c>
      <c r="BM11" s="319">
        <v>7.8710000000000004</v>
      </c>
      <c r="BN11" s="319">
        <v>8.5419999999999998</v>
      </c>
      <c r="BO11" s="319">
        <v>8.8339999999999996</v>
      </c>
      <c r="BP11" s="319">
        <v>8.2420000000000009</v>
      </c>
      <c r="BQ11" s="319">
        <v>8.7789999999999999</v>
      </c>
      <c r="BR11" s="319">
        <v>8</v>
      </c>
      <c r="BS11" s="319">
        <v>7.5170000000000003</v>
      </c>
      <c r="BT11" s="319">
        <v>8.0090000000000003</v>
      </c>
      <c r="BU11" s="319">
        <v>7.5640000000000001</v>
      </c>
      <c r="BV11" s="319">
        <v>7.11</v>
      </c>
      <c r="BW11" s="319">
        <v>3.149</v>
      </c>
      <c r="BX11" s="319">
        <v>2.3149999999999999</v>
      </c>
      <c r="BY11" s="319">
        <v>2.347</v>
      </c>
      <c r="BZ11" s="319">
        <v>3.1970000000000001</v>
      </c>
      <c r="CA11" s="319">
        <v>4.9480000000000004</v>
      </c>
      <c r="CB11" s="319">
        <v>3.27</v>
      </c>
      <c r="CC11" s="319">
        <v>3.1059999999999999</v>
      </c>
      <c r="CD11" s="319">
        <v>3</v>
      </c>
      <c r="CE11" s="319">
        <v>3</v>
      </c>
      <c r="CF11" s="319">
        <v>4</v>
      </c>
      <c r="CG11" s="319">
        <v>3.1110000000000002</v>
      </c>
      <c r="CH11" s="319">
        <v>3.2280000000000002</v>
      </c>
      <c r="CI11" s="319">
        <v>6.6879999999999997</v>
      </c>
      <c r="CJ11" s="319">
        <v>7</v>
      </c>
      <c r="CK11" s="319">
        <v>6.617</v>
      </c>
      <c r="CL11" s="319">
        <v>6.8310000000000004</v>
      </c>
      <c r="CM11" s="319">
        <v>6.782</v>
      </c>
      <c r="CN11" s="319">
        <v>6</v>
      </c>
      <c r="CO11" s="319">
        <v>6</v>
      </c>
      <c r="CP11" s="319">
        <v>5</v>
      </c>
      <c r="CQ11" s="319">
        <v>5.3940000000000001</v>
      </c>
      <c r="CR11" s="319">
        <v>6</v>
      </c>
      <c r="CS11" s="319">
        <v>6.1289999999999996</v>
      </c>
      <c r="CT11" s="319">
        <v>5</v>
      </c>
    </row>
    <row r="12" spans="1:98" ht="30" customHeight="1">
      <c r="A12" s="385"/>
      <c r="B12" s="57" t="str">
        <f>IF('0'!A1=1,"Фінансова та страхова діяльність","Financial and insurance activities")</f>
        <v>Фінансова та страхова діяльність</v>
      </c>
      <c r="C12" s="15">
        <v>0.1</v>
      </c>
      <c r="D12" s="15">
        <v>0.1</v>
      </c>
      <c r="E12" s="15">
        <v>8.4000000000000005E-2</v>
      </c>
      <c r="F12" s="15">
        <v>8.5000000000000006E-2</v>
      </c>
      <c r="G12" s="15">
        <v>8.6999999999999994E-2</v>
      </c>
      <c r="H12" s="15">
        <v>8.7999999999999995E-2</v>
      </c>
      <c r="I12" s="15">
        <v>8.8999999999999996E-2</v>
      </c>
      <c r="J12" s="15">
        <v>0.111</v>
      </c>
      <c r="K12" s="15">
        <v>9.1999999999999998E-2</v>
      </c>
      <c r="L12" s="15">
        <v>0.113</v>
      </c>
      <c r="M12" s="15">
        <v>9.4E-2</v>
      </c>
      <c r="N12" s="15">
        <v>9.5000000000000001E-2</v>
      </c>
      <c r="O12" s="15">
        <v>1.2450000000000001</v>
      </c>
      <c r="P12" s="15">
        <v>2.3039999999999998</v>
      </c>
      <c r="Q12" s="15">
        <v>3.1480000000000001</v>
      </c>
      <c r="R12" s="28">
        <v>2.42</v>
      </c>
      <c r="S12" s="28">
        <v>3.2429999999999999</v>
      </c>
      <c r="T12" s="28">
        <v>3.242</v>
      </c>
      <c r="U12" s="28">
        <v>3.6629999999999998</v>
      </c>
      <c r="V12" s="28">
        <v>3.9529999999999998</v>
      </c>
      <c r="W12" s="28">
        <v>4.2320000000000002</v>
      </c>
      <c r="X12" s="28">
        <v>4.0999999999999996</v>
      </c>
      <c r="Y12" s="28">
        <v>4.6159999999999997</v>
      </c>
      <c r="Z12" s="28">
        <v>2.8460000000000001</v>
      </c>
      <c r="AA12" s="28">
        <v>3.3849999999999998</v>
      </c>
      <c r="AB12" s="28">
        <v>6.9459999999999997</v>
      </c>
      <c r="AC12" s="28">
        <v>9.9550000000000001</v>
      </c>
      <c r="AD12" s="28">
        <v>10.861000000000001</v>
      </c>
      <c r="AE12" s="28">
        <v>14.26</v>
      </c>
      <c r="AF12" s="28">
        <v>13.079000000000001</v>
      </c>
      <c r="AG12" s="28">
        <v>13.234999999999999</v>
      </c>
      <c r="AH12" s="28">
        <v>16.876999999999999</v>
      </c>
      <c r="AI12" s="28">
        <v>18.13</v>
      </c>
      <c r="AJ12" s="28">
        <v>20.109000000000002</v>
      </c>
      <c r="AK12" s="28">
        <v>20.686</v>
      </c>
      <c r="AL12" s="28">
        <v>15.92</v>
      </c>
      <c r="AM12" s="28">
        <v>9.1180000000000003</v>
      </c>
      <c r="AN12" s="28">
        <v>8.5220000000000002</v>
      </c>
      <c r="AO12" s="28">
        <v>8.9380000000000006</v>
      </c>
      <c r="AP12" s="28">
        <v>7.5129999999999999</v>
      </c>
      <c r="AQ12" s="28">
        <v>8.7379999999999995</v>
      </c>
      <c r="AR12" s="28">
        <v>13.125999999999999</v>
      </c>
      <c r="AS12" s="28">
        <v>11.597</v>
      </c>
      <c r="AT12" s="28">
        <v>11.959</v>
      </c>
      <c r="AU12" s="28">
        <v>13.208</v>
      </c>
      <c r="AV12" s="28">
        <v>12.395</v>
      </c>
      <c r="AW12" s="28">
        <v>12.843</v>
      </c>
      <c r="AX12" s="28">
        <v>12.922000000000001</v>
      </c>
      <c r="AY12" s="28">
        <v>12.792</v>
      </c>
      <c r="AZ12" s="28">
        <v>13.314</v>
      </c>
      <c r="BA12" s="28">
        <v>13.201000000000001</v>
      </c>
      <c r="BB12" s="28">
        <v>13.624000000000001</v>
      </c>
      <c r="BC12" s="319">
        <v>14.196999999999999</v>
      </c>
      <c r="BD12" s="319">
        <v>15.305</v>
      </c>
      <c r="BE12" s="28">
        <v>15.869</v>
      </c>
      <c r="BF12" s="319">
        <v>15.691000000000001</v>
      </c>
      <c r="BG12" s="319">
        <v>16.946000000000002</v>
      </c>
      <c r="BH12" s="319">
        <v>18.631</v>
      </c>
      <c r="BI12" s="319">
        <v>15.089</v>
      </c>
      <c r="BJ12" s="319">
        <v>13.529</v>
      </c>
      <c r="BK12" s="333" t="s">
        <v>5</v>
      </c>
      <c r="BL12" s="333" t="s">
        <v>5</v>
      </c>
      <c r="BM12" s="333" t="s">
        <v>5</v>
      </c>
      <c r="BN12" s="333" t="s">
        <v>5</v>
      </c>
      <c r="BO12" s="333" t="s">
        <v>5</v>
      </c>
      <c r="BP12" s="333" t="s">
        <v>5</v>
      </c>
      <c r="BQ12" s="333" t="s">
        <v>5</v>
      </c>
      <c r="BR12" s="333" t="s">
        <v>5</v>
      </c>
      <c r="BS12" s="333" t="s">
        <v>5</v>
      </c>
      <c r="BT12" s="333">
        <v>0.19</v>
      </c>
      <c r="BU12" s="341">
        <v>0.372</v>
      </c>
      <c r="BV12" s="341">
        <v>7.5999999999999998E-2</v>
      </c>
      <c r="BW12" s="341">
        <v>0.21299999999999999</v>
      </c>
      <c r="BX12" s="341">
        <v>3.9E-2</v>
      </c>
      <c r="BY12" s="341">
        <v>3.9E-2</v>
      </c>
      <c r="BZ12" s="341">
        <v>3.9E-2</v>
      </c>
      <c r="CA12" s="341">
        <v>1.3460000000000001</v>
      </c>
      <c r="CB12" s="341">
        <v>0.28100000000000003</v>
      </c>
      <c r="CC12" s="341">
        <v>3.9E-2</v>
      </c>
      <c r="CD12" s="341">
        <v>0.18099999999999999</v>
      </c>
      <c r="CE12" s="341">
        <v>0</v>
      </c>
      <c r="CF12" s="341">
        <v>0</v>
      </c>
      <c r="CG12" s="341">
        <v>3.9E-2</v>
      </c>
      <c r="CH12" s="341">
        <v>3.9E-2</v>
      </c>
      <c r="CI12" s="341">
        <v>3.9E-2</v>
      </c>
      <c r="CJ12" s="341">
        <v>3.9E-2</v>
      </c>
      <c r="CK12" s="341">
        <v>3.9E-2</v>
      </c>
      <c r="CL12" s="341">
        <v>3.9E-2</v>
      </c>
      <c r="CM12" s="341">
        <v>3.9E-2</v>
      </c>
      <c r="CN12" s="341">
        <v>3.9E-2</v>
      </c>
      <c r="CO12" s="341">
        <v>3.9E-2</v>
      </c>
      <c r="CP12" s="341">
        <v>3.9E-2</v>
      </c>
      <c r="CQ12" s="341">
        <v>3.9E-2</v>
      </c>
      <c r="CR12" s="341">
        <v>0</v>
      </c>
      <c r="CS12" s="341">
        <v>3.9E-2</v>
      </c>
      <c r="CT12" s="341">
        <v>5</v>
      </c>
    </row>
    <row r="13" spans="1:98" ht="30" customHeight="1">
      <c r="A13" s="385"/>
      <c r="B13" s="57" t="str">
        <f>IF('0'!A1=1,"Операції з нерухомим майном","Real estate activities")</f>
        <v>Операції з нерухомим майном</v>
      </c>
      <c r="C13" s="15">
        <v>11.894</v>
      </c>
      <c r="D13" s="15">
        <v>13.384</v>
      </c>
      <c r="E13" s="15">
        <v>14.666</v>
      </c>
      <c r="F13" s="15">
        <v>15.507</v>
      </c>
      <c r="G13" s="15">
        <v>13.356999999999999</v>
      </c>
      <c r="H13" s="15">
        <v>13.166</v>
      </c>
      <c r="I13" s="15">
        <v>12.848000000000001</v>
      </c>
      <c r="J13" s="15">
        <v>13.637</v>
      </c>
      <c r="K13" s="15">
        <v>14.225</v>
      </c>
      <c r="L13" s="15">
        <v>13.364000000000001</v>
      </c>
      <c r="M13" s="15">
        <v>13.951000000000001</v>
      </c>
      <c r="N13" s="15">
        <v>12.718999999999999</v>
      </c>
      <c r="O13" s="15">
        <v>8.3979999999999997</v>
      </c>
      <c r="P13" s="15">
        <v>8.9440000000000008</v>
      </c>
      <c r="Q13" s="15">
        <v>8.6140000000000008</v>
      </c>
      <c r="R13" s="28">
        <v>8.3729999999999993</v>
      </c>
      <c r="S13" s="28">
        <v>8.0890000000000004</v>
      </c>
      <c r="T13" s="28">
        <v>7.2430000000000003</v>
      </c>
      <c r="U13" s="28">
        <v>8.0190000000000001</v>
      </c>
      <c r="V13" s="28">
        <v>9.5030000000000001</v>
      </c>
      <c r="W13" s="28">
        <v>9.923</v>
      </c>
      <c r="X13" s="28">
        <v>9.1999999999999993</v>
      </c>
      <c r="Y13" s="28">
        <v>9.7439999999999998</v>
      </c>
      <c r="Z13" s="28">
        <v>6.6390000000000002</v>
      </c>
      <c r="AA13" s="28">
        <v>5.8890000000000002</v>
      </c>
      <c r="AB13" s="28">
        <v>5.9349999999999996</v>
      </c>
      <c r="AC13" s="28">
        <v>5.9370000000000003</v>
      </c>
      <c r="AD13" s="28">
        <v>6.0789999999999997</v>
      </c>
      <c r="AE13" s="28">
        <v>5.915</v>
      </c>
      <c r="AF13" s="28">
        <v>5.3869999999999996</v>
      </c>
      <c r="AG13" s="28">
        <v>5.2</v>
      </c>
      <c r="AH13" s="28">
        <v>5.0490000000000004</v>
      </c>
      <c r="AI13" s="28">
        <v>5.109</v>
      </c>
      <c r="AJ13" s="28">
        <v>4.88</v>
      </c>
      <c r="AK13" s="28">
        <v>5.0529999999999999</v>
      </c>
      <c r="AL13" s="28">
        <v>5.0039999999999996</v>
      </c>
      <c r="AM13" s="28">
        <v>9.7100000000000009</v>
      </c>
      <c r="AN13" s="28">
        <v>9.5470000000000006</v>
      </c>
      <c r="AO13" s="28">
        <v>10.263999999999999</v>
      </c>
      <c r="AP13" s="28">
        <v>9.4939999999999998</v>
      </c>
      <c r="AQ13" s="28">
        <v>9.1999999999999993</v>
      </c>
      <c r="AR13" s="28">
        <v>9.3650000000000002</v>
      </c>
      <c r="AS13" s="28">
        <v>9.2550000000000008</v>
      </c>
      <c r="AT13" s="28">
        <v>9.3930000000000007</v>
      </c>
      <c r="AU13" s="28">
        <v>9.07</v>
      </c>
      <c r="AV13" s="28">
        <v>9.1530000000000005</v>
      </c>
      <c r="AW13" s="28">
        <v>9.2170000000000005</v>
      </c>
      <c r="AX13" s="28">
        <v>9.1790000000000003</v>
      </c>
      <c r="AY13" s="28">
        <v>15.192</v>
      </c>
      <c r="AZ13" s="28">
        <v>14.965</v>
      </c>
      <c r="BA13" s="28">
        <v>15.576000000000001</v>
      </c>
      <c r="BB13" s="28">
        <v>16.327999999999999</v>
      </c>
      <c r="BC13" s="319">
        <v>16.402000000000001</v>
      </c>
      <c r="BD13" s="319">
        <v>16.667999999999999</v>
      </c>
      <c r="BE13" s="28">
        <v>15.37</v>
      </c>
      <c r="BF13" s="319">
        <v>13.666</v>
      </c>
      <c r="BG13" s="319">
        <v>13.11</v>
      </c>
      <c r="BH13" s="319">
        <v>12.273999999999999</v>
      </c>
      <c r="BI13" s="319">
        <v>11.689</v>
      </c>
      <c r="BJ13" s="319">
        <v>13.367000000000001</v>
      </c>
      <c r="BK13" s="319">
        <v>19.960999999999999</v>
      </c>
      <c r="BL13" s="319">
        <v>21.532</v>
      </c>
      <c r="BM13" s="319">
        <v>21.698</v>
      </c>
      <c r="BN13" s="319">
        <v>22.277999999999999</v>
      </c>
      <c r="BO13" s="319">
        <v>22.244</v>
      </c>
      <c r="BP13" s="319">
        <v>22.62</v>
      </c>
      <c r="BQ13" s="319">
        <v>22.399000000000001</v>
      </c>
      <c r="BR13" s="319">
        <v>22</v>
      </c>
      <c r="BS13" s="319">
        <v>23.709</v>
      </c>
      <c r="BT13" s="319">
        <v>24.85</v>
      </c>
      <c r="BU13" s="319">
        <v>26.024999999999999</v>
      </c>
      <c r="BV13" s="319">
        <v>27.212</v>
      </c>
      <c r="BW13" s="319">
        <v>16.390999999999998</v>
      </c>
      <c r="BX13" s="319">
        <v>16.95</v>
      </c>
      <c r="BY13" s="319">
        <v>16.904</v>
      </c>
      <c r="BZ13" s="319">
        <v>18.451000000000001</v>
      </c>
      <c r="CA13" s="319">
        <v>19.518999999999998</v>
      </c>
      <c r="CB13" s="319">
        <v>19.797000000000001</v>
      </c>
      <c r="CC13" s="319">
        <v>19.856000000000002</v>
      </c>
      <c r="CD13" s="319">
        <v>20</v>
      </c>
      <c r="CE13" s="319">
        <v>19</v>
      </c>
      <c r="CF13" s="319">
        <v>19</v>
      </c>
      <c r="CG13" s="319">
        <v>17.594000000000001</v>
      </c>
      <c r="CH13" s="319">
        <v>17.428000000000001</v>
      </c>
      <c r="CI13" s="319">
        <v>17.445</v>
      </c>
      <c r="CJ13" s="319">
        <v>19</v>
      </c>
      <c r="CK13" s="319">
        <v>20.428000000000001</v>
      </c>
      <c r="CL13" s="319">
        <v>23.268000000000001</v>
      </c>
      <c r="CM13" s="319">
        <v>23.498999999999999</v>
      </c>
      <c r="CN13" s="319">
        <v>15</v>
      </c>
      <c r="CO13" s="319">
        <v>15</v>
      </c>
      <c r="CP13" s="319">
        <v>14</v>
      </c>
      <c r="CQ13" s="319">
        <v>13.746</v>
      </c>
      <c r="CR13" s="319">
        <v>13</v>
      </c>
      <c r="CS13" s="319">
        <v>14.818</v>
      </c>
      <c r="CT13" s="319">
        <v>12</v>
      </c>
    </row>
    <row r="14" spans="1:98" ht="30" customHeight="1">
      <c r="A14" s="385"/>
      <c r="B14" s="57" t="str">
        <f>IF('0'!A1=1,"Професійна, наукова та технічна  діяльність","Professional, scientific and technical activities")</f>
        <v>Професійна, наукова та технічна  діяльність</v>
      </c>
      <c r="C14" s="15">
        <v>62.997999999999998</v>
      </c>
      <c r="D14" s="15">
        <v>67.072999999999993</v>
      </c>
      <c r="E14" s="15">
        <v>63.171999999999997</v>
      </c>
      <c r="F14" s="15">
        <v>58.094000000000001</v>
      </c>
      <c r="G14" s="15">
        <v>62.311</v>
      </c>
      <c r="H14" s="15">
        <v>63.639000000000003</v>
      </c>
      <c r="I14" s="15">
        <v>62.901000000000003</v>
      </c>
      <c r="J14" s="15">
        <v>68.358000000000004</v>
      </c>
      <c r="K14" s="15">
        <v>70.11</v>
      </c>
      <c r="L14" s="15">
        <v>75.27</v>
      </c>
      <c r="M14" s="15">
        <v>76.686999999999998</v>
      </c>
      <c r="N14" s="15">
        <v>65.331000000000003</v>
      </c>
      <c r="O14" s="15">
        <v>66.301000000000002</v>
      </c>
      <c r="P14" s="15">
        <v>71.177999999999997</v>
      </c>
      <c r="Q14" s="15">
        <v>88.784999999999997</v>
      </c>
      <c r="R14" s="28">
        <v>78.417000000000002</v>
      </c>
      <c r="S14" s="28">
        <v>78.53</v>
      </c>
      <c r="T14" s="28">
        <v>82.052999999999997</v>
      </c>
      <c r="U14" s="28">
        <v>86.366</v>
      </c>
      <c r="V14" s="28">
        <v>92.391000000000005</v>
      </c>
      <c r="W14" s="28">
        <v>97.861000000000004</v>
      </c>
      <c r="X14" s="28">
        <v>103.6</v>
      </c>
      <c r="Y14" s="28">
        <v>108.105</v>
      </c>
      <c r="Z14" s="28">
        <v>85.197000000000003</v>
      </c>
      <c r="AA14" s="28">
        <v>98.057000000000002</v>
      </c>
      <c r="AB14" s="28">
        <v>101.041</v>
      </c>
      <c r="AC14" s="28">
        <v>105</v>
      </c>
      <c r="AD14" s="28">
        <v>104.636</v>
      </c>
      <c r="AE14" s="28">
        <v>107.124</v>
      </c>
      <c r="AF14" s="28">
        <v>109.483</v>
      </c>
      <c r="AG14" s="28">
        <v>123.435</v>
      </c>
      <c r="AH14" s="28">
        <v>124.669</v>
      </c>
      <c r="AI14" s="28">
        <v>124.42100000000001</v>
      </c>
      <c r="AJ14" s="28">
        <v>125.892</v>
      </c>
      <c r="AK14" s="28">
        <v>130.05199999999999</v>
      </c>
      <c r="AL14" s="28">
        <v>116.241</v>
      </c>
      <c r="AM14" s="28">
        <v>113.9</v>
      </c>
      <c r="AN14" s="28">
        <v>122.46899999999999</v>
      </c>
      <c r="AO14" s="28">
        <v>119.77800000000001</v>
      </c>
      <c r="AP14" s="28">
        <v>121.753</v>
      </c>
      <c r="AQ14" s="28">
        <v>120.977</v>
      </c>
      <c r="AR14" s="28">
        <v>115.416</v>
      </c>
      <c r="AS14" s="28">
        <v>119.661</v>
      </c>
      <c r="AT14" s="28">
        <v>121.113</v>
      </c>
      <c r="AU14" s="28">
        <v>119.273</v>
      </c>
      <c r="AV14" s="28">
        <v>121.748</v>
      </c>
      <c r="AW14" s="28">
        <v>112.36499999999999</v>
      </c>
      <c r="AX14" s="28">
        <v>105.226</v>
      </c>
      <c r="AY14" s="28">
        <v>85.253</v>
      </c>
      <c r="AZ14" s="28">
        <v>91.703999999999994</v>
      </c>
      <c r="BA14" s="28">
        <v>85.015000000000001</v>
      </c>
      <c r="BB14" s="28">
        <v>93.661000000000001</v>
      </c>
      <c r="BC14" s="319">
        <v>96.772000000000006</v>
      </c>
      <c r="BD14" s="319">
        <v>100.89700000000001</v>
      </c>
      <c r="BE14" s="28">
        <v>99.887</v>
      </c>
      <c r="BF14" s="319">
        <v>97.343000000000004</v>
      </c>
      <c r="BG14" s="319">
        <v>100.80800000000001</v>
      </c>
      <c r="BH14" s="319">
        <v>92.757999999999996</v>
      </c>
      <c r="BI14" s="319">
        <v>96.665999999999997</v>
      </c>
      <c r="BJ14" s="319">
        <v>86.314999999999998</v>
      </c>
      <c r="BK14" s="319">
        <v>95.278000000000006</v>
      </c>
      <c r="BL14" s="319">
        <v>93.593999999999994</v>
      </c>
      <c r="BM14" s="319">
        <v>96.847999999999999</v>
      </c>
      <c r="BN14" s="319">
        <v>94.897000000000006</v>
      </c>
      <c r="BO14" s="319">
        <v>95.591999999999999</v>
      </c>
      <c r="BP14" s="319">
        <v>93.594999999999999</v>
      </c>
      <c r="BQ14" s="319">
        <v>100.14400000000001</v>
      </c>
      <c r="BR14" s="319">
        <v>110</v>
      </c>
      <c r="BS14" s="319">
        <v>120.535</v>
      </c>
      <c r="BT14" s="319">
        <v>117.92</v>
      </c>
      <c r="BU14" s="319">
        <v>125.212</v>
      </c>
      <c r="BV14" s="319">
        <v>104.357</v>
      </c>
      <c r="BW14" s="319">
        <v>76.998999999999995</v>
      </c>
      <c r="BX14" s="319">
        <v>77.664000000000001</v>
      </c>
      <c r="BY14" s="319">
        <v>85.695999999999998</v>
      </c>
      <c r="BZ14" s="319">
        <v>100.526</v>
      </c>
      <c r="CA14" s="319">
        <v>95.646000000000001</v>
      </c>
      <c r="CB14" s="319">
        <v>99.097999999999999</v>
      </c>
      <c r="CC14" s="319">
        <v>103.139</v>
      </c>
      <c r="CD14" s="319">
        <v>113</v>
      </c>
      <c r="CE14" s="319">
        <v>117</v>
      </c>
      <c r="CF14" s="319">
        <v>133</v>
      </c>
      <c r="CG14" s="319">
        <v>175.42599999999999</v>
      </c>
      <c r="CH14" s="319">
        <v>162.40600000000001</v>
      </c>
      <c r="CI14" s="319">
        <v>169.78100000000001</v>
      </c>
      <c r="CJ14" s="319">
        <v>179</v>
      </c>
      <c r="CK14" s="319">
        <v>198.05099999999999</v>
      </c>
      <c r="CL14" s="319">
        <v>220.804</v>
      </c>
      <c r="CM14" s="319">
        <v>225.02199999999999</v>
      </c>
      <c r="CN14" s="319">
        <v>201</v>
      </c>
      <c r="CO14" s="319">
        <v>230</v>
      </c>
      <c r="CP14" s="319">
        <v>236</v>
      </c>
      <c r="CQ14" s="319">
        <v>235.13200000000001</v>
      </c>
      <c r="CR14" s="319">
        <v>234</v>
      </c>
      <c r="CS14" s="319">
        <v>241.24199999999999</v>
      </c>
      <c r="CT14" s="319">
        <v>241</v>
      </c>
    </row>
    <row r="15" spans="1:98" ht="30" customHeight="1">
      <c r="A15" s="385"/>
      <c r="B15" s="57" t="str">
        <f>IF('0'!A1=1,"з неї наукові дослідження та розробки","of which scientific research and development")</f>
        <v>з неї наукові дослідження та розробки</v>
      </c>
      <c r="C15" s="15">
        <v>40.718000000000004</v>
      </c>
      <c r="D15" s="15">
        <v>42.808</v>
      </c>
      <c r="E15" s="15">
        <v>39.569000000000003</v>
      </c>
      <c r="F15" s="15">
        <v>37.597000000000001</v>
      </c>
      <c r="G15" s="15">
        <v>41.127000000000002</v>
      </c>
      <c r="H15" s="15">
        <v>41.155000000000001</v>
      </c>
      <c r="I15" s="15">
        <v>40.326000000000001</v>
      </c>
      <c r="J15" s="15">
        <v>44.158999999999999</v>
      </c>
      <c r="K15" s="15">
        <v>43.790999999999997</v>
      </c>
      <c r="L15" s="15">
        <v>46.332999999999998</v>
      </c>
      <c r="M15" s="15">
        <v>46.878999999999998</v>
      </c>
      <c r="N15" s="15">
        <v>39.909999999999997</v>
      </c>
      <c r="O15" s="15">
        <v>37.731999999999999</v>
      </c>
      <c r="P15" s="15">
        <v>39.551000000000002</v>
      </c>
      <c r="Q15" s="15">
        <v>51.127000000000002</v>
      </c>
      <c r="R15" s="28">
        <v>47.719000000000001</v>
      </c>
      <c r="S15" s="28">
        <v>46.542999999999999</v>
      </c>
      <c r="T15" s="28">
        <v>47.676000000000002</v>
      </c>
      <c r="U15" s="28">
        <v>50.991</v>
      </c>
      <c r="V15" s="28">
        <v>54.402000000000001</v>
      </c>
      <c r="W15" s="28">
        <v>60.966000000000001</v>
      </c>
      <c r="X15" s="28">
        <v>62.3</v>
      </c>
      <c r="Y15" s="28">
        <v>61.097000000000001</v>
      </c>
      <c r="Z15" s="28">
        <v>46.082000000000001</v>
      </c>
      <c r="AA15" s="28">
        <v>51.249000000000002</v>
      </c>
      <c r="AB15" s="28">
        <v>52.579000000000001</v>
      </c>
      <c r="AC15" s="28">
        <v>55.372999999999998</v>
      </c>
      <c r="AD15" s="28">
        <v>55.194000000000003</v>
      </c>
      <c r="AE15" s="28">
        <v>56.497</v>
      </c>
      <c r="AF15" s="28">
        <v>57.926000000000002</v>
      </c>
      <c r="AG15" s="28">
        <v>58.054000000000002</v>
      </c>
      <c r="AH15" s="28">
        <v>56.331000000000003</v>
      </c>
      <c r="AI15" s="28">
        <v>60.268000000000001</v>
      </c>
      <c r="AJ15" s="28">
        <v>62.216000000000001</v>
      </c>
      <c r="AK15" s="28">
        <v>65.263999999999996</v>
      </c>
      <c r="AL15" s="28">
        <v>57.6</v>
      </c>
      <c r="AM15" s="28">
        <v>52.89</v>
      </c>
      <c r="AN15" s="28">
        <v>52.625</v>
      </c>
      <c r="AO15" s="28">
        <v>51.999000000000002</v>
      </c>
      <c r="AP15" s="28">
        <v>50.424999999999997</v>
      </c>
      <c r="AQ15" s="28">
        <v>49.706000000000003</v>
      </c>
      <c r="AR15" s="28">
        <v>48.16</v>
      </c>
      <c r="AS15" s="28">
        <v>51.234999999999999</v>
      </c>
      <c r="AT15" s="28">
        <v>52.591999999999999</v>
      </c>
      <c r="AU15" s="28">
        <v>51.509</v>
      </c>
      <c r="AV15" s="28">
        <v>52.491</v>
      </c>
      <c r="AW15" s="28">
        <v>50.987000000000002</v>
      </c>
      <c r="AX15" s="28">
        <v>47.052</v>
      </c>
      <c r="AY15" s="28">
        <v>31.068000000000001</v>
      </c>
      <c r="AZ15" s="28">
        <v>31.788</v>
      </c>
      <c r="BA15" s="28">
        <v>25.693999999999999</v>
      </c>
      <c r="BB15" s="28">
        <v>29.289000000000001</v>
      </c>
      <c r="BC15" s="319">
        <v>32.825000000000003</v>
      </c>
      <c r="BD15" s="319">
        <v>32.101999999999997</v>
      </c>
      <c r="BE15" s="28">
        <v>31.184000000000001</v>
      </c>
      <c r="BF15" s="319">
        <v>29.215</v>
      </c>
      <c r="BG15" s="319">
        <v>28.241</v>
      </c>
      <c r="BH15" s="319">
        <v>31.545000000000002</v>
      </c>
      <c r="BI15" s="319">
        <v>31.335000000000001</v>
      </c>
      <c r="BJ15" s="319">
        <v>21.681000000000001</v>
      </c>
      <c r="BK15" s="328">
        <v>28.841999999999999</v>
      </c>
      <c r="BL15" s="328">
        <v>25.795999999999999</v>
      </c>
      <c r="BM15" s="328">
        <v>28.44</v>
      </c>
      <c r="BN15" s="328">
        <v>32.972999999999999</v>
      </c>
      <c r="BO15" s="328">
        <v>28.058</v>
      </c>
      <c r="BP15" s="328">
        <v>27.940999999999999</v>
      </c>
      <c r="BQ15" s="328">
        <v>34.024999999999999</v>
      </c>
      <c r="BR15" s="328">
        <v>42</v>
      </c>
      <c r="BS15" s="328">
        <v>48.427999999999997</v>
      </c>
      <c r="BT15" s="328">
        <v>43.119</v>
      </c>
      <c r="BU15" s="328">
        <v>47.408999999999999</v>
      </c>
      <c r="BV15" s="328">
        <v>29.727</v>
      </c>
      <c r="BW15" s="328">
        <v>34.537999999999997</v>
      </c>
      <c r="BX15" s="328">
        <v>40.469000000000001</v>
      </c>
      <c r="BY15" s="328">
        <v>50.338999999999999</v>
      </c>
      <c r="BZ15" s="328">
        <v>63.274999999999999</v>
      </c>
      <c r="CA15" s="328">
        <v>53.847999999999999</v>
      </c>
      <c r="CB15" s="328">
        <v>53.140999999999998</v>
      </c>
      <c r="CC15" s="328">
        <v>56.915999999999997</v>
      </c>
      <c r="CD15" s="328">
        <v>62</v>
      </c>
      <c r="CE15" s="328">
        <v>64</v>
      </c>
      <c r="CF15" s="328">
        <v>76</v>
      </c>
      <c r="CG15" s="328">
        <v>116.836</v>
      </c>
      <c r="CH15" s="328">
        <v>114.556</v>
      </c>
      <c r="CI15" s="328">
        <v>127.611</v>
      </c>
      <c r="CJ15" s="328">
        <v>137</v>
      </c>
      <c r="CK15" s="328">
        <v>149.73099999999999</v>
      </c>
      <c r="CL15" s="328">
        <v>157.58000000000001</v>
      </c>
      <c r="CM15" s="328">
        <v>151.422</v>
      </c>
      <c r="CN15" s="328">
        <v>152</v>
      </c>
      <c r="CO15" s="328">
        <v>164</v>
      </c>
      <c r="CP15" s="328">
        <v>181</v>
      </c>
      <c r="CQ15" s="328">
        <v>188.26900000000001</v>
      </c>
      <c r="CR15" s="328">
        <v>182</v>
      </c>
      <c r="CS15" s="328">
        <v>188.023</v>
      </c>
      <c r="CT15" s="328">
        <v>192</v>
      </c>
    </row>
    <row r="16" spans="1:98" ht="30" customHeight="1">
      <c r="A16" s="385"/>
      <c r="B16" s="57"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16" s="15">
        <v>6.25</v>
      </c>
      <c r="D16" s="15">
        <v>5.6970000000000001</v>
      </c>
      <c r="E16" s="15">
        <v>6.9349999999999996</v>
      </c>
      <c r="F16" s="15">
        <v>6.2919999999999998</v>
      </c>
      <c r="G16" s="15">
        <v>5.7709999999999999</v>
      </c>
      <c r="H16" s="15">
        <v>5.8879999999999999</v>
      </c>
      <c r="I16" s="15">
        <v>5.1319999999999997</v>
      </c>
      <c r="J16" s="15">
        <v>5.835</v>
      </c>
      <c r="K16" s="15">
        <v>6.0209999999999999</v>
      </c>
      <c r="L16" s="15">
        <v>5.5369999999999999</v>
      </c>
      <c r="M16" s="15">
        <v>5.64</v>
      </c>
      <c r="N16" s="15">
        <v>4.2629999999999999</v>
      </c>
      <c r="O16" s="15">
        <v>6.9489999999999998</v>
      </c>
      <c r="P16" s="15">
        <v>8.9860000000000007</v>
      </c>
      <c r="Q16" s="15">
        <v>13.676</v>
      </c>
      <c r="R16" s="28">
        <v>11.582000000000001</v>
      </c>
      <c r="S16" s="28">
        <v>10.808</v>
      </c>
      <c r="T16" s="28">
        <v>13.092000000000001</v>
      </c>
      <c r="U16" s="28">
        <v>10.917</v>
      </c>
      <c r="V16" s="28">
        <v>12.343999999999999</v>
      </c>
      <c r="W16" s="28">
        <v>17.866</v>
      </c>
      <c r="X16" s="28">
        <v>20.9</v>
      </c>
      <c r="Y16" s="28">
        <v>22.95</v>
      </c>
      <c r="Z16" s="28">
        <v>6.7279999999999998</v>
      </c>
      <c r="AA16" s="28">
        <v>12.653</v>
      </c>
      <c r="AB16" s="28">
        <v>8.9060000000000006</v>
      </c>
      <c r="AC16" s="28">
        <v>11.455</v>
      </c>
      <c r="AD16" s="28">
        <v>17.606999999999999</v>
      </c>
      <c r="AE16" s="28">
        <v>15.395</v>
      </c>
      <c r="AF16" s="28">
        <v>18.617999999999999</v>
      </c>
      <c r="AG16" s="28">
        <v>20.436</v>
      </c>
      <c r="AH16" s="28">
        <v>17.765999999999998</v>
      </c>
      <c r="AI16" s="28">
        <v>10.968999999999999</v>
      </c>
      <c r="AJ16" s="28">
        <v>9.5730000000000004</v>
      </c>
      <c r="AK16" s="28">
        <v>10.499000000000001</v>
      </c>
      <c r="AL16" s="28">
        <v>8.7469999999999999</v>
      </c>
      <c r="AM16" s="28">
        <v>8.3889999999999993</v>
      </c>
      <c r="AN16" s="28">
        <v>8.2379999999999995</v>
      </c>
      <c r="AO16" s="28">
        <v>8.6920000000000002</v>
      </c>
      <c r="AP16" s="28">
        <v>8.2829999999999995</v>
      </c>
      <c r="AQ16" s="28">
        <v>9.0660000000000007</v>
      </c>
      <c r="AR16" s="28">
        <v>9.1</v>
      </c>
      <c r="AS16" s="28">
        <v>7.5149999999999997</v>
      </c>
      <c r="AT16" s="28">
        <v>7.0259999999999998</v>
      </c>
      <c r="AU16" s="28">
        <v>6.907</v>
      </c>
      <c r="AV16" s="28">
        <v>5.8550000000000004</v>
      </c>
      <c r="AW16" s="28">
        <v>5.8650000000000002</v>
      </c>
      <c r="AX16" s="28">
        <v>5.7110000000000003</v>
      </c>
      <c r="AY16" s="28">
        <v>5.2380000000000004</v>
      </c>
      <c r="AZ16" s="28">
        <v>4.952</v>
      </c>
      <c r="BA16" s="28">
        <v>7.1</v>
      </c>
      <c r="BB16" s="28">
        <v>7.3339999999999996</v>
      </c>
      <c r="BC16" s="319">
        <v>7.9870000000000001</v>
      </c>
      <c r="BD16" s="319">
        <v>8.6720000000000006</v>
      </c>
      <c r="BE16" s="28">
        <v>7.8339999999999996</v>
      </c>
      <c r="BF16" s="319">
        <v>6.5369999999999999</v>
      </c>
      <c r="BG16" s="319">
        <v>6.1890000000000001</v>
      </c>
      <c r="BH16" s="319">
        <v>6.8369999999999997</v>
      </c>
      <c r="BI16" s="319">
        <v>8.1470000000000002</v>
      </c>
      <c r="BJ16" s="319">
        <v>7.59</v>
      </c>
      <c r="BK16" s="319">
        <v>4.8949999999999996</v>
      </c>
      <c r="BL16" s="319">
        <v>7.4829999999999997</v>
      </c>
      <c r="BM16" s="319">
        <v>7.8689999999999998</v>
      </c>
      <c r="BN16" s="319">
        <v>6.968</v>
      </c>
      <c r="BO16" s="319">
        <v>7.2279999999999998</v>
      </c>
      <c r="BP16" s="319">
        <v>8.0139999999999993</v>
      </c>
      <c r="BQ16" s="319">
        <v>8.2810000000000006</v>
      </c>
      <c r="BR16" s="319">
        <v>7</v>
      </c>
      <c r="BS16" s="319">
        <v>8.7210000000000001</v>
      </c>
      <c r="BT16" s="319">
        <v>10.117000000000001</v>
      </c>
      <c r="BU16" s="319">
        <v>8.5649999999999995</v>
      </c>
      <c r="BV16" s="319">
        <v>7.3789999999999996</v>
      </c>
      <c r="BW16" s="319">
        <v>8.3059999999999992</v>
      </c>
      <c r="BX16" s="319">
        <v>7.7990000000000004</v>
      </c>
      <c r="BY16" s="319">
        <v>8.4280000000000008</v>
      </c>
      <c r="BZ16" s="319">
        <v>7.4160000000000004</v>
      </c>
      <c r="CA16" s="319">
        <v>9.9079999999999995</v>
      </c>
      <c r="CB16" s="319">
        <v>10.129</v>
      </c>
      <c r="CC16" s="319">
        <v>8.7569999999999997</v>
      </c>
      <c r="CD16" s="319">
        <v>9</v>
      </c>
      <c r="CE16" s="319">
        <v>11</v>
      </c>
      <c r="CF16" s="319">
        <v>12</v>
      </c>
      <c r="CG16" s="319">
        <v>10.534000000000001</v>
      </c>
      <c r="CH16" s="319">
        <v>10.041</v>
      </c>
      <c r="CI16" s="319">
        <v>8.9320000000000004</v>
      </c>
      <c r="CJ16" s="319">
        <v>13</v>
      </c>
      <c r="CK16" s="319">
        <v>12.064</v>
      </c>
      <c r="CL16" s="319">
        <v>13.141</v>
      </c>
      <c r="CM16" s="319">
        <v>14.013999999999999</v>
      </c>
      <c r="CN16" s="319">
        <v>14</v>
      </c>
      <c r="CO16" s="319">
        <v>15</v>
      </c>
      <c r="CP16" s="319">
        <v>14</v>
      </c>
      <c r="CQ16" s="319">
        <v>16.652999999999999</v>
      </c>
      <c r="CR16" s="319">
        <v>16</v>
      </c>
      <c r="CS16" s="319">
        <v>15.129</v>
      </c>
      <c r="CT16" s="319">
        <v>12</v>
      </c>
    </row>
    <row r="17" spans="1:98" ht="30" customHeight="1">
      <c r="A17" s="385"/>
      <c r="B17" s="57"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17" s="15">
        <v>0.82799999999999996</v>
      </c>
      <c r="D17" s="15">
        <v>1.7809999999999999</v>
      </c>
      <c r="E17" s="15">
        <v>2.2989999999999999</v>
      </c>
      <c r="F17" s="15">
        <v>2.2879999999999998</v>
      </c>
      <c r="G17" s="15">
        <v>2.532</v>
      </c>
      <c r="H17" s="15">
        <v>3.5270000000000001</v>
      </c>
      <c r="I17" s="15">
        <v>2.5219999999999998</v>
      </c>
      <c r="J17" s="15">
        <v>2.3540000000000001</v>
      </c>
      <c r="K17" s="15">
        <v>1.84</v>
      </c>
      <c r="L17" s="15">
        <v>1.306</v>
      </c>
      <c r="M17" s="15">
        <v>1.333</v>
      </c>
      <c r="N17" s="15">
        <v>1.024</v>
      </c>
      <c r="O17" s="15">
        <v>0.873</v>
      </c>
      <c r="P17" s="15">
        <v>0.95099999999999996</v>
      </c>
      <c r="Q17" s="15">
        <v>2.2450000000000001</v>
      </c>
      <c r="R17" s="28">
        <v>2.1429999999999998</v>
      </c>
      <c r="S17" s="28">
        <v>2.1739999999999999</v>
      </c>
      <c r="T17" s="28">
        <v>2.6850000000000001</v>
      </c>
      <c r="U17" s="28">
        <v>3.6509999999999998</v>
      </c>
      <c r="V17" s="28">
        <v>19.709</v>
      </c>
      <c r="W17" s="28">
        <v>35.527000000000001</v>
      </c>
      <c r="X17" s="28">
        <v>44.1</v>
      </c>
      <c r="Y17" s="28">
        <v>51.604999999999997</v>
      </c>
      <c r="Z17" s="28">
        <v>26.344000000000001</v>
      </c>
      <c r="AA17" s="28">
        <v>15.32</v>
      </c>
      <c r="AB17" s="28">
        <v>17.536000000000001</v>
      </c>
      <c r="AC17" s="28">
        <v>17.472000000000001</v>
      </c>
      <c r="AD17" s="28">
        <v>13.542999999999999</v>
      </c>
      <c r="AE17" s="28">
        <v>13.425000000000001</v>
      </c>
      <c r="AF17" s="28">
        <v>10.288</v>
      </c>
      <c r="AG17" s="28">
        <v>8.9350000000000005</v>
      </c>
      <c r="AH17" s="28">
        <v>6.0250000000000004</v>
      </c>
      <c r="AI17" s="28">
        <v>4.2770000000000001</v>
      </c>
      <c r="AJ17" s="28">
        <v>4.1420000000000003</v>
      </c>
      <c r="AK17" s="28">
        <v>3.7240000000000002</v>
      </c>
      <c r="AL17" s="28">
        <v>3.194</v>
      </c>
      <c r="AM17" s="28">
        <v>3.27</v>
      </c>
      <c r="AN17" s="28">
        <v>3.577</v>
      </c>
      <c r="AO17" s="28">
        <v>3.8559999999999999</v>
      </c>
      <c r="AP17" s="28">
        <v>3.3570000000000002</v>
      </c>
      <c r="AQ17" s="28">
        <v>3.63</v>
      </c>
      <c r="AR17" s="28">
        <v>3.895</v>
      </c>
      <c r="AS17" s="28">
        <v>3.6859999999999999</v>
      </c>
      <c r="AT17" s="28">
        <v>6.1079999999999997</v>
      </c>
      <c r="AU17" s="28">
        <v>10.087</v>
      </c>
      <c r="AV17" s="28">
        <v>4.0810000000000004</v>
      </c>
      <c r="AW17" s="28">
        <v>3.427</v>
      </c>
      <c r="AX17" s="28">
        <v>2.5750000000000002</v>
      </c>
      <c r="AY17" s="28">
        <v>2.649</v>
      </c>
      <c r="AZ17" s="28">
        <v>2.734</v>
      </c>
      <c r="BA17" s="28">
        <v>2.9350000000000001</v>
      </c>
      <c r="BB17" s="28">
        <v>2.6739999999999999</v>
      </c>
      <c r="BC17" s="319">
        <v>2.742</v>
      </c>
      <c r="BD17" s="319">
        <v>2.7789999999999999</v>
      </c>
      <c r="BE17" s="28">
        <v>2.9649999999999999</v>
      </c>
      <c r="BF17" s="319">
        <v>3.157</v>
      </c>
      <c r="BG17" s="319">
        <v>3.0750000000000002</v>
      </c>
      <c r="BH17" s="319">
        <v>3.7650000000000001</v>
      </c>
      <c r="BI17" s="319">
        <v>4.2640000000000002</v>
      </c>
      <c r="BJ17" s="319">
        <v>2.8959999999999999</v>
      </c>
      <c r="BK17" s="319">
        <v>2.9220000000000002</v>
      </c>
      <c r="BL17" s="319">
        <v>2.7829999999999999</v>
      </c>
      <c r="BM17" s="319">
        <v>2.8239999999999998</v>
      </c>
      <c r="BN17" s="319">
        <v>2.7959999999999998</v>
      </c>
      <c r="BO17" s="319">
        <v>2.7879999999999998</v>
      </c>
      <c r="BP17" s="319">
        <v>2.8279999999999998</v>
      </c>
      <c r="BQ17" s="319">
        <v>2.6720000000000002</v>
      </c>
      <c r="BR17" s="319">
        <v>6</v>
      </c>
      <c r="BS17" s="319">
        <v>7.9909999999999997</v>
      </c>
      <c r="BT17" s="319">
        <v>11.163</v>
      </c>
      <c r="BU17" s="319">
        <v>3.83</v>
      </c>
      <c r="BV17" s="319">
        <v>2.5430000000000001</v>
      </c>
      <c r="BW17" s="319">
        <v>2.7839999999999998</v>
      </c>
      <c r="BX17" s="319">
        <v>2.9</v>
      </c>
      <c r="BY17" s="319">
        <v>2.9740000000000002</v>
      </c>
      <c r="BZ17" s="319">
        <v>3.0179999999999998</v>
      </c>
      <c r="CA17" s="319">
        <v>4.9429999999999996</v>
      </c>
      <c r="CB17" s="319">
        <v>4.93</v>
      </c>
      <c r="CC17" s="319">
        <v>2.9609999999999999</v>
      </c>
      <c r="CD17" s="319">
        <v>3</v>
      </c>
      <c r="CE17" s="319">
        <v>3</v>
      </c>
      <c r="CF17" s="319">
        <v>4</v>
      </c>
      <c r="CG17" s="319">
        <v>3.5819999999999999</v>
      </c>
      <c r="CH17" s="319">
        <v>2.8450000000000002</v>
      </c>
      <c r="CI17" s="319">
        <v>2.9830000000000001</v>
      </c>
      <c r="CJ17" s="319">
        <v>5</v>
      </c>
      <c r="CK17" s="319">
        <v>4.4809999999999999</v>
      </c>
      <c r="CL17" s="319">
        <v>4.4779999999999998</v>
      </c>
      <c r="CM17" s="319">
        <v>4.8879999999999999</v>
      </c>
      <c r="CN17" s="319">
        <v>5</v>
      </c>
      <c r="CO17" s="319">
        <v>5</v>
      </c>
      <c r="CP17" s="319">
        <v>5</v>
      </c>
      <c r="CQ17" s="319">
        <v>4.9009999999999998</v>
      </c>
      <c r="CR17" s="319">
        <v>5</v>
      </c>
      <c r="CS17" s="319">
        <v>4.516</v>
      </c>
      <c r="CT17" s="319">
        <v>5</v>
      </c>
    </row>
    <row r="18" spans="1:98" ht="30" customHeight="1">
      <c r="A18" s="385"/>
      <c r="B18" s="57" t="str">
        <f>IF('0'!A1=1,"Освіта","Education")</f>
        <v>Освіта</v>
      </c>
      <c r="C18" s="15">
        <v>2.5569999999999999</v>
      </c>
      <c r="D18" s="15">
        <v>2.9780000000000002</v>
      </c>
      <c r="E18" s="15">
        <v>2.754</v>
      </c>
      <c r="F18" s="15">
        <v>2.4820000000000002</v>
      </c>
      <c r="G18" s="15">
        <v>3.2869999999999999</v>
      </c>
      <c r="H18" s="15">
        <v>2.1629999999999998</v>
      </c>
      <c r="I18" s="15">
        <v>3.17</v>
      </c>
      <c r="J18" s="15">
        <v>2.383</v>
      </c>
      <c r="K18" s="15">
        <v>1.7230000000000001</v>
      </c>
      <c r="L18" s="15">
        <v>1.956</v>
      </c>
      <c r="M18" s="15">
        <v>6.1989999999999998</v>
      </c>
      <c r="N18" s="15">
        <v>3.637</v>
      </c>
      <c r="O18" s="15">
        <v>4.6630000000000003</v>
      </c>
      <c r="P18" s="15">
        <v>4.4160000000000004</v>
      </c>
      <c r="Q18" s="15">
        <v>3.2909999999999999</v>
      </c>
      <c r="R18" s="28">
        <v>3.3740000000000001</v>
      </c>
      <c r="S18" s="28">
        <v>2.9580000000000002</v>
      </c>
      <c r="T18" s="28">
        <v>4.6920000000000002</v>
      </c>
      <c r="U18" s="28">
        <v>11.035</v>
      </c>
      <c r="V18" s="28">
        <v>47.984000000000002</v>
      </c>
      <c r="W18" s="28">
        <v>129.13200000000001</v>
      </c>
      <c r="X18" s="28">
        <v>180.8</v>
      </c>
      <c r="Y18" s="28">
        <v>192.17099999999999</v>
      </c>
      <c r="Z18" s="28">
        <v>29.329000000000001</v>
      </c>
      <c r="AA18" s="28">
        <v>2.734</v>
      </c>
      <c r="AB18" s="28">
        <v>2.851</v>
      </c>
      <c r="AC18" s="28">
        <v>2.4460000000000002</v>
      </c>
      <c r="AD18" s="28">
        <v>2.35</v>
      </c>
      <c r="AE18" s="28">
        <v>2.2570000000000001</v>
      </c>
      <c r="AF18" s="28">
        <v>2.4060000000000001</v>
      </c>
      <c r="AG18" s="28">
        <v>3.7109999999999999</v>
      </c>
      <c r="AH18" s="28">
        <v>5.2839999999999998</v>
      </c>
      <c r="AI18" s="28">
        <v>4.1760000000000002</v>
      </c>
      <c r="AJ18" s="28">
        <v>3.2650000000000001</v>
      </c>
      <c r="AK18" s="28">
        <v>2.2919999999999998</v>
      </c>
      <c r="AL18" s="28">
        <v>2.3050000000000002</v>
      </c>
      <c r="AM18" s="28">
        <v>4.67</v>
      </c>
      <c r="AN18" s="28">
        <v>8.3510000000000009</v>
      </c>
      <c r="AO18" s="28">
        <v>8.5820000000000007</v>
      </c>
      <c r="AP18" s="28">
        <v>6.3410000000000002</v>
      </c>
      <c r="AQ18" s="28">
        <v>6.9050000000000002</v>
      </c>
      <c r="AR18" s="28">
        <v>7.6379999999999999</v>
      </c>
      <c r="AS18" s="28">
        <v>5.8090000000000002</v>
      </c>
      <c r="AT18" s="28">
        <v>8.1679999999999993</v>
      </c>
      <c r="AU18" s="28">
        <v>9.0649999999999995</v>
      </c>
      <c r="AV18" s="28">
        <v>8.0380000000000003</v>
      </c>
      <c r="AW18" s="28">
        <v>5.9349999999999996</v>
      </c>
      <c r="AX18" s="28">
        <v>4.5640000000000001</v>
      </c>
      <c r="AY18" s="28">
        <v>5.1619999999999999</v>
      </c>
      <c r="AZ18" s="28">
        <v>5.8010000000000002</v>
      </c>
      <c r="BA18" s="28">
        <v>5.2030000000000003</v>
      </c>
      <c r="BB18" s="28">
        <v>4.9279999999999999</v>
      </c>
      <c r="BC18" s="319">
        <v>4.3579999999999997</v>
      </c>
      <c r="BD18" s="319">
        <v>4.9539999999999997</v>
      </c>
      <c r="BE18" s="28">
        <v>7.1260000000000003</v>
      </c>
      <c r="BF18" s="319">
        <v>6.49</v>
      </c>
      <c r="BG18" s="319">
        <v>4.2910000000000004</v>
      </c>
      <c r="BH18" s="319">
        <v>7.3890000000000002</v>
      </c>
      <c r="BI18" s="319">
        <v>11.686</v>
      </c>
      <c r="BJ18" s="319">
        <v>3.31</v>
      </c>
      <c r="BK18" s="319">
        <v>3.1419999999999999</v>
      </c>
      <c r="BL18" s="319">
        <v>2.7719999999999998</v>
      </c>
      <c r="BM18" s="319">
        <v>3.42</v>
      </c>
      <c r="BN18" s="319">
        <v>3.4550000000000001</v>
      </c>
      <c r="BO18" s="319">
        <v>4.5309999999999997</v>
      </c>
      <c r="BP18" s="319">
        <v>4.3</v>
      </c>
      <c r="BQ18" s="319">
        <v>10.558</v>
      </c>
      <c r="BR18" s="319">
        <v>14</v>
      </c>
      <c r="BS18" s="319">
        <v>11.012</v>
      </c>
      <c r="BT18" s="319">
        <v>8.7870000000000008</v>
      </c>
      <c r="BU18" s="319">
        <v>10.079000000000001</v>
      </c>
      <c r="BV18" s="319">
        <v>5.2549999999999999</v>
      </c>
      <c r="BW18" s="319">
        <v>6.0279999999999996</v>
      </c>
      <c r="BX18" s="319">
        <v>5.2169999999999996</v>
      </c>
      <c r="BY18" s="319">
        <v>6.4349999999999996</v>
      </c>
      <c r="BZ18" s="319">
        <v>7.6070000000000002</v>
      </c>
      <c r="CA18" s="319">
        <v>9.8019999999999996</v>
      </c>
      <c r="CB18" s="319">
        <v>10.061</v>
      </c>
      <c r="CC18" s="319">
        <v>16.936</v>
      </c>
      <c r="CD18" s="319">
        <v>21</v>
      </c>
      <c r="CE18" s="319">
        <v>32</v>
      </c>
      <c r="CF18" s="319">
        <v>35</v>
      </c>
      <c r="CG18" s="319">
        <v>51.847999999999999</v>
      </c>
      <c r="CH18" s="319">
        <v>13.323</v>
      </c>
      <c r="CI18" s="319">
        <v>14.189</v>
      </c>
      <c r="CJ18" s="319">
        <v>17</v>
      </c>
      <c r="CK18" s="319">
        <v>14.788</v>
      </c>
      <c r="CL18" s="319">
        <v>16.48</v>
      </c>
      <c r="CM18" s="319">
        <v>17.731999999999999</v>
      </c>
      <c r="CN18" s="319">
        <v>19</v>
      </c>
      <c r="CO18" s="319">
        <v>20</v>
      </c>
      <c r="CP18" s="319">
        <v>18</v>
      </c>
      <c r="CQ18" s="319">
        <v>16.161000000000001</v>
      </c>
      <c r="CR18" s="319">
        <v>16</v>
      </c>
      <c r="CS18" s="319">
        <v>17.364000000000001</v>
      </c>
      <c r="CT18" s="319">
        <v>17</v>
      </c>
    </row>
    <row r="19" spans="1:98" ht="30" customHeight="1">
      <c r="A19" s="385"/>
      <c r="B19" s="57" t="str">
        <f>IF('0'!A1=1,"Охорона здоров’я та надання  соціальної допомоги","Human health and social work activities")</f>
        <v>Охорона здоров’я та надання  соціальної допомоги</v>
      </c>
      <c r="C19" s="15">
        <v>10.423999999999999</v>
      </c>
      <c r="D19" s="15">
        <v>9.8840000000000003</v>
      </c>
      <c r="E19" s="15">
        <v>8.6280000000000001</v>
      </c>
      <c r="F19" s="15">
        <v>7.6539999999999999</v>
      </c>
      <c r="G19" s="15">
        <v>3.8029999999999999</v>
      </c>
      <c r="H19" s="15">
        <v>4.1159999999999997</v>
      </c>
      <c r="I19" s="15">
        <v>3.2959999999999998</v>
      </c>
      <c r="J19" s="15">
        <v>3.4049999999999998</v>
      </c>
      <c r="K19" s="15">
        <v>4.0949999999999998</v>
      </c>
      <c r="L19" s="15">
        <v>3.0750000000000002</v>
      </c>
      <c r="M19" s="15">
        <v>5.84</v>
      </c>
      <c r="N19" s="15">
        <v>3.9889999999999999</v>
      </c>
      <c r="O19" s="15">
        <v>3.5259999999999998</v>
      </c>
      <c r="P19" s="15">
        <v>4.3499999999999996</v>
      </c>
      <c r="Q19" s="15">
        <v>12.101000000000001</v>
      </c>
      <c r="R19" s="28">
        <v>5.6379999999999999</v>
      </c>
      <c r="S19" s="28">
        <v>7.6749999999999998</v>
      </c>
      <c r="T19" s="28">
        <v>12.536</v>
      </c>
      <c r="U19" s="28">
        <v>12.066000000000001</v>
      </c>
      <c r="V19" s="28">
        <v>72.825999999999993</v>
      </c>
      <c r="W19" s="28">
        <v>147.874</v>
      </c>
      <c r="X19" s="28">
        <v>169.9</v>
      </c>
      <c r="Y19" s="28">
        <v>192.91300000000001</v>
      </c>
      <c r="Z19" s="28">
        <v>10.55</v>
      </c>
      <c r="AA19" s="28">
        <v>6.9210000000000003</v>
      </c>
      <c r="AB19" s="28">
        <v>9.5310000000000006</v>
      </c>
      <c r="AC19" s="28">
        <v>9.34</v>
      </c>
      <c r="AD19" s="28">
        <v>10.863</v>
      </c>
      <c r="AE19" s="28">
        <v>11.388</v>
      </c>
      <c r="AF19" s="28">
        <v>10.48</v>
      </c>
      <c r="AG19" s="28">
        <v>11.398999999999999</v>
      </c>
      <c r="AH19" s="28">
        <v>16.355</v>
      </c>
      <c r="AI19" s="28">
        <v>11.335000000000001</v>
      </c>
      <c r="AJ19" s="28">
        <v>9.4209999999999994</v>
      </c>
      <c r="AK19" s="28">
        <v>8.69</v>
      </c>
      <c r="AL19" s="28">
        <v>9.2100000000000009</v>
      </c>
      <c r="AM19" s="28">
        <v>10.065</v>
      </c>
      <c r="AN19" s="28">
        <v>11.329000000000001</v>
      </c>
      <c r="AO19" s="28">
        <v>10.762</v>
      </c>
      <c r="AP19" s="28">
        <v>10.339</v>
      </c>
      <c r="AQ19" s="28">
        <v>9.6219999999999999</v>
      </c>
      <c r="AR19" s="28">
        <v>9.077</v>
      </c>
      <c r="AS19" s="28">
        <v>7.7089999999999996</v>
      </c>
      <c r="AT19" s="28">
        <v>14.647</v>
      </c>
      <c r="AU19" s="28">
        <v>14.346</v>
      </c>
      <c r="AV19" s="28">
        <v>10.135999999999999</v>
      </c>
      <c r="AW19" s="28">
        <v>8.1430000000000007</v>
      </c>
      <c r="AX19" s="28">
        <v>7.2140000000000004</v>
      </c>
      <c r="AY19" s="28">
        <v>7.3380000000000001</v>
      </c>
      <c r="AZ19" s="28">
        <v>8.1359999999999992</v>
      </c>
      <c r="BA19" s="28">
        <v>9.9260000000000002</v>
      </c>
      <c r="BB19" s="28">
        <v>11.02</v>
      </c>
      <c r="BC19" s="319">
        <v>12.199</v>
      </c>
      <c r="BD19" s="319">
        <v>12.311999999999999</v>
      </c>
      <c r="BE19" s="28">
        <v>13.632</v>
      </c>
      <c r="BF19" s="319">
        <v>22.876000000000001</v>
      </c>
      <c r="BG19" s="319">
        <v>36.753</v>
      </c>
      <c r="BH19" s="319">
        <v>33.012999999999998</v>
      </c>
      <c r="BI19" s="319">
        <v>40.686999999999998</v>
      </c>
      <c r="BJ19" s="319">
        <v>11.084</v>
      </c>
      <c r="BK19" s="319">
        <v>13.346</v>
      </c>
      <c r="BL19" s="319">
        <v>11.734999999999999</v>
      </c>
      <c r="BM19" s="319">
        <v>13.109</v>
      </c>
      <c r="BN19" s="319">
        <v>14.831</v>
      </c>
      <c r="BO19" s="319">
        <v>17.399999999999999</v>
      </c>
      <c r="BP19" s="319">
        <v>19.507999999999999</v>
      </c>
      <c r="BQ19" s="319">
        <v>23.686</v>
      </c>
      <c r="BR19" s="319">
        <v>32</v>
      </c>
      <c r="BS19" s="319">
        <v>39.975000000000001</v>
      </c>
      <c r="BT19" s="319">
        <v>48.045000000000002</v>
      </c>
      <c r="BU19" s="319">
        <v>26.954000000000001</v>
      </c>
      <c r="BV19" s="319">
        <v>10.522</v>
      </c>
      <c r="BW19" s="319">
        <v>7.6740000000000004</v>
      </c>
      <c r="BX19" s="319">
        <v>6.7779999999999996</v>
      </c>
      <c r="BY19" s="319">
        <v>7.3369999999999997</v>
      </c>
      <c r="BZ19" s="319">
        <v>9.6579999999999995</v>
      </c>
      <c r="CA19" s="319">
        <v>12.837</v>
      </c>
      <c r="CB19" s="319">
        <v>11.659000000000001</v>
      </c>
      <c r="CC19" s="319">
        <v>15.250999999999999</v>
      </c>
      <c r="CD19" s="319">
        <v>18</v>
      </c>
      <c r="CE19" s="319">
        <v>34</v>
      </c>
      <c r="CF19" s="319">
        <v>31</v>
      </c>
      <c r="CG19" s="319">
        <v>30.206</v>
      </c>
      <c r="CH19" s="319">
        <v>13.981</v>
      </c>
      <c r="CI19" s="319">
        <v>12.137</v>
      </c>
      <c r="CJ19" s="319">
        <v>13</v>
      </c>
      <c r="CK19" s="319">
        <v>15.36</v>
      </c>
      <c r="CL19" s="319">
        <v>24.172000000000001</v>
      </c>
      <c r="CM19" s="319">
        <v>26.251000000000001</v>
      </c>
      <c r="CN19" s="319">
        <v>31</v>
      </c>
      <c r="CO19" s="319">
        <v>42</v>
      </c>
      <c r="CP19" s="319">
        <v>52</v>
      </c>
      <c r="CQ19" s="319">
        <v>46.073</v>
      </c>
      <c r="CR19" s="319">
        <v>39</v>
      </c>
      <c r="CS19" s="319">
        <v>42.969000000000001</v>
      </c>
      <c r="CT19" s="319">
        <v>28</v>
      </c>
    </row>
    <row r="20" spans="1:98" ht="30" customHeight="1">
      <c r="A20" s="385"/>
      <c r="B20" s="57" t="str">
        <f>IF('0'!A1=1,"Мистецтво, спорт, розваги та відпочинок","Arts, sport, entertainment and recreation")</f>
        <v>Мистецтво, спорт, розваги та відпочинок</v>
      </c>
      <c r="C20" s="15">
        <v>0.56899999999999995</v>
      </c>
      <c r="D20" s="15">
        <v>0.752</v>
      </c>
      <c r="E20" s="15">
        <v>0.54500000000000004</v>
      </c>
      <c r="F20" s="15">
        <v>0.54300000000000004</v>
      </c>
      <c r="G20" s="15">
        <v>0.53100000000000003</v>
      </c>
      <c r="H20" s="15">
        <v>0.46100000000000002</v>
      </c>
      <c r="I20" s="15">
        <v>1.3859999999999999</v>
      </c>
      <c r="J20" s="15">
        <v>1.2390000000000001</v>
      </c>
      <c r="K20" s="15">
        <v>1.0980000000000001</v>
      </c>
      <c r="L20" s="15">
        <v>1.0249999999999999</v>
      </c>
      <c r="M20" s="15">
        <v>1.135</v>
      </c>
      <c r="N20" s="15">
        <v>0.77600000000000002</v>
      </c>
      <c r="O20" s="15">
        <v>0.48299999999999998</v>
      </c>
      <c r="P20" s="15">
        <v>30.876000000000001</v>
      </c>
      <c r="Q20" s="15">
        <v>34.200000000000003</v>
      </c>
      <c r="R20" s="28">
        <v>37.805999999999997</v>
      </c>
      <c r="S20" s="28">
        <v>40.762999999999998</v>
      </c>
      <c r="T20" s="28">
        <v>1.399</v>
      </c>
      <c r="U20" s="28">
        <v>1.2629999999999999</v>
      </c>
      <c r="V20" s="28">
        <v>4.2729999999999997</v>
      </c>
      <c r="W20" s="28">
        <v>10.718999999999999</v>
      </c>
      <c r="X20" s="28">
        <v>17.100000000000001</v>
      </c>
      <c r="Y20" s="28">
        <v>18.126000000000001</v>
      </c>
      <c r="Z20" s="28">
        <v>11.798999999999999</v>
      </c>
      <c r="AA20" s="28">
        <v>14.435</v>
      </c>
      <c r="AB20" s="28">
        <v>3.0110000000000001</v>
      </c>
      <c r="AC20" s="28">
        <v>2.3199999999999998</v>
      </c>
      <c r="AD20" s="28">
        <v>2.456</v>
      </c>
      <c r="AE20" s="28">
        <v>2.4660000000000002</v>
      </c>
      <c r="AF20" s="28">
        <v>2.2330000000000001</v>
      </c>
      <c r="AG20" s="28">
        <v>2.1379999999999999</v>
      </c>
      <c r="AH20" s="28">
        <v>2.2719999999999998</v>
      </c>
      <c r="AI20" s="28">
        <v>2.9289999999999998</v>
      </c>
      <c r="AJ20" s="28">
        <v>2.4689999999999999</v>
      </c>
      <c r="AK20" s="28">
        <v>2.5289999999999999</v>
      </c>
      <c r="AL20" s="28">
        <v>3.0030000000000001</v>
      </c>
      <c r="AM20" s="28">
        <v>3.8660000000000001</v>
      </c>
      <c r="AN20" s="28">
        <v>3.944</v>
      </c>
      <c r="AO20" s="28">
        <v>2.073</v>
      </c>
      <c r="AP20" s="28">
        <v>2.0779999999999998</v>
      </c>
      <c r="AQ20" s="28">
        <v>2.4569999999999999</v>
      </c>
      <c r="AR20" s="28">
        <v>2.915</v>
      </c>
      <c r="AS20" s="28">
        <v>2.5880000000000001</v>
      </c>
      <c r="AT20" s="28">
        <v>2.4809999999999999</v>
      </c>
      <c r="AU20" s="28">
        <v>2.6840000000000002</v>
      </c>
      <c r="AV20" s="28">
        <v>3.0720000000000001</v>
      </c>
      <c r="AW20" s="28">
        <v>3.6880000000000002</v>
      </c>
      <c r="AX20" s="28">
        <v>3.722</v>
      </c>
      <c r="AY20" s="28">
        <v>1.179</v>
      </c>
      <c r="AZ20" s="28">
        <v>1.0640000000000001</v>
      </c>
      <c r="BA20" s="28">
        <v>2.1520000000000001</v>
      </c>
      <c r="BB20" s="28">
        <v>4.4119999999999999</v>
      </c>
      <c r="BC20" s="319">
        <v>0.66900000000000004</v>
      </c>
      <c r="BD20" s="319">
        <v>0.70299999999999996</v>
      </c>
      <c r="BE20" s="28">
        <v>1.2849999999999999</v>
      </c>
      <c r="BF20" s="319">
        <v>0.81499999999999995</v>
      </c>
      <c r="BG20" s="319">
        <v>0.92500000000000004</v>
      </c>
      <c r="BH20" s="319">
        <v>2.41</v>
      </c>
      <c r="BI20" s="319">
        <v>2.839</v>
      </c>
      <c r="BJ20" s="319">
        <v>1.226</v>
      </c>
      <c r="BK20" s="319">
        <v>0.26600000000000001</v>
      </c>
      <c r="BL20" s="319">
        <v>0.438</v>
      </c>
      <c r="BM20" s="319">
        <v>0.42499999999999999</v>
      </c>
      <c r="BN20" s="319">
        <v>1.095</v>
      </c>
      <c r="BO20" s="319">
        <v>0.93600000000000005</v>
      </c>
      <c r="BP20" s="319">
        <v>0.77200000000000002</v>
      </c>
      <c r="BQ20" s="319">
        <v>1.113</v>
      </c>
      <c r="BR20" s="319">
        <v>1</v>
      </c>
      <c r="BS20" s="319">
        <v>1.395</v>
      </c>
      <c r="BT20" s="319">
        <v>0.27200000000000002</v>
      </c>
      <c r="BU20" s="319">
        <v>0.36199999999999999</v>
      </c>
      <c r="BV20" s="319">
        <v>0.26</v>
      </c>
      <c r="BW20" s="319">
        <v>0.219</v>
      </c>
      <c r="BX20" s="319">
        <v>0.57999999999999996</v>
      </c>
      <c r="BY20" s="319">
        <v>0.94899999999999995</v>
      </c>
      <c r="BZ20" s="319">
        <v>1.8520000000000001</v>
      </c>
      <c r="CA20" s="319">
        <v>2.9580000000000002</v>
      </c>
      <c r="CB20" s="319">
        <v>0.187</v>
      </c>
      <c r="CC20" s="319">
        <v>0.111</v>
      </c>
      <c r="CD20" s="328" t="s">
        <v>5</v>
      </c>
      <c r="CE20" s="319">
        <v>0</v>
      </c>
      <c r="CF20" s="319">
        <v>1</v>
      </c>
      <c r="CG20" s="319">
        <v>0.28699999999999998</v>
      </c>
      <c r="CH20" s="328" t="s">
        <v>5</v>
      </c>
      <c r="CI20" s="328">
        <v>9.1999999999999998E-2</v>
      </c>
      <c r="CJ20" s="328">
        <v>0</v>
      </c>
      <c r="CK20" s="328">
        <v>0.33500000000000002</v>
      </c>
      <c r="CL20" s="328">
        <v>0.29799999999999999</v>
      </c>
      <c r="CM20" s="328">
        <v>0.77900000000000003</v>
      </c>
      <c r="CN20" s="328">
        <v>1</v>
      </c>
      <c r="CO20" s="328">
        <v>2</v>
      </c>
      <c r="CP20" s="328">
        <v>1</v>
      </c>
      <c r="CQ20" s="328">
        <v>2.7730000000000001</v>
      </c>
      <c r="CR20" s="328">
        <v>1</v>
      </c>
      <c r="CS20" s="328">
        <v>0.59</v>
      </c>
      <c r="CT20" s="328">
        <v>0.68899999999999995</v>
      </c>
    </row>
    <row r="21" spans="1:98" ht="30" customHeight="1">
      <c r="A21" s="386"/>
      <c r="B21" s="58" t="str">
        <f>IF('0'!A1=1,"Надання інших видів послуг","Other service activities")</f>
        <v>Надання інших видів послуг</v>
      </c>
      <c r="C21" s="15">
        <v>0.504</v>
      </c>
      <c r="D21" s="15">
        <v>0.56399999999999995</v>
      </c>
      <c r="E21" s="15">
        <v>0.60399999999999998</v>
      </c>
      <c r="F21" s="15">
        <v>0.45500000000000002</v>
      </c>
      <c r="G21" s="15">
        <v>0.497</v>
      </c>
      <c r="H21" s="15">
        <v>0.60699999999999998</v>
      </c>
      <c r="I21" s="15">
        <v>0.749</v>
      </c>
      <c r="J21" s="15">
        <v>0.66300000000000003</v>
      </c>
      <c r="K21" s="15">
        <v>0.71</v>
      </c>
      <c r="L21" s="15">
        <v>0.88300000000000001</v>
      </c>
      <c r="M21" s="15">
        <v>0.89900000000000002</v>
      </c>
      <c r="N21" s="15">
        <v>0.91700000000000004</v>
      </c>
      <c r="O21" s="15">
        <v>1.1679999999999999</v>
      </c>
      <c r="P21" s="15">
        <v>1.2370000000000001</v>
      </c>
      <c r="Q21" s="15">
        <v>1.5149999999999999</v>
      </c>
      <c r="R21" s="28">
        <v>0.97799999999999998</v>
      </c>
      <c r="S21" s="28">
        <v>0.80900000000000005</v>
      </c>
      <c r="T21" s="28">
        <v>0.97799999999999998</v>
      </c>
      <c r="U21" s="28">
        <v>0.82</v>
      </c>
      <c r="V21" s="28">
        <v>1.1399999999999999</v>
      </c>
      <c r="W21" s="28">
        <v>2.0590000000000002</v>
      </c>
      <c r="X21" s="28">
        <v>2.2000000000000002</v>
      </c>
      <c r="Y21" s="28">
        <v>1.7989999999999999</v>
      </c>
      <c r="Z21" s="28">
        <v>0.41499999999999998</v>
      </c>
      <c r="AA21" s="28">
        <v>0.94399999999999995</v>
      </c>
      <c r="AB21" s="28">
        <v>0.95699999999999996</v>
      </c>
      <c r="AC21" s="28">
        <v>0.70099999999999996</v>
      </c>
      <c r="AD21" s="28">
        <v>0.82499999999999996</v>
      </c>
      <c r="AE21" s="28">
        <v>0.61299999999999999</v>
      </c>
      <c r="AF21" s="28">
        <v>0.57399999999999995</v>
      </c>
      <c r="AG21" s="28">
        <v>1.069</v>
      </c>
      <c r="AH21" s="28">
        <v>1.024</v>
      </c>
      <c r="AI21" s="28">
        <v>0.60599999999999998</v>
      </c>
      <c r="AJ21" s="28">
        <v>0.60699999999999998</v>
      </c>
      <c r="AK21" s="28">
        <v>0.63600000000000001</v>
      </c>
      <c r="AL21" s="28">
        <v>0.69699999999999995</v>
      </c>
      <c r="AM21" s="28">
        <v>0.81299999999999994</v>
      </c>
      <c r="AN21" s="28">
        <v>0.72599999999999998</v>
      </c>
      <c r="AO21" s="28">
        <v>0.75600000000000001</v>
      </c>
      <c r="AP21" s="28">
        <v>0.72299999999999998</v>
      </c>
      <c r="AQ21" s="28">
        <v>0.76100000000000001</v>
      </c>
      <c r="AR21" s="28">
        <v>0.76500000000000001</v>
      </c>
      <c r="AS21" s="28">
        <v>0.79200000000000004</v>
      </c>
      <c r="AT21" s="28">
        <v>0.77200000000000002</v>
      </c>
      <c r="AU21" s="28">
        <v>0.80500000000000005</v>
      </c>
      <c r="AV21" s="28">
        <v>0.73099999999999998</v>
      </c>
      <c r="AW21" s="28">
        <v>0.627</v>
      </c>
      <c r="AX21" s="28">
        <v>0.71099999999999997</v>
      </c>
      <c r="AY21" s="28">
        <v>0.20699999999999999</v>
      </c>
      <c r="AZ21" s="28">
        <v>0.53</v>
      </c>
      <c r="BA21" s="28">
        <v>0.93500000000000005</v>
      </c>
      <c r="BB21" s="28">
        <v>0.96499999999999997</v>
      </c>
      <c r="BC21" s="319">
        <v>0.44900000000000001</v>
      </c>
      <c r="BD21" s="319">
        <v>1.9019999999999999</v>
      </c>
      <c r="BE21" s="28">
        <v>3.3929999999999998</v>
      </c>
      <c r="BF21" s="319">
        <v>1.794</v>
      </c>
      <c r="BG21" s="319">
        <v>0.20599999999999999</v>
      </c>
      <c r="BH21" s="319">
        <v>0.151</v>
      </c>
      <c r="BI21" s="319">
        <v>0.14899999999999999</v>
      </c>
      <c r="BJ21" s="319">
        <v>0.15</v>
      </c>
      <c r="BK21" s="319">
        <v>0.29499999999999998</v>
      </c>
      <c r="BL21" s="319">
        <v>0.44400000000000001</v>
      </c>
      <c r="BM21" s="319">
        <v>0.434</v>
      </c>
      <c r="BN21" s="319">
        <v>0.434</v>
      </c>
      <c r="BO21" s="319">
        <v>0.65600000000000003</v>
      </c>
      <c r="BP21" s="319">
        <v>0.75</v>
      </c>
      <c r="BQ21" s="319">
        <v>0.20799999999999999</v>
      </c>
      <c r="BR21" s="319">
        <v>0</v>
      </c>
      <c r="BS21" s="319">
        <v>0.255</v>
      </c>
      <c r="BT21" s="319">
        <v>7.1999999999999995E-2</v>
      </c>
      <c r="BU21" s="319">
        <v>7.0999999999999994E-2</v>
      </c>
      <c r="BV21" s="319">
        <v>6.0999999999999999E-2</v>
      </c>
      <c r="BW21" s="319">
        <v>0.23100000000000001</v>
      </c>
      <c r="BX21" s="319">
        <v>0.251</v>
      </c>
      <c r="BY21" s="319">
        <v>0.33500000000000002</v>
      </c>
      <c r="BZ21" s="319">
        <v>0.23100000000000001</v>
      </c>
      <c r="CA21" s="319">
        <v>1.2010000000000001</v>
      </c>
      <c r="CB21" s="319">
        <v>0.17100000000000001</v>
      </c>
      <c r="CC21" s="319">
        <v>0.192</v>
      </c>
      <c r="CD21" s="319">
        <v>0</v>
      </c>
      <c r="CE21" s="319">
        <v>0</v>
      </c>
      <c r="CF21" s="319">
        <v>0</v>
      </c>
      <c r="CG21" s="319">
        <v>2.1000000000000001E-2</v>
      </c>
      <c r="CH21" s="328" t="s">
        <v>5</v>
      </c>
      <c r="CI21" s="328" t="s">
        <v>5</v>
      </c>
      <c r="CJ21" s="328">
        <v>0</v>
      </c>
      <c r="CK21" s="328">
        <v>0.254</v>
      </c>
      <c r="CL21" s="328">
        <v>0.92</v>
      </c>
      <c r="CM21" s="328">
        <v>1.0629999999999999</v>
      </c>
      <c r="CN21" s="328">
        <v>0</v>
      </c>
      <c r="CO21" s="328">
        <v>0</v>
      </c>
      <c r="CP21" s="328">
        <v>0</v>
      </c>
      <c r="CQ21" s="328">
        <v>0.41699999999999998</v>
      </c>
      <c r="CR21" s="328">
        <v>0</v>
      </c>
      <c r="CS21" s="328">
        <v>1.3580000000000001</v>
      </c>
      <c r="CT21" s="328">
        <v>1.1759999999999999</v>
      </c>
    </row>
    <row r="22" spans="1:98">
      <c r="A22" s="59"/>
      <c r="B22" s="59"/>
    </row>
    <row r="23" spans="1:98">
      <c r="A23"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3" s="61"/>
    </row>
    <row r="24" spans="1:98">
      <c r="A24" s="62"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24" s="63"/>
    </row>
    <row r="25" spans="1:98">
      <c r="A25" s="62" t="str">
        <f>IF('0'!A1=1,"**Починаючи з липня 2014 року дані можуть бути уточнені.","**Since July 2014 the data can be corrected .")</f>
        <v>**Починаючи з липня 2014 року дані можуть бути уточнені.</v>
      </c>
      <c r="B25" s="63"/>
    </row>
    <row r="27" spans="1:98" ht="118.5" customHeight="1">
      <c r="A27" s="392" t="s">
        <v>24</v>
      </c>
      <c r="B27" s="393"/>
    </row>
    <row r="28" spans="1:98" s="352" customFormat="1" ht="66.75" customHeight="1">
      <c r="A28" s="388" t="s">
        <v>25</v>
      </c>
      <c r="B28" s="388"/>
    </row>
  </sheetData>
  <sheetProtection password="CF16" sheet="1" objects="1" scenarios="1"/>
  <mergeCells count="4">
    <mergeCell ref="A28:B28"/>
    <mergeCell ref="A3:B3"/>
    <mergeCell ref="A4:A21"/>
    <mergeCell ref="A27:B27"/>
  </mergeCells>
  <hyperlinks>
    <hyperlink ref="A1" location="'0'!A1" display="'0'!A1"/>
    <hyperlink ref="A27" r:id="rId1" display="http://www.ukrstat.gov.ua/norm_doc/2020/374/374.pdf"/>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CT31"/>
  <sheetViews>
    <sheetView showGridLines="0" showRowColHeaders="0" zoomScale="85" zoomScaleNormal="85" workbookViewId="0">
      <pane xSplit="2" topLeftCell="BW1" activePane="topRight" state="frozen"/>
      <selection activeCell="AZ3" sqref="AZ3"/>
      <selection pane="topRight" activeCell="CT3" sqref="CT3"/>
    </sheetView>
  </sheetViews>
  <sheetFormatPr defaultRowHeight="12.75"/>
  <cols>
    <col min="2" max="2" width="45.83203125" customWidth="1"/>
    <col min="3" max="98" width="10.83203125" customWidth="1"/>
  </cols>
  <sheetData>
    <row r="1" spans="1:98" ht="15">
      <c r="A1" s="52" t="str">
        <f>IF('0'!A1=1,"до змісту","to title")</f>
        <v>до змісту</v>
      </c>
      <c r="B1" s="53"/>
    </row>
    <row r="2" spans="1:98" s="3" customFormat="1" ht="15.75">
      <c r="A2" s="54"/>
      <c r="B2" s="55"/>
      <c r="C2" s="2">
        <v>38384</v>
      </c>
      <c r="D2" s="2">
        <v>38412</v>
      </c>
      <c r="E2" s="2">
        <v>38443</v>
      </c>
      <c r="F2" s="2">
        <v>38473</v>
      </c>
      <c r="G2" s="2">
        <v>38504</v>
      </c>
      <c r="H2" s="2">
        <v>38534</v>
      </c>
      <c r="I2" s="2">
        <v>38565</v>
      </c>
      <c r="J2" s="2">
        <v>38596</v>
      </c>
      <c r="K2" s="2">
        <v>38626</v>
      </c>
      <c r="L2" s="2">
        <v>38657</v>
      </c>
      <c r="M2" s="2">
        <v>38687</v>
      </c>
      <c r="N2" s="2">
        <v>38718</v>
      </c>
      <c r="O2" s="2">
        <v>38749</v>
      </c>
      <c r="P2" s="2">
        <v>38777</v>
      </c>
      <c r="Q2" s="2">
        <v>38808</v>
      </c>
      <c r="R2" s="2">
        <v>38838</v>
      </c>
      <c r="S2" s="2">
        <v>38869</v>
      </c>
      <c r="T2" s="2">
        <v>38899</v>
      </c>
      <c r="U2" s="2">
        <v>38930</v>
      </c>
      <c r="V2" s="2">
        <v>38961</v>
      </c>
      <c r="W2" s="2">
        <v>38991</v>
      </c>
      <c r="X2" s="2">
        <v>39022</v>
      </c>
      <c r="Y2" s="2">
        <v>39052</v>
      </c>
      <c r="Z2" s="2">
        <v>39083</v>
      </c>
      <c r="AA2" s="2">
        <v>39114</v>
      </c>
      <c r="AB2" s="2">
        <v>39142</v>
      </c>
      <c r="AC2" s="2">
        <v>39173</v>
      </c>
      <c r="AD2" s="2">
        <v>39203</v>
      </c>
      <c r="AE2" s="2">
        <v>39234</v>
      </c>
      <c r="AF2" s="2">
        <v>39264</v>
      </c>
      <c r="AG2" s="2">
        <v>39295</v>
      </c>
      <c r="AH2" s="2">
        <v>39326</v>
      </c>
      <c r="AI2" s="2">
        <v>39356</v>
      </c>
      <c r="AJ2" s="2">
        <v>39387</v>
      </c>
      <c r="AK2" s="2">
        <v>39417</v>
      </c>
      <c r="AL2" s="2">
        <v>39448</v>
      </c>
      <c r="AM2" s="2">
        <v>39479</v>
      </c>
      <c r="AN2" s="2">
        <v>39508</v>
      </c>
      <c r="AO2" s="2">
        <v>39539</v>
      </c>
      <c r="AP2" s="2">
        <v>39569</v>
      </c>
      <c r="AQ2" s="2">
        <v>39600</v>
      </c>
      <c r="AR2" s="2">
        <v>39630</v>
      </c>
      <c r="AS2" s="2">
        <v>39661</v>
      </c>
      <c r="AT2" s="2">
        <v>39692</v>
      </c>
      <c r="AU2" s="2">
        <v>39722</v>
      </c>
      <c r="AV2" s="2">
        <v>39753</v>
      </c>
      <c r="AW2" s="2">
        <v>39783</v>
      </c>
      <c r="AX2" s="2">
        <v>39814</v>
      </c>
      <c r="AY2" s="2">
        <v>39845</v>
      </c>
      <c r="AZ2" s="2">
        <v>39873</v>
      </c>
      <c r="BA2" s="2">
        <v>39904</v>
      </c>
      <c r="BB2" s="2">
        <v>39934</v>
      </c>
      <c r="BC2" s="2">
        <v>39965</v>
      </c>
      <c r="BD2" s="2">
        <v>39995</v>
      </c>
      <c r="BE2" s="2">
        <v>40026</v>
      </c>
      <c r="BF2" s="2">
        <v>40057</v>
      </c>
      <c r="BG2" s="2">
        <v>40087</v>
      </c>
      <c r="BH2" s="2">
        <v>40118</v>
      </c>
      <c r="BI2" s="2">
        <v>40148</v>
      </c>
      <c r="BJ2" s="2">
        <v>40179</v>
      </c>
      <c r="BK2" s="2">
        <v>40210</v>
      </c>
      <c r="BL2" s="2">
        <v>40238</v>
      </c>
      <c r="BM2" s="2">
        <v>40269</v>
      </c>
      <c r="BN2" s="2">
        <v>40299</v>
      </c>
      <c r="BO2" s="2">
        <v>40330</v>
      </c>
      <c r="BP2" s="2">
        <v>40360</v>
      </c>
      <c r="BQ2" s="2">
        <v>40391</v>
      </c>
      <c r="BR2" s="2">
        <v>40422</v>
      </c>
      <c r="BS2" s="2">
        <v>40452</v>
      </c>
      <c r="BT2" s="2">
        <v>40483</v>
      </c>
      <c r="BU2" s="2">
        <v>40513</v>
      </c>
      <c r="BV2" s="2">
        <v>40544</v>
      </c>
      <c r="BW2" s="2">
        <v>40575</v>
      </c>
      <c r="BX2" s="2">
        <v>40603</v>
      </c>
      <c r="BY2" s="2">
        <v>40634</v>
      </c>
      <c r="BZ2" s="2">
        <v>40664</v>
      </c>
      <c r="CA2" s="2">
        <v>40695</v>
      </c>
      <c r="CB2" s="2">
        <v>40725</v>
      </c>
      <c r="CC2" s="2">
        <v>40756</v>
      </c>
      <c r="CD2" s="2">
        <v>40787</v>
      </c>
      <c r="CE2" s="2">
        <v>40817</v>
      </c>
      <c r="CF2" s="2">
        <v>40848</v>
      </c>
      <c r="CG2" s="2">
        <v>40878</v>
      </c>
      <c r="CH2" s="2">
        <v>40909</v>
      </c>
      <c r="CI2" s="2">
        <v>40940</v>
      </c>
      <c r="CJ2" s="2">
        <v>40969</v>
      </c>
      <c r="CK2" s="2">
        <v>41000</v>
      </c>
      <c r="CL2" s="2">
        <v>41030</v>
      </c>
      <c r="CM2" s="2">
        <v>41061</v>
      </c>
      <c r="CN2" s="2">
        <v>41091</v>
      </c>
      <c r="CO2" s="2">
        <v>41122</v>
      </c>
      <c r="CP2" s="2">
        <v>41153</v>
      </c>
      <c r="CQ2" s="2">
        <v>41183</v>
      </c>
      <c r="CR2" s="2">
        <v>41214</v>
      </c>
      <c r="CS2" s="2">
        <v>41244</v>
      </c>
      <c r="CT2" s="2">
        <v>41275</v>
      </c>
    </row>
    <row r="3" spans="1:98" ht="53.45" customHeight="1">
      <c r="A3" s="390" t="str">
        <f>IF('0'!A1=1,"Заборгованість з виплати заробітної плати економічно активних підприємств на перше число місяця (млн. грн) КВЕД 2005","Wage arrears economically active enterprises as of month 1-st (mln. UAH) CTEA 2005")</f>
        <v>Заборгованість з виплати заробітної плати економічно активних підприємств на перше число місяця (млн. грн) КВЕД 2005</v>
      </c>
      <c r="B3" s="391"/>
      <c r="C3" s="4">
        <v>638.60599999999999</v>
      </c>
      <c r="D3" s="4">
        <v>695.24</v>
      </c>
      <c r="E3" s="11">
        <v>722.71299999999997</v>
      </c>
      <c r="F3" s="11">
        <v>672.29899999999998</v>
      </c>
      <c r="G3" s="4">
        <v>726.92499999999995</v>
      </c>
      <c r="H3" s="4">
        <v>763.88099999999997</v>
      </c>
      <c r="I3" s="11">
        <v>716.125</v>
      </c>
      <c r="J3" s="11">
        <v>543.20000000000005</v>
      </c>
      <c r="K3" s="11">
        <v>551.34</v>
      </c>
      <c r="L3" s="11">
        <v>579.90499999999997</v>
      </c>
      <c r="M3" s="4">
        <v>580.01099999999997</v>
      </c>
      <c r="N3" s="11">
        <v>462.12299999999999</v>
      </c>
      <c r="O3" s="4">
        <v>532.25</v>
      </c>
      <c r="P3" s="11">
        <v>521.96199999999999</v>
      </c>
      <c r="Q3" s="11">
        <v>471.25700000000001</v>
      </c>
      <c r="R3" s="4">
        <v>499.65199999999999</v>
      </c>
      <c r="S3" s="11">
        <v>535.51199999999994</v>
      </c>
      <c r="T3" s="11">
        <v>591.84199999999998</v>
      </c>
      <c r="U3" s="11">
        <v>554.95100000000002</v>
      </c>
      <c r="V3" s="11">
        <v>468.048</v>
      </c>
      <c r="W3" s="11">
        <v>467.916</v>
      </c>
      <c r="X3" s="11">
        <v>445.589</v>
      </c>
      <c r="Y3" s="11">
        <v>477.18799999999999</v>
      </c>
      <c r="Z3" s="11">
        <v>315.39699999999999</v>
      </c>
      <c r="AA3" s="4">
        <v>367.83600000000001</v>
      </c>
      <c r="AB3" s="4">
        <v>382.21</v>
      </c>
      <c r="AC3" s="4">
        <v>378.54199999999997</v>
      </c>
      <c r="AD3" s="4">
        <v>337.50400000000002</v>
      </c>
      <c r="AE3" s="4">
        <v>339.226</v>
      </c>
      <c r="AF3" s="4">
        <v>359.99900000000002</v>
      </c>
      <c r="AG3" s="4">
        <v>331.22399999999999</v>
      </c>
      <c r="AH3" s="4">
        <v>306.7</v>
      </c>
      <c r="AI3" s="4">
        <v>273.08199999999999</v>
      </c>
      <c r="AJ3" s="4">
        <v>299.274</v>
      </c>
      <c r="AK3" s="4">
        <v>296.14</v>
      </c>
      <c r="AL3" s="4">
        <v>245.81100000000001</v>
      </c>
      <c r="AM3" s="4" t="s">
        <v>0</v>
      </c>
      <c r="AN3" s="4" t="s">
        <v>0</v>
      </c>
      <c r="AO3" s="4">
        <v>282.54500000000002</v>
      </c>
      <c r="AP3" s="4" t="s">
        <v>0</v>
      </c>
      <c r="AQ3" s="4" t="s">
        <v>0</v>
      </c>
      <c r="AR3" s="4">
        <v>318.10000000000002</v>
      </c>
      <c r="AS3" s="4">
        <v>361.79300000000001</v>
      </c>
      <c r="AT3" s="4">
        <v>304.24799999999999</v>
      </c>
      <c r="AU3" s="4">
        <v>456.23500000000001</v>
      </c>
      <c r="AV3" s="4">
        <v>643.13</v>
      </c>
      <c r="AW3" s="4">
        <v>1311.9929999999999</v>
      </c>
      <c r="AX3" s="4">
        <v>760.62099999999998</v>
      </c>
      <c r="AY3" s="4">
        <v>1088.8309999999999</v>
      </c>
      <c r="AZ3" s="18">
        <v>1177.3589999999999</v>
      </c>
      <c r="BA3" s="4">
        <v>1267.6500000000001</v>
      </c>
      <c r="BB3" s="4">
        <v>935.851</v>
      </c>
      <c r="BC3" s="4">
        <v>1043.655</v>
      </c>
      <c r="BD3" s="4">
        <v>1154.2950000000001</v>
      </c>
      <c r="BE3" s="4">
        <v>1066.829</v>
      </c>
      <c r="BF3" s="4">
        <v>1109.0340000000001</v>
      </c>
      <c r="BG3" s="4">
        <v>1166.4690000000001</v>
      </c>
      <c r="BH3" s="4">
        <v>1138.5719999999999</v>
      </c>
      <c r="BI3" s="4">
        <v>1103.664</v>
      </c>
      <c r="BJ3" s="4">
        <v>956.005</v>
      </c>
      <c r="BK3" s="4">
        <v>1139.8679999999999</v>
      </c>
      <c r="BL3" s="4">
        <v>1161.4559999999999</v>
      </c>
      <c r="BM3" s="4">
        <v>1124.5039999999999</v>
      </c>
      <c r="BN3" s="4">
        <v>1106.944</v>
      </c>
      <c r="BO3" s="4">
        <v>1299.029</v>
      </c>
      <c r="BP3" s="4">
        <v>1193.44</v>
      </c>
      <c r="BQ3" s="4">
        <v>952.60900000000004</v>
      </c>
      <c r="BR3" s="4">
        <v>829.30399999999997</v>
      </c>
      <c r="BS3" s="4">
        <v>761.572</v>
      </c>
      <c r="BT3" s="4">
        <v>709.86</v>
      </c>
      <c r="BU3" s="4">
        <v>759.798</v>
      </c>
      <c r="BV3" s="4">
        <v>646.44000000000005</v>
      </c>
      <c r="BW3" s="4">
        <v>706.19600000000003</v>
      </c>
      <c r="BX3" s="4">
        <v>769.55600000000004</v>
      </c>
      <c r="BY3" s="4">
        <v>682.64700000000005</v>
      </c>
      <c r="BZ3" s="4">
        <v>657.49699999999996</v>
      </c>
      <c r="CA3" s="4">
        <v>655.42</v>
      </c>
      <c r="CB3" s="4">
        <v>600.58000000000004</v>
      </c>
      <c r="CC3" s="4">
        <v>596.36800000000005</v>
      </c>
      <c r="CD3" s="4">
        <v>583.07899999999995</v>
      </c>
      <c r="CE3" s="4">
        <v>619.75699999999995</v>
      </c>
      <c r="CF3" s="4">
        <v>602.101</v>
      </c>
      <c r="CG3" s="4">
        <v>551.28300000000002</v>
      </c>
      <c r="CH3" s="4">
        <v>436.10899999999998</v>
      </c>
      <c r="CI3" s="4">
        <v>475.26400000000001</v>
      </c>
      <c r="CJ3" s="4">
        <v>501.89400000000001</v>
      </c>
      <c r="CK3" s="4">
        <v>485.16500000000002</v>
      </c>
      <c r="CL3" s="4">
        <v>477.70400000000001</v>
      </c>
      <c r="CM3" s="4">
        <v>479.31799999999998</v>
      </c>
      <c r="CN3" s="4">
        <v>451.99299999999999</v>
      </c>
      <c r="CO3" s="4">
        <v>480.11599999999999</v>
      </c>
      <c r="CP3" s="4">
        <v>458.16300000000001</v>
      </c>
      <c r="CQ3" s="4">
        <v>420.173</v>
      </c>
      <c r="CR3" s="4">
        <v>412.63499999999999</v>
      </c>
      <c r="CS3" s="4">
        <v>484.87799999999999</v>
      </c>
      <c r="CT3" s="4">
        <v>450.96699999999998</v>
      </c>
    </row>
    <row r="4" spans="1:98" ht="30" customHeight="1">
      <c r="A4" s="384" t="str">
        <f>IF('0'!A1=1,"За видами економічної діяльності КВЕД 2005","By types of economic activity CTEA 2005")</f>
        <v>За видами економічної діяльності КВЕД 2005</v>
      </c>
      <c r="B4" s="78"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1">
        <v>139.54499999999999</v>
      </c>
      <c r="D4" s="1">
        <v>162.66499999999999</v>
      </c>
      <c r="E4" s="6">
        <v>179.26300000000001</v>
      </c>
      <c r="F4" s="6">
        <v>176.81</v>
      </c>
      <c r="G4" s="1">
        <v>190.61099999999999</v>
      </c>
      <c r="H4" s="1">
        <v>195.672</v>
      </c>
      <c r="I4" s="6">
        <v>166.42500000000001</v>
      </c>
      <c r="J4" s="6">
        <v>125.04</v>
      </c>
      <c r="K4" s="6">
        <v>112.515</v>
      </c>
      <c r="L4" s="6">
        <v>111.54</v>
      </c>
      <c r="M4" s="1">
        <v>110.899</v>
      </c>
      <c r="N4" s="6">
        <v>103.215</v>
      </c>
      <c r="O4" s="1">
        <v>98.86</v>
      </c>
      <c r="P4" s="6">
        <v>97.064999999999998</v>
      </c>
      <c r="Q4" s="6">
        <v>94.435000000000002</v>
      </c>
      <c r="R4" s="1">
        <v>92.486000000000004</v>
      </c>
      <c r="S4" s="6">
        <v>97.459000000000003</v>
      </c>
      <c r="T4" s="6">
        <v>97.215999999999994</v>
      </c>
      <c r="U4" s="6">
        <v>84.064999999999998</v>
      </c>
      <c r="V4" s="6">
        <v>67.441999999999993</v>
      </c>
      <c r="W4" s="6">
        <v>59.959000000000003</v>
      </c>
      <c r="X4" s="6">
        <v>56.058</v>
      </c>
      <c r="Y4" s="6">
        <v>52.097999999999999</v>
      </c>
      <c r="Z4" s="6">
        <v>44.131</v>
      </c>
      <c r="AA4" s="1">
        <v>41.506</v>
      </c>
      <c r="AB4" s="1">
        <v>42.843000000000004</v>
      </c>
      <c r="AC4" s="1">
        <v>38.706000000000003</v>
      </c>
      <c r="AD4" s="1">
        <v>34.771000000000001</v>
      </c>
      <c r="AE4" s="1">
        <v>34.353000000000002</v>
      </c>
      <c r="AF4" s="1">
        <v>30.486999999999998</v>
      </c>
      <c r="AG4" s="1">
        <v>19.734999999999999</v>
      </c>
      <c r="AH4" s="1">
        <v>16</v>
      </c>
      <c r="AI4" s="1">
        <v>14.992000000000001</v>
      </c>
      <c r="AJ4" s="1">
        <v>12.265000000000001</v>
      </c>
      <c r="AK4" s="1">
        <v>11.497</v>
      </c>
      <c r="AL4" s="1">
        <v>10.507999999999999</v>
      </c>
      <c r="AM4" s="1" t="s">
        <v>0</v>
      </c>
      <c r="AN4" s="1" t="s">
        <v>0</v>
      </c>
      <c r="AO4" s="1">
        <v>8.1240000000000006</v>
      </c>
      <c r="AP4" s="1" t="s">
        <v>0</v>
      </c>
      <c r="AQ4" s="1" t="s">
        <v>0</v>
      </c>
      <c r="AR4" s="1">
        <v>6.2</v>
      </c>
      <c r="AS4" s="1">
        <v>4.423</v>
      </c>
      <c r="AT4" s="1">
        <v>3.5329999999999999</v>
      </c>
      <c r="AU4" s="1">
        <v>4.7839999999999998</v>
      </c>
      <c r="AV4" s="1">
        <v>9.7780000000000005</v>
      </c>
      <c r="AW4" s="1">
        <v>23.042000000000002</v>
      </c>
      <c r="AX4" s="1">
        <v>32.381</v>
      </c>
      <c r="AY4" s="1">
        <v>25.294</v>
      </c>
      <c r="AZ4" s="15">
        <v>30.074000000000002</v>
      </c>
      <c r="BA4" s="1">
        <v>26.212</v>
      </c>
      <c r="BB4" s="1">
        <v>21.821000000000002</v>
      </c>
      <c r="BC4" s="1">
        <v>26.731000000000002</v>
      </c>
      <c r="BD4" s="1">
        <v>30.492000000000001</v>
      </c>
      <c r="BE4" s="1">
        <v>23.434000000000001</v>
      </c>
      <c r="BF4" s="1">
        <v>29.114999999999998</v>
      </c>
      <c r="BG4" s="1">
        <v>33.216999999999999</v>
      </c>
      <c r="BH4" s="1">
        <v>28.338999999999999</v>
      </c>
      <c r="BI4" s="1">
        <v>26.400200000000002</v>
      </c>
      <c r="BJ4" s="1">
        <v>25.318999999999999</v>
      </c>
      <c r="BK4" s="1">
        <v>28.983000000000001</v>
      </c>
      <c r="BL4" s="1">
        <v>26.81</v>
      </c>
      <c r="BM4" s="1">
        <v>24.623000000000001</v>
      </c>
      <c r="BN4" s="1">
        <v>28.699000000000002</v>
      </c>
      <c r="BO4" s="1">
        <v>26.408000000000001</v>
      </c>
      <c r="BP4" s="1">
        <v>27.696000000000002</v>
      </c>
      <c r="BQ4" s="1">
        <v>18.523</v>
      </c>
      <c r="BR4" s="1">
        <v>15.064</v>
      </c>
      <c r="BS4" s="1">
        <v>13.218</v>
      </c>
      <c r="BT4" s="1">
        <v>10.938000000000001</v>
      </c>
      <c r="BU4" s="1">
        <v>12.782999999999999</v>
      </c>
      <c r="BV4" s="1">
        <v>11.002000000000001</v>
      </c>
      <c r="BW4" s="1">
        <v>13.81</v>
      </c>
      <c r="BX4" s="1">
        <v>14.603999999999999</v>
      </c>
      <c r="BY4" s="1">
        <v>12.486000000000001</v>
      </c>
      <c r="BZ4" s="1">
        <v>11.87</v>
      </c>
      <c r="CA4" s="1">
        <v>12.923999999999999</v>
      </c>
      <c r="CB4" s="1">
        <v>15.177</v>
      </c>
      <c r="CC4" s="1">
        <v>13.843</v>
      </c>
      <c r="CD4" s="1">
        <v>12.411</v>
      </c>
      <c r="CE4" s="1">
        <v>13.141999999999999</v>
      </c>
      <c r="CF4" s="1">
        <v>10.505000000000001</v>
      </c>
      <c r="CG4" s="1">
        <v>11.595000000000001</v>
      </c>
      <c r="CH4" s="1">
        <v>10.536</v>
      </c>
      <c r="CI4" s="1">
        <v>12.153</v>
      </c>
      <c r="CJ4" s="1">
        <v>9.9149999999999991</v>
      </c>
      <c r="CK4" s="1">
        <v>10.340999999999999</v>
      </c>
      <c r="CL4" s="1">
        <v>9.1319999999999997</v>
      </c>
      <c r="CM4" s="1">
        <v>8.8610000000000007</v>
      </c>
      <c r="CN4" s="1">
        <v>10.965</v>
      </c>
      <c r="CO4" s="1">
        <v>11.004</v>
      </c>
      <c r="CP4" s="1">
        <v>11.43</v>
      </c>
      <c r="CQ4" s="1">
        <v>9.5809999999999995</v>
      </c>
      <c r="CR4" s="1">
        <v>9.093</v>
      </c>
      <c r="CS4" s="1">
        <v>9.6310000000000002</v>
      </c>
      <c r="CT4" s="1">
        <v>8.9600000000000009</v>
      </c>
    </row>
    <row r="5" spans="1:98" ht="30" customHeight="1">
      <c r="A5" s="385"/>
      <c r="B5" s="79" t="str">
        <f>IF('0'!A1=1,"Лісове господарство та пов'язані з ним послуги","forestry and related services")</f>
        <v>Лісове господарство та пов'язані з ним послуги</v>
      </c>
      <c r="C5" s="1">
        <v>0.72099999999999997</v>
      </c>
      <c r="D5" s="1">
        <v>0.92500000000000004</v>
      </c>
      <c r="E5" s="6">
        <v>1.018</v>
      </c>
      <c r="F5" s="6">
        <v>0.67600000000000005</v>
      </c>
      <c r="G5" s="1">
        <v>0.74299999999999999</v>
      </c>
      <c r="H5" s="1">
        <v>1.5509999999999999</v>
      </c>
      <c r="I5" s="6">
        <v>0.95599999999999996</v>
      </c>
      <c r="J5" s="6">
        <v>1.1279999999999999</v>
      </c>
      <c r="K5" s="6">
        <v>0.48899999999999999</v>
      </c>
      <c r="L5" s="6">
        <v>0.34100000000000003</v>
      </c>
      <c r="M5" s="1">
        <v>0.76900000000000002</v>
      </c>
      <c r="N5" s="6">
        <v>0.4</v>
      </c>
      <c r="O5" s="1">
        <v>0.71499999999999997</v>
      </c>
      <c r="P5" s="6">
        <v>0.77</v>
      </c>
      <c r="Q5" s="6">
        <v>0.70499999999999996</v>
      </c>
      <c r="R5" s="1">
        <v>0.67200000000000004</v>
      </c>
      <c r="S5" s="6">
        <v>1.244</v>
      </c>
      <c r="T5" s="6">
        <v>1.2410000000000001</v>
      </c>
      <c r="U5" s="6">
        <v>1.3919999999999999</v>
      </c>
      <c r="V5" s="6">
        <v>1.643</v>
      </c>
      <c r="W5" s="6">
        <v>2.024</v>
      </c>
      <c r="X5" s="6">
        <v>1.2050000000000001</v>
      </c>
      <c r="Y5" s="6">
        <v>0.93700000000000006</v>
      </c>
      <c r="Z5" s="6">
        <v>0.78100000000000003</v>
      </c>
      <c r="AA5" s="1">
        <v>1.4279999999999999</v>
      </c>
      <c r="AB5" s="1">
        <v>1.853</v>
      </c>
      <c r="AC5" s="1">
        <v>1.1000000000000001</v>
      </c>
      <c r="AD5" s="1">
        <v>1.0129999999999999</v>
      </c>
      <c r="AE5" s="1">
        <v>0.88700000000000001</v>
      </c>
      <c r="AF5" s="1">
        <v>0.73599999999999999</v>
      </c>
      <c r="AG5" s="1">
        <v>0.73799999999999999</v>
      </c>
      <c r="AH5" s="1">
        <v>0.7</v>
      </c>
      <c r="AI5" s="1">
        <v>0.82299999999999995</v>
      </c>
      <c r="AJ5" s="1">
        <v>0.73699999999999999</v>
      </c>
      <c r="AK5" s="1">
        <v>0.79</v>
      </c>
      <c r="AL5" s="1">
        <v>0.55200000000000005</v>
      </c>
      <c r="AM5" s="1" t="s">
        <v>0</v>
      </c>
      <c r="AN5" s="1" t="s">
        <v>0</v>
      </c>
      <c r="AO5" s="1">
        <v>1.0469999999999999</v>
      </c>
      <c r="AP5" s="1" t="s">
        <v>0</v>
      </c>
      <c r="AQ5" s="1" t="s">
        <v>0</v>
      </c>
      <c r="AR5" s="1">
        <v>1.1000000000000001</v>
      </c>
      <c r="AS5" s="1">
        <v>1.151</v>
      </c>
      <c r="AT5" s="1">
        <v>1.23</v>
      </c>
      <c r="AU5" s="1">
        <v>2.0310000000000001</v>
      </c>
      <c r="AV5" s="1">
        <v>2.8090000000000002</v>
      </c>
      <c r="AW5" s="1">
        <v>11.973000000000001</v>
      </c>
      <c r="AX5" s="1">
        <v>12.683</v>
      </c>
      <c r="AY5" s="1">
        <v>13.7</v>
      </c>
      <c r="AZ5" s="15">
        <v>15.336</v>
      </c>
      <c r="BA5" s="1">
        <v>12.505000000000001</v>
      </c>
      <c r="BB5" s="1">
        <v>9.8390000000000004</v>
      </c>
      <c r="BC5" s="1">
        <v>7.2549999999999999</v>
      </c>
      <c r="BD5" s="1">
        <v>6.875</v>
      </c>
      <c r="BE5" s="1">
        <v>6.0430000000000001</v>
      </c>
      <c r="BF5" s="1">
        <v>5.625</v>
      </c>
      <c r="BG5" s="1">
        <v>5.9059999999999997</v>
      </c>
      <c r="BH5" s="1">
        <v>6.391</v>
      </c>
      <c r="BI5" s="1">
        <v>5.1470000000000002</v>
      </c>
      <c r="BJ5" s="1">
        <v>4.2779999999999996</v>
      </c>
      <c r="BK5" s="1">
        <v>5.0519999999999996</v>
      </c>
      <c r="BL5" s="1">
        <v>5.8449999999999998</v>
      </c>
      <c r="BM5" s="1">
        <v>6.6260000000000003</v>
      </c>
      <c r="BN5" s="1">
        <v>7.0430000000000001</v>
      </c>
      <c r="BO5" s="1">
        <v>8.625</v>
      </c>
      <c r="BP5" s="1">
        <v>6.1710000000000003</v>
      </c>
      <c r="BQ5" s="1">
        <v>4.242</v>
      </c>
      <c r="BR5" s="1">
        <v>3.1120000000000001</v>
      </c>
      <c r="BS5" s="1">
        <v>2.5790000000000002</v>
      </c>
      <c r="BT5" s="1">
        <v>1.377</v>
      </c>
      <c r="BU5" s="1">
        <v>0.90700000000000003</v>
      </c>
      <c r="BV5" s="1">
        <v>0.69399999999999995</v>
      </c>
      <c r="BW5" s="1">
        <v>0.627</v>
      </c>
      <c r="BX5" s="1">
        <v>0.52200000000000002</v>
      </c>
      <c r="BY5" s="1">
        <v>0.52400000000000002</v>
      </c>
      <c r="BZ5" s="1">
        <v>0.503</v>
      </c>
      <c r="CA5" s="1">
        <v>0.56599999999999995</v>
      </c>
      <c r="CB5" s="1">
        <v>0.77300000000000002</v>
      </c>
      <c r="CC5" s="1">
        <v>1.0189999999999999</v>
      </c>
      <c r="CD5" s="1">
        <v>0.84599999999999997</v>
      </c>
      <c r="CE5" s="1">
        <v>0.82499999999999996</v>
      </c>
      <c r="CF5" s="1">
        <v>1.089</v>
      </c>
      <c r="CG5" s="1">
        <v>0.93500000000000005</v>
      </c>
      <c r="CH5" s="1">
        <v>0.72899999999999998</v>
      </c>
      <c r="CI5" s="1">
        <v>0.40699999999999997</v>
      </c>
      <c r="CJ5" s="1">
        <v>0.372</v>
      </c>
      <c r="CK5" s="1">
        <v>0.56599999999999995</v>
      </c>
      <c r="CL5" s="1">
        <v>0.64800000000000002</v>
      </c>
      <c r="CM5" s="1">
        <v>0.66200000000000003</v>
      </c>
      <c r="CN5" s="1">
        <v>0.66100000000000003</v>
      </c>
      <c r="CO5" s="1">
        <v>1.5269999999999999</v>
      </c>
      <c r="CP5" s="1">
        <v>0.73899999999999999</v>
      </c>
      <c r="CQ5" s="1">
        <v>0.93300000000000005</v>
      </c>
      <c r="CR5" s="1">
        <v>0.98499999999999999</v>
      </c>
      <c r="CS5" s="1">
        <v>0.89700000000000002</v>
      </c>
      <c r="CT5" s="1">
        <v>0.79400000000000004</v>
      </c>
    </row>
    <row r="6" spans="1:98" ht="30" customHeight="1">
      <c r="A6" s="385"/>
      <c r="B6" s="79" t="str">
        <f>IF('0'!A1=1,"Рибальство, рибництво","Fishing, fishery")</f>
        <v>Рибальство, рибництво</v>
      </c>
      <c r="C6" s="1">
        <v>1.736</v>
      </c>
      <c r="D6" s="1">
        <v>1.887</v>
      </c>
      <c r="E6" s="6">
        <v>1.4319999999999999</v>
      </c>
      <c r="F6" s="6">
        <v>1.339</v>
      </c>
      <c r="G6" s="1">
        <v>1.399</v>
      </c>
      <c r="H6" s="1">
        <v>1.3819999999999999</v>
      </c>
      <c r="I6" s="6">
        <v>1.4339999999999999</v>
      </c>
      <c r="J6" s="6">
        <v>1.3129999999999999</v>
      </c>
      <c r="K6" s="6">
        <v>1.591</v>
      </c>
      <c r="L6" s="6">
        <v>1.454</v>
      </c>
      <c r="M6" s="1">
        <v>1.27</v>
      </c>
      <c r="N6" s="6">
        <v>1.3140000000000001</v>
      </c>
      <c r="O6" s="1">
        <v>1.633</v>
      </c>
      <c r="P6" s="6">
        <v>1.4430000000000001</v>
      </c>
      <c r="Q6" s="6">
        <v>1.218</v>
      </c>
      <c r="R6" s="1">
        <v>1.181</v>
      </c>
      <c r="S6" s="6">
        <v>1.25</v>
      </c>
      <c r="T6" s="6">
        <v>1.2370000000000001</v>
      </c>
      <c r="U6" s="6">
        <v>1.2310000000000001</v>
      </c>
      <c r="V6" s="6">
        <v>1.353</v>
      </c>
      <c r="W6" s="6">
        <v>1.53</v>
      </c>
      <c r="X6" s="6">
        <v>1.234</v>
      </c>
      <c r="Y6" s="6">
        <v>1.0880000000000001</v>
      </c>
      <c r="Z6" s="6">
        <v>1.117</v>
      </c>
      <c r="AA6" s="1">
        <v>1.288</v>
      </c>
      <c r="AB6" s="1">
        <v>1.2330000000000001</v>
      </c>
      <c r="AC6" s="1">
        <v>1.0229999999999999</v>
      </c>
      <c r="AD6" s="1">
        <v>0.80600000000000005</v>
      </c>
      <c r="AE6" s="1">
        <v>1.002</v>
      </c>
      <c r="AF6" s="1">
        <v>1.1399999999999999</v>
      </c>
      <c r="AG6" s="1">
        <v>1.1120000000000001</v>
      </c>
      <c r="AH6" s="1">
        <v>1.2</v>
      </c>
      <c r="AI6" s="1">
        <v>0.94</v>
      </c>
      <c r="AJ6" s="1">
        <v>0.93600000000000005</v>
      </c>
      <c r="AK6" s="1">
        <v>0.85099999999999998</v>
      </c>
      <c r="AL6" s="1">
        <v>0.627</v>
      </c>
      <c r="AM6" s="1" t="s">
        <v>0</v>
      </c>
      <c r="AN6" s="1" t="s">
        <v>0</v>
      </c>
      <c r="AO6" s="1">
        <v>0.32600000000000001</v>
      </c>
      <c r="AP6" s="1" t="s">
        <v>0</v>
      </c>
      <c r="AQ6" s="1" t="s">
        <v>0</v>
      </c>
      <c r="AR6" s="1">
        <v>0.3</v>
      </c>
      <c r="AS6" s="1">
        <v>0.30099999999999999</v>
      </c>
      <c r="AT6" s="1">
        <v>0.34</v>
      </c>
      <c r="AU6" s="1">
        <v>0.377</v>
      </c>
      <c r="AV6" s="1">
        <v>0.27700000000000002</v>
      </c>
      <c r="AW6" s="1">
        <v>0.79800000000000004</v>
      </c>
      <c r="AX6" s="1">
        <v>0.312</v>
      </c>
      <c r="AY6" s="1">
        <v>0.52300000000000002</v>
      </c>
      <c r="AZ6" s="15">
        <v>0.72899999999999998</v>
      </c>
      <c r="BA6" s="1">
        <v>1.4</v>
      </c>
      <c r="BB6" s="1">
        <v>1.444</v>
      </c>
      <c r="BC6" s="1">
        <v>2.286</v>
      </c>
      <c r="BD6" s="1">
        <v>2.8530000000000002</v>
      </c>
      <c r="BE6" s="1">
        <v>2.7770000000000001</v>
      </c>
      <c r="BF6" s="1">
        <v>3.8119999999999998</v>
      </c>
      <c r="BG6" s="1">
        <v>3.0830000000000002</v>
      </c>
      <c r="BH6" s="1">
        <v>2.0859999999999999</v>
      </c>
      <c r="BI6" s="1">
        <v>2.468</v>
      </c>
      <c r="BJ6" s="1">
        <v>1.855</v>
      </c>
      <c r="BK6" s="1">
        <v>3.2810000000000001</v>
      </c>
      <c r="BL6" s="1">
        <v>3.0609999999999999</v>
      </c>
      <c r="BM6" s="1">
        <v>2.1850000000000001</v>
      </c>
      <c r="BN6" s="1">
        <v>2.2010000000000001</v>
      </c>
      <c r="BO6" s="1">
        <v>3.54</v>
      </c>
      <c r="BP6" s="1">
        <v>3.2959999999999998</v>
      </c>
      <c r="BQ6" s="1">
        <v>3.8559999999999999</v>
      </c>
      <c r="BR6" s="1">
        <v>3.4169999999999998</v>
      </c>
      <c r="BS6" s="1">
        <v>3.4590000000000001</v>
      </c>
      <c r="BT6" s="1">
        <v>2.9540000000000002</v>
      </c>
      <c r="BU6" s="1">
        <v>3.4159999999999999</v>
      </c>
      <c r="BV6" s="1">
        <v>0.71499999999999997</v>
      </c>
      <c r="BW6" s="1">
        <v>0.76700000000000002</v>
      </c>
      <c r="BX6" s="1">
        <v>0.68899999999999995</v>
      </c>
      <c r="BY6" s="1">
        <v>0.34599999999999997</v>
      </c>
      <c r="BZ6" s="1">
        <v>0.34300000000000003</v>
      </c>
      <c r="CA6" s="1">
        <v>0.56399999999999995</v>
      </c>
      <c r="CB6" s="1">
        <v>0.26800000000000002</v>
      </c>
      <c r="CC6" s="1">
        <v>0.39900000000000002</v>
      </c>
      <c r="CD6" s="1">
        <v>0.50700000000000001</v>
      </c>
      <c r="CE6" s="1">
        <v>0.53900000000000003</v>
      </c>
      <c r="CF6" s="1">
        <v>0.39500000000000002</v>
      </c>
      <c r="CG6" s="1">
        <v>0.25700000000000001</v>
      </c>
      <c r="CH6" s="1">
        <v>0.251</v>
      </c>
      <c r="CI6" s="1">
        <v>0.30299999999999999</v>
      </c>
      <c r="CJ6" s="1">
        <v>0.34100000000000003</v>
      </c>
      <c r="CK6" s="1">
        <v>0.27700000000000002</v>
      </c>
      <c r="CL6" s="1">
        <v>0.158</v>
      </c>
      <c r="CM6" s="1">
        <v>0.24</v>
      </c>
      <c r="CN6" s="1">
        <v>0.22600000000000001</v>
      </c>
      <c r="CO6" s="1">
        <v>0.22800000000000001</v>
      </c>
      <c r="CP6" s="1">
        <v>0.26700000000000002</v>
      </c>
      <c r="CQ6" s="1">
        <v>0.42499999999999999</v>
      </c>
      <c r="CR6" s="1">
        <v>0.22700000000000001</v>
      </c>
      <c r="CS6" s="1">
        <v>9.4E-2</v>
      </c>
      <c r="CT6" s="1" t="s">
        <v>0</v>
      </c>
    </row>
    <row r="7" spans="1:98" ht="30" customHeight="1">
      <c r="A7" s="385"/>
      <c r="B7" s="79" t="str">
        <f>IF('0'!A1=1,"Промисловість","Industrial production")</f>
        <v>Промисловість</v>
      </c>
      <c r="C7" s="1">
        <v>314.48200000000003</v>
      </c>
      <c r="D7" s="1">
        <v>327.858</v>
      </c>
      <c r="E7" s="6">
        <v>330.00200000000001</v>
      </c>
      <c r="F7" s="6">
        <v>297.47899999999998</v>
      </c>
      <c r="G7" s="1">
        <v>325.01299999999998</v>
      </c>
      <c r="H7" s="1">
        <v>350.13400000000001</v>
      </c>
      <c r="I7" s="6">
        <v>344.673</v>
      </c>
      <c r="J7" s="6">
        <v>233.536</v>
      </c>
      <c r="K7" s="6">
        <v>255.21799999999999</v>
      </c>
      <c r="L7" s="6">
        <v>290.76400000000001</v>
      </c>
      <c r="M7" s="1">
        <v>288.887</v>
      </c>
      <c r="N7" s="6">
        <v>222.94900000000001</v>
      </c>
      <c r="O7" s="1">
        <v>265.15100000000001</v>
      </c>
      <c r="P7" s="6">
        <v>247.55600000000001</v>
      </c>
      <c r="Q7" s="6">
        <v>209.19399999999999</v>
      </c>
      <c r="R7" s="1">
        <v>232.00200000000001</v>
      </c>
      <c r="S7" s="6">
        <v>248.86799999999999</v>
      </c>
      <c r="T7" s="6">
        <v>292.48099999999999</v>
      </c>
      <c r="U7" s="6">
        <v>266.32100000000003</v>
      </c>
      <c r="V7" s="6">
        <v>205.43</v>
      </c>
      <c r="W7" s="6">
        <v>211.27699999999999</v>
      </c>
      <c r="X7" s="6">
        <v>200.898</v>
      </c>
      <c r="Y7" s="6">
        <v>214.90899999999999</v>
      </c>
      <c r="Z7" s="6">
        <v>142.346</v>
      </c>
      <c r="AA7" s="1">
        <v>180.43</v>
      </c>
      <c r="AB7" s="1">
        <v>190.81800000000001</v>
      </c>
      <c r="AC7" s="1">
        <v>203.285</v>
      </c>
      <c r="AD7" s="1">
        <v>169.874</v>
      </c>
      <c r="AE7" s="1">
        <v>169.625</v>
      </c>
      <c r="AF7" s="1">
        <v>196.91</v>
      </c>
      <c r="AG7" s="1">
        <v>185.37299999999999</v>
      </c>
      <c r="AH7" s="1">
        <v>170.4</v>
      </c>
      <c r="AI7" s="1">
        <v>135.94</v>
      </c>
      <c r="AJ7" s="1">
        <v>165.328</v>
      </c>
      <c r="AK7" s="1">
        <v>156.84100000000001</v>
      </c>
      <c r="AL7" s="1">
        <v>136.80199999999999</v>
      </c>
      <c r="AM7" s="1" t="s">
        <v>0</v>
      </c>
      <c r="AN7" s="1" t="s">
        <v>0</v>
      </c>
      <c r="AO7" s="1">
        <v>153.542</v>
      </c>
      <c r="AP7" s="1" t="s">
        <v>0</v>
      </c>
      <c r="AQ7" s="1" t="s">
        <v>0</v>
      </c>
      <c r="AR7" s="1">
        <v>195.4</v>
      </c>
      <c r="AS7" s="1">
        <v>238.315</v>
      </c>
      <c r="AT7" s="1">
        <v>180.70099999999999</v>
      </c>
      <c r="AU7" s="1">
        <v>287.17899999999997</v>
      </c>
      <c r="AV7" s="1">
        <v>418</v>
      </c>
      <c r="AW7" s="1">
        <v>799.49300000000005</v>
      </c>
      <c r="AX7" s="1">
        <v>416.017</v>
      </c>
      <c r="AY7" s="1">
        <v>633.56500000000005</v>
      </c>
      <c r="AZ7" s="15">
        <v>664.42600000000004</v>
      </c>
      <c r="BA7" s="1">
        <v>778.87400000000002</v>
      </c>
      <c r="BB7" s="1">
        <v>501.87299999999999</v>
      </c>
      <c r="BC7" s="1">
        <v>576.09199999999998</v>
      </c>
      <c r="BD7" s="1">
        <v>627.34100000000001</v>
      </c>
      <c r="BE7" s="1">
        <v>565.58299999999997</v>
      </c>
      <c r="BF7" s="1">
        <v>572.20600000000002</v>
      </c>
      <c r="BG7" s="1">
        <v>597.55999999999995</v>
      </c>
      <c r="BH7" s="1">
        <v>566.31700000000001</v>
      </c>
      <c r="BI7" s="1">
        <v>529.88</v>
      </c>
      <c r="BJ7" s="1">
        <v>471.46600000000001</v>
      </c>
      <c r="BK7" s="1">
        <v>577.85799999999995</v>
      </c>
      <c r="BL7" s="1">
        <v>564.85500000000002</v>
      </c>
      <c r="BM7" s="1">
        <v>560.01700000000005</v>
      </c>
      <c r="BN7" s="1">
        <v>540.19799999999998</v>
      </c>
      <c r="BO7" s="1">
        <v>668.86599999999999</v>
      </c>
      <c r="BP7" s="1">
        <v>578.74800000000005</v>
      </c>
      <c r="BQ7" s="1">
        <v>461.53300000000002</v>
      </c>
      <c r="BR7" s="1">
        <v>397.30399999999997</v>
      </c>
      <c r="BS7" s="1">
        <v>370.22500000000002</v>
      </c>
      <c r="BT7" s="1">
        <v>343.37700000000001</v>
      </c>
      <c r="BU7" s="1">
        <v>373.15600000000001</v>
      </c>
      <c r="BV7" s="1">
        <v>318.44900000000001</v>
      </c>
      <c r="BW7" s="1">
        <v>332.25</v>
      </c>
      <c r="BX7" s="1">
        <v>391.82400000000001</v>
      </c>
      <c r="BY7" s="1">
        <v>345.40499999999997</v>
      </c>
      <c r="BZ7" s="1">
        <v>335.13799999999998</v>
      </c>
      <c r="CA7" s="1">
        <v>344.24400000000003</v>
      </c>
      <c r="CB7" s="1">
        <v>312.971</v>
      </c>
      <c r="CC7" s="1">
        <v>316.57799999999997</v>
      </c>
      <c r="CD7" s="1">
        <v>327.38400000000001</v>
      </c>
      <c r="CE7" s="1">
        <v>347.55500000000001</v>
      </c>
      <c r="CF7" s="1">
        <v>344.75400000000002</v>
      </c>
      <c r="CG7" s="1">
        <v>313.64800000000002</v>
      </c>
      <c r="CH7" s="1">
        <v>237.94499999999999</v>
      </c>
      <c r="CI7" s="1">
        <v>281.35000000000002</v>
      </c>
      <c r="CJ7" s="1">
        <v>308.548</v>
      </c>
      <c r="CK7" s="1">
        <v>258.47300000000001</v>
      </c>
      <c r="CL7" s="1">
        <v>273.09199999999998</v>
      </c>
      <c r="CM7" s="1">
        <v>276.73700000000002</v>
      </c>
      <c r="CN7" s="1">
        <v>253.01400000000001</v>
      </c>
      <c r="CO7" s="1">
        <v>272.16800000000001</v>
      </c>
      <c r="CP7" s="1">
        <v>261.49200000000002</v>
      </c>
      <c r="CQ7" s="1">
        <v>227.679</v>
      </c>
      <c r="CR7" s="1">
        <v>207.39</v>
      </c>
      <c r="CS7" s="1">
        <v>231.08699999999999</v>
      </c>
      <c r="CT7" s="1">
        <v>232.124</v>
      </c>
    </row>
    <row r="8" spans="1:98" ht="30" customHeight="1">
      <c r="A8" s="385"/>
      <c r="B8" s="79" t="str">
        <f>IF('0'!A1=1,"Будівництво","Construction")</f>
        <v>Будівництво</v>
      </c>
      <c r="C8" s="1">
        <v>71.694999999999993</v>
      </c>
      <c r="D8" s="1">
        <v>77.91</v>
      </c>
      <c r="E8" s="6">
        <v>78.686999999999998</v>
      </c>
      <c r="F8" s="6">
        <v>68.503</v>
      </c>
      <c r="G8" s="1">
        <v>72.938000000000002</v>
      </c>
      <c r="H8" s="1">
        <v>73.614000000000004</v>
      </c>
      <c r="I8" s="6">
        <v>72.042000000000002</v>
      </c>
      <c r="J8" s="6">
        <v>62.822000000000003</v>
      </c>
      <c r="K8" s="6">
        <v>59.575000000000003</v>
      </c>
      <c r="L8" s="6">
        <v>58.014000000000003</v>
      </c>
      <c r="M8" s="1">
        <v>58.384</v>
      </c>
      <c r="N8" s="6">
        <v>44.935000000000002</v>
      </c>
      <c r="O8" s="1">
        <v>57.319000000000003</v>
      </c>
      <c r="P8" s="6">
        <v>57.649000000000001</v>
      </c>
      <c r="Q8" s="6">
        <v>54.545000000000002</v>
      </c>
      <c r="R8" s="1">
        <v>56.036999999999999</v>
      </c>
      <c r="S8" s="6">
        <v>56.058</v>
      </c>
      <c r="T8" s="6">
        <v>56.052999999999997</v>
      </c>
      <c r="U8" s="6">
        <v>54.65</v>
      </c>
      <c r="V8" s="6">
        <v>49.094999999999999</v>
      </c>
      <c r="W8" s="6">
        <v>46.368000000000002</v>
      </c>
      <c r="X8" s="6">
        <v>41.578000000000003</v>
      </c>
      <c r="Y8" s="6">
        <v>43.936</v>
      </c>
      <c r="Z8" s="6">
        <v>34.722999999999999</v>
      </c>
      <c r="AA8" s="1">
        <v>39.402999999999999</v>
      </c>
      <c r="AB8" s="1">
        <v>43.619</v>
      </c>
      <c r="AC8" s="1">
        <v>34.241</v>
      </c>
      <c r="AD8" s="1">
        <v>34.145000000000003</v>
      </c>
      <c r="AE8" s="1">
        <v>34.679000000000002</v>
      </c>
      <c r="AF8" s="1">
        <v>38.640999999999998</v>
      </c>
      <c r="AG8" s="1">
        <v>36.698999999999998</v>
      </c>
      <c r="AH8" s="1">
        <v>32.700000000000003</v>
      </c>
      <c r="AI8" s="1">
        <v>35.14</v>
      </c>
      <c r="AJ8" s="1">
        <v>35.073</v>
      </c>
      <c r="AK8" s="1">
        <v>36.28</v>
      </c>
      <c r="AL8" s="1">
        <v>30.189</v>
      </c>
      <c r="AM8" s="1" t="s">
        <v>0</v>
      </c>
      <c r="AN8" s="1" t="s">
        <v>0</v>
      </c>
      <c r="AO8" s="1">
        <v>38.482999999999997</v>
      </c>
      <c r="AP8" s="1" t="s">
        <v>0</v>
      </c>
      <c r="AQ8" s="1" t="s">
        <v>0</v>
      </c>
      <c r="AR8" s="1">
        <v>30.7</v>
      </c>
      <c r="AS8" s="1">
        <v>31.864999999999998</v>
      </c>
      <c r="AT8" s="1">
        <v>34.445999999999998</v>
      </c>
      <c r="AU8" s="1">
        <v>60.125999999999998</v>
      </c>
      <c r="AV8" s="1">
        <v>97.18</v>
      </c>
      <c r="AW8" s="1">
        <v>168.91499999999999</v>
      </c>
      <c r="AX8" s="1">
        <v>150.905</v>
      </c>
      <c r="AY8" s="1">
        <v>191.69200000000001</v>
      </c>
      <c r="AZ8" s="15">
        <v>195.489</v>
      </c>
      <c r="BA8" s="1">
        <v>182.184</v>
      </c>
      <c r="BB8" s="1">
        <v>170.09399999999999</v>
      </c>
      <c r="BC8" s="1">
        <v>177.11099999999999</v>
      </c>
      <c r="BD8" s="1">
        <v>191.63300000000001</v>
      </c>
      <c r="BE8" s="1">
        <v>188.63800000000001</v>
      </c>
      <c r="BF8" s="1">
        <v>200.92</v>
      </c>
      <c r="BG8" s="1">
        <v>221.91300000000001</v>
      </c>
      <c r="BH8" s="1">
        <v>218.70500000000001</v>
      </c>
      <c r="BI8" s="1">
        <v>217.99700000000001</v>
      </c>
      <c r="BJ8" s="1">
        <v>183.94</v>
      </c>
      <c r="BK8" s="1">
        <v>217.11799999999999</v>
      </c>
      <c r="BL8" s="1">
        <v>224.54599999999999</v>
      </c>
      <c r="BM8" s="1">
        <v>196.178</v>
      </c>
      <c r="BN8" s="1">
        <v>196.75200000000001</v>
      </c>
      <c r="BO8" s="1">
        <v>215.44900000000001</v>
      </c>
      <c r="BP8" s="1">
        <v>216.49100000000001</v>
      </c>
      <c r="BQ8" s="1">
        <v>152.65600000000001</v>
      </c>
      <c r="BR8" s="1">
        <v>132.928</v>
      </c>
      <c r="BS8" s="1">
        <v>126.85599999999999</v>
      </c>
      <c r="BT8" s="1">
        <v>127.968</v>
      </c>
      <c r="BU8" s="1">
        <v>137.00299999999999</v>
      </c>
      <c r="BV8" s="1">
        <v>115.03100000000001</v>
      </c>
      <c r="BW8" s="1">
        <v>126.702</v>
      </c>
      <c r="BX8" s="1">
        <v>121.8</v>
      </c>
      <c r="BY8" s="1">
        <v>102.054</v>
      </c>
      <c r="BZ8" s="1">
        <v>86.66</v>
      </c>
      <c r="CA8" s="1">
        <v>78.429000000000002</v>
      </c>
      <c r="CB8" s="1">
        <v>69.728999999999999</v>
      </c>
      <c r="CC8" s="1">
        <v>64.225999999999999</v>
      </c>
      <c r="CD8" s="1">
        <v>59.509</v>
      </c>
      <c r="CE8" s="1">
        <v>71.013999999999996</v>
      </c>
      <c r="CF8" s="1">
        <v>57.243000000000002</v>
      </c>
      <c r="CG8" s="1">
        <v>56.164999999999999</v>
      </c>
      <c r="CH8" s="1">
        <v>53.223999999999997</v>
      </c>
      <c r="CI8" s="1">
        <v>44.965000000000003</v>
      </c>
      <c r="CJ8" s="1">
        <v>42.738</v>
      </c>
      <c r="CK8" s="1">
        <v>54.802</v>
      </c>
      <c r="CL8" s="1">
        <v>38.691000000000003</v>
      </c>
      <c r="CM8" s="1">
        <v>37.073999999999998</v>
      </c>
      <c r="CN8" s="1">
        <v>41.857999999999997</v>
      </c>
      <c r="CO8" s="1">
        <v>39.837000000000003</v>
      </c>
      <c r="CP8" s="1">
        <v>36.195999999999998</v>
      </c>
      <c r="CQ8" s="1">
        <v>39.936</v>
      </c>
      <c r="CR8" s="1">
        <v>42.497</v>
      </c>
      <c r="CS8" s="1">
        <v>55.057000000000002</v>
      </c>
      <c r="CT8" s="1">
        <v>52.997</v>
      </c>
    </row>
    <row r="9" spans="1:98" ht="30" customHeight="1">
      <c r="A9" s="385"/>
      <c r="B9" s="79"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1">
        <v>10.92</v>
      </c>
      <c r="D9" s="1">
        <v>12.75</v>
      </c>
      <c r="E9" s="6">
        <v>11.491</v>
      </c>
      <c r="F9" s="6">
        <v>10.875</v>
      </c>
      <c r="G9" s="1">
        <v>9.7370000000000001</v>
      </c>
      <c r="H9" s="1">
        <v>10.462999999999999</v>
      </c>
      <c r="I9" s="6">
        <v>10.253</v>
      </c>
      <c r="J9" s="6">
        <v>8.6440000000000001</v>
      </c>
      <c r="K9" s="6">
        <v>8.859</v>
      </c>
      <c r="L9" s="6">
        <v>8.4830000000000005</v>
      </c>
      <c r="M9" s="1">
        <v>9.0050000000000008</v>
      </c>
      <c r="N9" s="6">
        <v>7.3040000000000003</v>
      </c>
      <c r="O9" s="1">
        <v>14.843999999999999</v>
      </c>
      <c r="P9" s="6">
        <v>13.135</v>
      </c>
      <c r="Q9" s="6">
        <v>12.631</v>
      </c>
      <c r="R9" s="1">
        <v>12.275</v>
      </c>
      <c r="S9" s="6">
        <v>13.842000000000001</v>
      </c>
      <c r="T9" s="6">
        <v>13.704000000000001</v>
      </c>
      <c r="U9" s="6">
        <v>12.83</v>
      </c>
      <c r="V9" s="6">
        <v>11.881</v>
      </c>
      <c r="W9" s="6">
        <v>11.775</v>
      </c>
      <c r="X9" s="6">
        <v>10.627000000000001</v>
      </c>
      <c r="Y9" s="6">
        <v>10.682</v>
      </c>
      <c r="Z9" s="6">
        <v>9.7370000000000001</v>
      </c>
      <c r="AA9" s="1">
        <v>8.827</v>
      </c>
      <c r="AB9" s="1">
        <v>9.8379999999999992</v>
      </c>
      <c r="AC9" s="1">
        <v>9.702</v>
      </c>
      <c r="AD9" s="1">
        <v>9.5060000000000002</v>
      </c>
      <c r="AE9" s="1">
        <v>9.1379999999999999</v>
      </c>
      <c r="AF9" s="1">
        <v>9.1379999999999999</v>
      </c>
      <c r="AG9" s="1">
        <v>9.1110000000000007</v>
      </c>
      <c r="AH9" s="1">
        <v>8.6999999999999993</v>
      </c>
      <c r="AI9" s="1">
        <v>8.9589999999999996</v>
      </c>
      <c r="AJ9" s="1">
        <v>9.1389999999999993</v>
      </c>
      <c r="AK9" s="1">
        <v>8.625</v>
      </c>
      <c r="AL9" s="1">
        <v>8.9380000000000006</v>
      </c>
      <c r="AM9" s="1" t="s">
        <v>0</v>
      </c>
      <c r="AN9" s="1" t="s">
        <v>0</v>
      </c>
      <c r="AO9" s="1">
        <v>4.8259999999999996</v>
      </c>
      <c r="AP9" s="1" t="s">
        <v>0</v>
      </c>
      <c r="AQ9" s="1" t="s">
        <v>0</v>
      </c>
      <c r="AR9" s="1">
        <v>6.6</v>
      </c>
      <c r="AS9" s="1">
        <v>6.351</v>
      </c>
      <c r="AT9" s="1">
        <v>7.2649999999999997</v>
      </c>
      <c r="AU9" s="1">
        <v>7.5439999999999996</v>
      </c>
      <c r="AV9" s="1">
        <v>9.82</v>
      </c>
      <c r="AW9" s="1">
        <v>20.616</v>
      </c>
      <c r="AX9" s="1">
        <v>19.431999999999999</v>
      </c>
      <c r="AY9" s="1">
        <v>23.626999999999999</v>
      </c>
      <c r="AZ9" s="15">
        <v>22.827999999999999</v>
      </c>
      <c r="BA9" s="1">
        <v>24.47</v>
      </c>
      <c r="BB9" s="1">
        <v>24.527999999999999</v>
      </c>
      <c r="BC9" s="1">
        <v>31.771000000000001</v>
      </c>
      <c r="BD9" s="1">
        <v>33.715000000000003</v>
      </c>
      <c r="BE9" s="1">
        <v>31.428000000000001</v>
      </c>
      <c r="BF9" s="1">
        <v>31.172000000000001</v>
      </c>
      <c r="BG9" s="1">
        <v>29.986000000000001</v>
      </c>
      <c r="BH9" s="1">
        <v>30.881</v>
      </c>
      <c r="BI9" s="1">
        <v>32.475000000000001</v>
      </c>
      <c r="BJ9" s="1">
        <v>32.981000000000002</v>
      </c>
      <c r="BK9" s="1">
        <v>36.183</v>
      </c>
      <c r="BL9" s="1">
        <v>37.252000000000002</v>
      </c>
      <c r="BM9" s="1">
        <v>35.597999999999999</v>
      </c>
      <c r="BN9" s="1">
        <v>32.265999999999998</v>
      </c>
      <c r="BO9" s="1">
        <v>33.377000000000002</v>
      </c>
      <c r="BP9" s="1">
        <v>31.736999999999998</v>
      </c>
      <c r="BQ9" s="1">
        <v>29.545000000000002</v>
      </c>
      <c r="BR9" s="1">
        <v>29.079000000000001</v>
      </c>
      <c r="BS9" s="1">
        <v>27.626999999999999</v>
      </c>
      <c r="BT9" s="1">
        <v>26.794</v>
      </c>
      <c r="BU9" s="1">
        <v>26.672000000000001</v>
      </c>
      <c r="BV9" s="1">
        <v>26.603999999999999</v>
      </c>
      <c r="BW9" s="1">
        <v>26.576000000000001</v>
      </c>
      <c r="BX9" s="1">
        <v>22.411000000000001</v>
      </c>
      <c r="BY9" s="1">
        <v>17.942</v>
      </c>
      <c r="BZ9" s="1">
        <v>16.850000000000001</v>
      </c>
      <c r="CA9" s="1">
        <v>16.437000000000001</v>
      </c>
      <c r="CB9" s="1">
        <v>15.061999999999999</v>
      </c>
      <c r="CC9" s="1">
        <v>13.531000000000001</v>
      </c>
      <c r="CD9" s="1">
        <v>11.205</v>
      </c>
      <c r="CE9" s="1">
        <v>10.28</v>
      </c>
      <c r="CF9" s="1">
        <v>10.592000000000001</v>
      </c>
      <c r="CG9" s="1">
        <v>9.59</v>
      </c>
      <c r="CH9" s="1">
        <v>8.57</v>
      </c>
      <c r="CI9" s="1">
        <v>7.8890000000000002</v>
      </c>
      <c r="CJ9" s="1">
        <v>9.6809999999999992</v>
      </c>
      <c r="CK9" s="1">
        <v>7.2779999999999996</v>
      </c>
      <c r="CL9" s="1">
        <v>6.5149999999999997</v>
      </c>
      <c r="CM9" s="1">
        <v>5.8259999999999996</v>
      </c>
      <c r="CN9" s="1">
        <v>6.2919999999999998</v>
      </c>
      <c r="CO9" s="1">
        <v>6.89</v>
      </c>
      <c r="CP9" s="1">
        <v>6.9180000000000001</v>
      </c>
      <c r="CQ9" s="1">
        <v>6.6379999999999999</v>
      </c>
      <c r="CR9" s="1">
        <v>5.2279999999999998</v>
      </c>
      <c r="CS9" s="1">
        <v>5.0730000000000004</v>
      </c>
      <c r="CT9" s="1">
        <v>5.5350000000000001</v>
      </c>
    </row>
    <row r="10" spans="1:98" ht="30" customHeight="1">
      <c r="A10" s="385"/>
      <c r="B10" s="79"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
        <v>1.9350000000000001</v>
      </c>
      <c r="D10" s="1">
        <v>2.383</v>
      </c>
      <c r="E10" s="6">
        <v>2.2000000000000002</v>
      </c>
      <c r="F10" s="6">
        <v>2.073</v>
      </c>
      <c r="G10" s="1">
        <v>1.84</v>
      </c>
      <c r="H10" s="1">
        <v>1.8560000000000001</v>
      </c>
      <c r="I10" s="6">
        <v>1.9239999999999999</v>
      </c>
      <c r="J10" s="6">
        <v>1.8620000000000001</v>
      </c>
      <c r="K10" s="6">
        <v>1.613</v>
      </c>
      <c r="L10" s="6">
        <v>1.5469999999999999</v>
      </c>
      <c r="M10" s="1">
        <v>1.579</v>
      </c>
      <c r="N10" s="6">
        <v>1.33</v>
      </c>
      <c r="O10" s="1">
        <v>1.42</v>
      </c>
      <c r="P10" s="6">
        <v>1.252</v>
      </c>
      <c r="Q10" s="6">
        <v>1.1519999999999999</v>
      </c>
      <c r="R10" s="1">
        <v>1.1619999999999999</v>
      </c>
      <c r="S10" s="6">
        <v>1.1479999999999999</v>
      </c>
      <c r="T10" s="6">
        <v>1.095</v>
      </c>
      <c r="U10" s="6">
        <v>0.92400000000000004</v>
      </c>
      <c r="V10" s="6">
        <v>0.86</v>
      </c>
      <c r="W10" s="6">
        <v>0.96099999999999997</v>
      </c>
      <c r="X10" s="6">
        <v>0.81699999999999995</v>
      </c>
      <c r="Y10" s="6">
        <v>0.89700000000000002</v>
      </c>
      <c r="Z10" s="6">
        <v>0.85599999999999998</v>
      </c>
      <c r="AA10" s="1" t="s">
        <v>0</v>
      </c>
      <c r="AB10" s="1" t="s">
        <v>0</v>
      </c>
      <c r="AC10" s="1" t="s">
        <v>0</v>
      </c>
      <c r="AD10" s="1" t="s">
        <v>0</v>
      </c>
      <c r="AE10" s="1" t="s">
        <v>0</v>
      </c>
      <c r="AF10" s="1" t="s">
        <v>0</v>
      </c>
      <c r="AG10" s="1" t="s">
        <v>0</v>
      </c>
      <c r="AH10" s="1" t="s">
        <v>0</v>
      </c>
      <c r="AI10" s="1" t="s">
        <v>0</v>
      </c>
      <c r="AJ10" s="1" t="s">
        <v>0</v>
      </c>
      <c r="AK10" s="1" t="s">
        <v>0</v>
      </c>
      <c r="AL10" s="1" t="s">
        <v>0</v>
      </c>
      <c r="AM10" s="1" t="s">
        <v>0</v>
      </c>
      <c r="AN10" s="1" t="s">
        <v>0</v>
      </c>
      <c r="AO10" s="1" t="s">
        <v>0</v>
      </c>
      <c r="AP10" s="1" t="s">
        <v>0</v>
      </c>
      <c r="AQ10" s="1" t="s">
        <v>0</v>
      </c>
      <c r="AR10" s="1" t="s">
        <v>0</v>
      </c>
      <c r="AS10" s="1" t="s">
        <v>0</v>
      </c>
      <c r="AT10" s="1" t="s">
        <v>0</v>
      </c>
      <c r="AU10" s="1" t="s">
        <v>0</v>
      </c>
      <c r="AV10" s="1" t="s">
        <v>0</v>
      </c>
      <c r="AW10" s="1" t="s">
        <v>0</v>
      </c>
      <c r="AX10" s="1" t="s">
        <v>0</v>
      </c>
      <c r="AY10" s="1" t="s">
        <v>0</v>
      </c>
      <c r="AZ10" s="15" t="s">
        <v>0</v>
      </c>
      <c r="BA10" s="1" t="s">
        <v>0</v>
      </c>
      <c r="BB10" s="1" t="s">
        <v>0</v>
      </c>
      <c r="BC10" s="1" t="s">
        <v>0</v>
      </c>
      <c r="BD10" s="1" t="s">
        <v>0</v>
      </c>
      <c r="BE10" s="1" t="s">
        <v>0</v>
      </c>
      <c r="BF10" s="1" t="s">
        <v>0</v>
      </c>
      <c r="BG10" s="1" t="s">
        <v>0</v>
      </c>
      <c r="BH10" s="1" t="s">
        <v>0</v>
      </c>
      <c r="BI10" s="1" t="s">
        <v>0</v>
      </c>
      <c r="BJ10" s="1" t="s">
        <v>0</v>
      </c>
      <c r="BK10" s="1" t="s">
        <v>0</v>
      </c>
      <c r="BL10" s="1" t="s">
        <v>0</v>
      </c>
      <c r="BM10" s="1" t="s">
        <v>0</v>
      </c>
      <c r="BN10" s="1" t="s">
        <v>0</v>
      </c>
      <c r="BO10" s="1" t="s">
        <v>0</v>
      </c>
      <c r="BP10" s="1" t="s">
        <v>0</v>
      </c>
      <c r="BQ10" s="1" t="s">
        <v>0</v>
      </c>
      <c r="BR10" s="1" t="s">
        <v>0</v>
      </c>
      <c r="BS10" s="1" t="s">
        <v>0</v>
      </c>
      <c r="BT10" s="1" t="s">
        <v>0</v>
      </c>
      <c r="BU10" s="1" t="s">
        <v>0</v>
      </c>
      <c r="BV10" s="1" t="s">
        <v>0</v>
      </c>
      <c r="BW10" s="1" t="s">
        <v>0</v>
      </c>
      <c r="BX10" s="1" t="s">
        <v>0</v>
      </c>
      <c r="BY10" s="1" t="s">
        <v>0</v>
      </c>
      <c r="BZ10" s="1" t="s">
        <v>0</v>
      </c>
      <c r="CA10" s="1" t="s">
        <v>0</v>
      </c>
      <c r="CB10" s="1" t="s">
        <v>0</v>
      </c>
      <c r="CC10" s="1" t="s">
        <v>0</v>
      </c>
      <c r="CD10" s="1" t="s">
        <v>0</v>
      </c>
      <c r="CE10" s="1" t="s">
        <v>0</v>
      </c>
      <c r="CF10" s="1" t="s">
        <v>0</v>
      </c>
      <c r="CG10" s="1" t="s">
        <v>0</v>
      </c>
      <c r="CH10" s="1" t="s">
        <v>0</v>
      </c>
      <c r="CI10" s="1" t="s">
        <v>0</v>
      </c>
      <c r="CJ10" s="1" t="s">
        <v>0</v>
      </c>
      <c r="CK10" s="1" t="s">
        <v>0</v>
      </c>
      <c r="CL10" s="1" t="s">
        <v>0</v>
      </c>
      <c r="CM10" s="1" t="s">
        <v>0</v>
      </c>
      <c r="CN10" s="1" t="s">
        <v>0</v>
      </c>
      <c r="CO10" s="1" t="s">
        <v>0</v>
      </c>
      <c r="CP10" s="1" t="s">
        <v>0</v>
      </c>
      <c r="CQ10" s="1" t="s">
        <v>0</v>
      </c>
      <c r="CR10" s="1" t="s">
        <v>0</v>
      </c>
      <c r="CS10" s="1" t="s">
        <v>0</v>
      </c>
      <c r="CT10" s="1" t="s">
        <v>0</v>
      </c>
    </row>
    <row r="11" spans="1:98" ht="30" customHeight="1">
      <c r="A11" s="385"/>
      <c r="B11" s="79" t="str">
        <f>IF('0'!A1=1,"Діяльність готелів та ресторанів","Activity of hotels and restaurants")</f>
        <v>Діяльність готелів та ресторанів</v>
      </c>
      <c r="C11" s="1">
        <v>1.306</v>
      </c>
      <c r="D11" s="1">
        <v>1.4</v>
      </c>
      <c r="E11" s="6">
        <v>1.3580000000000001</v>
      </c>
      <c r="F11" s="6">
        <v>1.3640000000000001</v>
      </c>
      <c r="G11" s="1">
        <v>1.478</v>
      </c>
      <c r="H11" s="1">
        <v>0.93700000000000006</v>
      </c>
      <c r="I11" s="6">
        <v>0.82199999999999995</v>
      </c>
      <c r="J11" s="6">
        <v>0.77600000000000002</v>
      </c>
      <c r="K11" s="6">
        <v>0.78300000000000003</v>
      </c>
      <c r="L11" s="6">
        <v>0.72699999999999998</v>
      </c>
      <c r="M11" s="1">
        <v>0.81200000000000006</v>
      </c>
      <c r="N11" s="6">
        <v>0.71699999999999997</v>
      </c>
      <c r="O11" s="1">
        <v>0.92600000000000005</v>
      </c>
      <c r="P11" s="6">
        <v>1.1719999999999999</v>
      </c>
      <c r="Q11" s="6">
        <v>1.218</v>
      </c>
      <c r="R11" s="1">
        <v>1.399</v>
      </c>
      <c r="S11" s="6">
        <v>1.3420000000000001</v>
      </c>
      <c r="T11" s="6">
        <v>0.76600000000000001</v>
      </c>
      <c r="U11" s="6">
        <v>0.86799999999999999</v>
      </c>
      <c r="V11" s="6">
        <v>0.81599999999999995</v>
      </c>
      <c r="W11" s="6">
        <v>0.78500000000000003</v>
      </c>
      <c r="X11" s="6">
        <v>0.70099999999999996</v>
      </c>
      <c r="Y11" s="6">
        <v>1.077</v>
      </c>
      <c r="Z11" s="6">
        <v>0.60699999999999998</v>
      </c>
      <c r="AA11" s="1">
        <v>0.66100000000000003</v>
      </c>
      <c r="AB11" s="1">
        <v>0.85199999999999998</v>
      </c>
      <c r="AC11" s="1">
        <v>0.54900000000000004</v>
      </c>
      <c r="AD11" s="1">
        <v>0.45500000000000002</v>
      </c>
      <c r="AE11" s="1">
        <v>0.48599999999999999</v>
      </c>
      <c r="AF11" s="1">
        <v>0.53300000000000003</v>
      </c>
      <c r="AG11" s="1">
        <v>0.35</v>
      </c>
      <c r="AH11" s="1">
        <v>0.4</v>
      </c>
      <c r="AI11" s="1">
        <v>0.49099999999999999</v>
      </c>
      <c r="AJ11" s="1">
        <v>0.84899999999999998</v>
      </c>
      <c r="AK11" s="1">
        <v>1.1519999999999999</v>
      </c>
      <c r="AL11" s="1">
        <v>0.877</v>
      </c>
      <c r="AM11" s="1" t="s">
        <v>0</v>
      </c>
      <c r="AN11" s="1" t="s">
        <v>0</v>
      </c>
      <c r="AO11" s="1">
        <v>0.375</v>
      </c>
      <c r="AP11" s="1" t="s">
        <v>0</v>
      </c>
      <c r="AQ11" s="1" t="s">
        <v>0</v>
      </c>
      <c r="AR11" s="1">
        <v>0.5</v>
      </c>
      <c r="AS11" s="1">
        <v>0.443</v>
      </c>
      <c r="AT11" s="1">
        <v>0.51500000000000001</v>
      </c>
      <c r="AU11" s="1">
        <v>0.53200000000000003</v>
      </c>
      <c r="AV11" s="1">
        <v>1.2569999999999999</v>
      </c>
      <c r="AW11" s="1">
        <v>2.1150000000000002</v>
      </c>
      <c r="AX11" s="1">
        <v>2.2679999999999998</v>
      </c>
      <c r="AY11" s="1">
        <v>4.351</v>
      </c>
      <c r="AZ11" s="15">
        <v>5.22</v>
      </c>
      <c r="BA11" s="1">
        <v>5.2249999999999996</v>
      </c>
      <c r="BB11" s="1">
        <v>4.1710000000000003</v>
      </c>
      <c r="BC11" s="1">
        <v>4.1870000000000003</v>
      </c>
      <c r="BD11" s="1">
        <v>4.5490000000000004</v>
      </c>
      <c r="BE11" s="1">
        <v>4.165</v>
      </c>
      <c r="BF11" s="1">
        <v>4.8550000000000004</v>
      </c>
      <c r="BG11" s="1">
        <v>3.9809999999999999</v>
      </c>
      <c r="BH11" s="1">
        <v>4.452</v>
      </c>
      <c r="BI11" s="1">
        <v>5.4950000000000001</v>
      </c>
      <c r="BJ11" s="1">
        <v>5.5620000000000003</v>
      </c>
      <c r="BK11" s="1">
        <v>4.9960000000000004</v>
      </c>
      <c r="BL11" s="1">
        <v>5.4939999999999998</v>
      </c>
      <c r="BM11" s="1">
        <v>5.5659999999999998</v>
      </c>
      <c r="BN11" s="1">
        <v>4.609</v>
      </c>
      <c r="BO11" s="1">
        <v>4.9960000000000004</v>
      </c>
      <c r="BP11" s="1">
        <v>5.1520000000000001</v>
      </c>
      <c r="BQ11" s="1">
        <v>3.8340000000000001</v>
      </c>
      <c r="BR11" s="1">
        <v>4.1740000000000004</v>
      </c>
      <c r="BS11" s="1">
        <v>3.907</v>
      </c>
      <c r="BT11" s="1">
        <v>3.633</v>
      </c>
      <c r="BU11" s="1">
        <v>3.5750000000000002</v>
      </c>
      <c r="BV11" s="1">
        <v>3.7570000000000001</v>
      </c>
      <c r="BW11" s="1">
        <v>4.0570000000000004</v>
      </c>
      <c r="BX11" s="1">
        <v>4.0439999999999996</v>
      </c>
      <c r="BY11" s="1">
        <v>9.7690000000000001</v>
      </c>
      <c r="BZ11" s="1">
        <v>8.9969999999999999</v>
      </c>
      <c r="CA11" s="1">
        <v>7.67</v>
      </c>
      <c r="CB11" s="1">
        <v>7.0410000000000004</v>
      </c>
      <c r="CC11" s="1">
        <v>7.81</v>
      </c>
      <c r="CD11" s="1">
        <v>2.9409999999999998</v>
      </c>
      <c r="CE11" s="1">
        <v>2.7719999999999998</v>
      </c>
      <c r="CF11" s="1">
        <v>2.0259999999999998</v>
      </c>
      <c r="CG11" s="1">
        <v>1.7929999999999999</v>
      </c>
      <c r="CH11" s="1">
        <v>1.6220000000000001</v>
      </c>
      <c r="CI11" s="1">
        <v>1.526</v>
      </c>
      <c r="CJ11" s="1">
        <v>1.635</v>
      </c>
      <c r="CK11" s="1">
        <v>1.841</v>
      </c>
      <c r="CL11" s="1">
        <v>1.829</v>
      </c>
      <c r="CM11" s="1">
        <v>2.1070000000000002</v>
      </c>
      <c r="CN11" s="1">
        <v>2.4279999999999999</v>
      </c>
      <c r="CO11" s="1">
        <v>2.6989999999999998</v>
      </c>
      <c r="CP11" s="1">
        <v>2.9049999999999998</v>
      </c>
      <c r="CQ11" s="1">
        <v>2.452</v>
      </c>
      <c r="CR11" s="1">
        <v>2.7730000000000001</v>
      </c>
      <c r="CS11" s="1">
        <v>3.3340000000000001</v>
      </c>
      <c r="CT11" s="1">
        <v>3.145</v>
      </c>
    </row>
    <row r="12" spans="1:98" ht="30" customHeight="1">
      <c r="A12" s="385"/>
      <c r="B12" s="79" t="str">
        <f>IF('0'!A1=1,"Діяльність транспорту та зв'язку","Activity of transport and communications")</f>
        <v>Діяльність транспорту та зв'язку</v>
      </c>
      <c r="C12" s="1">
        <v>33.475000000000001</v>
      </c>
      <c r="D12" s="1">
        <v>38.835000000000001</v>
      </c>
      <c r="E12" s="6">
        <v>41.97</v>
      </c>
      <c r="F12" s="6">
        <v>39.779000000000003</v>
      </c>
      <c r="G12" s="1">
        <v>41.908999999999999</v>
      </c>
      <c r="H12" s="1">
        <v>42.884</v>
      </c>
      <c r="I12" s="6">
        <v>40.301000000000002</v>
      </c>
      <c r="J12" s="6">
        <v>33.463000000000001</v>
      </c>
      <c r="K12" s="6">
        <v>34.484999999999999</v>
      </c>
      <c r="L12" s="6">
        <v>35.488</v>
      </c>
      <c r="M12" s="1">
        <v>34.204000000000001</v>
      </c>
      <c r="N12" s="6">
        <v>29.61</v>
      </c>
      <c r="O12" s="1">
        <v>31.196999999999999</v>
      </c>
      <c r="P12" s="6">
        <v>34.292000000000002</v>
      </c>
      <c r="Q12" s="6">
        <v>33.052</v>
      </c>
      <c r="R12" s="1">
        <v>35.06</v>
      </c>
      <c r="S12" s="6">
        <v>37.988</v>
      </c>
      <c r="T12" s="6">
        <v>45.146999999999998</v>
      </c>
      <c r="U12" s="6">
        <v>45.883000000000003</v>
      </c>
      <c r="V12" s="6">
        <v>43.317999999999998</v>
      </c>
      <c r="W12" s="6">
        <v>44.027999999999999</v>
      </c>
      <c r="X12" s="6">
        <v>38.640999999999998</v>
      </c>
      <c r="Y12" s="6">
        <v>40.567</v>
      </c>
      <c r="Z12" s="6">
        <v>22.425000000000001</v>
      </c>
      <c r="AA12" s="1">
        <v>33.79</v>
      </c>
      <c r="AB12" s="1">
        <v>29.556999999999999</v>
      </c>
      <c r="AC12" s="1">
        <v>31.004999999999999</v>
      </c>
      <c r="AD12" s="1">
        <v>27.975000000000001</v>
      </c>
      <c r="AE12" s="1">
        <v>28.22</v>
      </c>
      <c r="AF12" s="1">
        <v>24.468</v>
      </c>
      <c r="AG12" s="1">
        <v>24.535</v>
      </c>
      <c r="AH12" s="1">
        <v>26.4</v>
      </c>
      <c r="AI12" s="1">
        <v>25.32</v>
      </c>
      <c r="AJ12" s="1">
        <v>24.428000000000001</v>
      </c>
      <c r="AK12" s="1">
        <v>28.478000000000002</v>
      </c>
      <c r="AL12" s="1">
        <v>22.099</v>
      </c>
      <c r="AM12" s="1" t="s">
        <v>0</v>
      </c>
      <c r="AN12" s="1" t="s">
        <v>0</v>
      </c>
      <c r="AO12" s="1">
        <v>21.097000000000001</v>
      </c>
      <c r="AP12" s="1" t="s">
        <v>0</v>
      </c>
      <c r="AQ12" s="1" t="s">
        <v>0</v>
      </c>
      <c r="AR12" s="1">
        <v>26.5</v>
      </c>
      <c r="AS12" s="1">
        <v>29.052</v>
      </c>
      <c r="AT12" s="1">
        <v>25.155000000000001</v>
      </c>
      <c r="AU12" s="1">
        <v>33.441000000000003</v>
      </c>
      <c r="AV12" s="1">
        <v>35.119</v>
      </c>
      <c r="AW12" s="1">
        <v>174.042</v>
      </c>
      <c r="AX12" s="1">
        <v>40.832000000000001</v>
      </c>
      <c r="AY12" s="1">
        <v>83.97</v>
      </c>
      <c r="AZ12" s="15">
        <v>103.634</v>
      </c>
      <c r="BA12" s="1">
        <v>101.53</v>
      </c>
      <c r="BB12" s="1">
        <v>71.998000000000005</v>
      </c>
      <c r="BC12" s="1">
        <v>74.254999999999995</v>
      </c>
      <c r="BD12" s="1">
        <v>86.507999999999996</v>
      </c>
      <c r="BE12" s="1">
        <v>78.308999999999997</v>
      </c>
      <c r="BF12" s="1">
        <v>86.677999999999997</v>
      </c>
      <c r="BG12" s="1">
        <v>91.787999999999997</v>
      </c>
      <c r="BH12" s="1">
        <v>99.13</v>
      </c>
      <c r="BI12" s="1">
        <v>117.437</v>
      </c>
      <c r="BJ12" s="1">
        <v>88.786000000000001</v>
      </c>
      <c r="BK12" s="1">
        <v>99.822999999999993</v>
      </c>
      <c r="BL12" s="1">
        <v>116.98</v>
      </c>
      <c r="BM12" s="1">
        <v>110.012</v>
      </c>
      <c r="BN12" s="1">
        <v>115.974</v>
      </c>
      <c r="BO12" s="1">
        <v>138.09899999999999</v>
      </c>
      <c r="BP12" s="1">
        <v>121.015</v>
      </c>
      <c r="BQ12" s="1">
        <v>105.617</v>
      </c>
      <c r="BR12" s="1">
        <v>88.34</v>
      </c>
      <c r="BS12" s="1">
        <v>68.882999999999996</v>
      </c>
      <c r="BT12" s="1">
        <v>54.472000000000001</v>
      </c>
      <c r="BU12" s="1">
        <v>60.56</v>
      </c>
      <c r="BV12" s="1">
        <v>44.945999999999998</v>
      </c>
      <c r="BW12" s="1">
        <v>59.604999999999997</v>
      </c>
      <c r="BX12" s="1">
        <v>57.987000000000002</v>
      </c>
      <c r="BY12" s="1">
        <v>44.923000000000002</v>
      </c>
      <c r="BZ12" s="1">
        <v>41.244</v>
      </c>
      <c r="CA12" s="1">
        <v>39.241999999999997</v>
      </c>
      <c r="CB12" s="1">
        <v>39.819000000000003</v>
      </c>
      <c r="CC12" s="1">
        <v>44.838999999999999</v>
      </c>
      <c r="CD12" s="1">
        <v>43.930999999999997</v>
      </c>
      <c r="CE12" s="1">
        <v>55.746000000000002</v>
      </c>
      <c r="CF12" s="1">
        <v>51.273000000000003</v>
      </c>
      <c r="CG12" s="1">
        <v>44.168999999999997</v>
      </c>
      <c r="CH12" s="1">
        <v>20.606000000000002</v>
      </c>
      <c r="CI12" s="1">
        <v>28.751000000000001</v>
      </c>
      <c r="CJ12" s="1">
        <v>28.353999999999999</v>
      </c>
      <c r="CK12" s="1">
        <v>29.757000000000001</v>
      </c>
      <c r="CL12" s="1">
        <v>30.786999999999999</v>
      </c>
      <c r="CM12" s="1">
        <v>24.992000000000001</v>
      </c>
      <c r="CN12" s="1">
        <v>25.832999999999998</v>
      </c>
      <c r="CO12" s="1">
        <v>27.181000000000001</v>
      </c>
      <c r="CP12" s="1">
        <v>31.061</v>
      </c>
      <c r="CQ12" s="1">
        <v>31.173999999999999</v>
      </c>
      <c r="CR12" s="1">
        <v>36.462000000000003</v>
      </c>
      <c r="CS12" s="1">
        <v>58.808</v>
      </c>
      <c r="CT12" s="1">
        <v>50.939</v>
      </c>
    </row>
    <row r="13" spans="1:98" ht="30" customHeight="1">
      <c r="A13" s="385"/>
      <c r="B13" s="79" t="str">
        <f>IF('0'!A1=1,"діяльність наземного транспорту","аctivity of surface transport")</f>
        <v>діяльність наземного транспорту</v>
      </c>
      <c r="C13" s="1">
        <v>25.213999999999999</v>
      </c>
      <c r="D13" s="1">
        <v>29.686</v>
      </c>
      <c r="E13" s="6">
        <v>31.951000000000001</v>
      </c>
      <c r="F13" s="6">
        <v>29.324000000000002</v>
      </c>
      <c r="G13" s="1">
        <v>30.707999999999998</v>
      </c>
      <c r="H13" s="1">
        <v>31.259</v>
      </c>
      <c r="I13" s="6">
        <v>28.73</v>
      </c>
      <c r="J13" s="6">
        <v>22.178000000000001</v>
      </c>
      <c r="K13" s="6">
        <v>22.484999999999999</v>
      </c>
      <c r="L13" s="6">
        <v>22.645</v>
      </c>
      <c r="M13" s="1">
        <v>20.786999999999999</v>
      </c>
      <c r="N13" s="6">
        <v>17.678000000000001</v>
      </c>
      <c r="O13" s="1">
        <v>16.698</v>
      </c>
      <c r="P13" s="6">
        <v>17.515999999999998</v>
      </c>
      <c r="Q13" s="6">
        <v>15.846</v>
      </c>
      <c r="R13" s="1">
        <v>17.16</v>
      </c>
      <c r="S13" s="6">
        <v>18.082999999999998</v>
      </c>
      <c r="T13" s="6">
        <v>22.196000000000002</v>
      </c>
      <c r="U13" s="6">
        <v>22.434999999999999</v>
      </c>
      <c r="V13" s="6">
        <v>20.202000000000002</v>
      </c>
      <c r="W13" s="6">
        <v>19.738</v>
      </c>
      <c r="X13" s="6">
        <v>16.247</v>
      </c>
      <c r="Y13" s="6">
        <v>17.571999999999999</v>
      </c>
      <c r="Z13" s="6">
        <v>9.8659999999999997</v>
      </c>
      <c r="AA13" s="1" t="s">
        <v>0</v>
      </c>
      <c r="AB13" s="1" t="s">
        <v>0</v>
      </c>
      <c r="AC13" s="1" t="s">
        <v>0</v>
      </c>
      <c r="AD13" s="1" t="s">
        <v>0</v>
      </c>
      <c r="AE13" s="1" t="s">
        <v>0</v>
      </c>
      <c r="AF13" s="1" t="s">
        <v>0</v>
      </c>
      <c r="AG13" s="1" t="s">
        <v>0</v>
      </c>
      <c r="AH13" s="1" t="s">
        <v>0</v>
      </c>
      <c r="AI13" s="1" t="s">
        <v>0</v>
      </c>
      <c r="AJ13" s="1" t="s">
        <v>0</v>
      </c>
      <c r="AK13" s="1" t="s">
        <v>0</v>
      </c>
      <c r="AL13" s="1" t="s">
        <v>0</v>
      </c>
      <c r="AM13" s="1" t="s">
        <v>0</v>
      </c>
      <c r="AN13" s="1" t="s">
        <v>0</v>
      </c>
      <c r="AO13" s="1" t="s">
        <v>0</v>
      </c>
      <c r="AP13" s="1" t="s">
        <v>0</v>
      </c>
      <c r="AQ13" s="1" t="s">
        <v>0</v>
      </c>
      <c r="AR13" s="1" t="s">
        <v>0</v>
      </c>
      <c r="AS13" s="1" t="s">
        <v>0</v>
      </c>
      <c r="AT13" s="1" t="s">
        <v>0</v>
      </c>
      <c r="AU13" s="1" t="s">
        <v>0</v>
      </c>
      <c r="AV13" s="1" t="s">
        <v>0</v>
      </c>
      <c r="AW13" s="1" t="s">
        <v>0</v>
      </c>
      <c r="AX13" s="1" t="s">
        <v>0</v>
      </c>
      <c r="AY13" s="1" t="s">
        <v>0</v>
      </c>
      <c r="AZ13" s="15" t="s">
        <v>0</v>
      </c>
      <c r="BA13" s="1" t="s">
        <v>0</v>
      </c>
      <c r="BB13" s="1" t="s">
        <v>0</v>
      </c>
      <c r="BC13" s="1" t="s">
        <v>0</v>
      </c>
      <c r="BD13" s="1" t="s">
        <v>0</v>
      </c>
      <c r="BE13" s="1" t="s">
        <v>0</v>
      </c>
      <c r="BF13" s="1" t="s">
        <v>0</v>
      </c>
      <c r="BG13" s="1" t="s">
        <v>0</v>
      </c>
      <c r="BH13" s="1" t="s">
        <v>0</v>
      </c>
      <c r="BI13" s="1" t="s">
        <v>0</v>
      </c>
      <c r="BJ13" s="1" t="s">
        <v>0</v>
      </c>
      <c r="BK13" s="1" t="s">
        <v>0</v>
      </c>
      <c r="BL13" s="1" t="s">
        <v>0</v>
      </c>
      <c r="BM13" s="1" t="s">
        <v>0</v>
      </c>
      <c r="BN13" s="1" t="s">
        <v>0</v>
      </c>
      <c r="BO13" s="1" t="s">
        <v>0</v>
      </c>
      <c r="BP13" s="1" t="s">
        <v>0</v>
      </c>
      <c r="BQ13" s="1" t="s">
        <v>0</v>
      </c>
      <c r="BR13" s="1" t="s">
        <v>0</v>
      </c>
      <c r="BS13" s="1" t="s">
        <v>0</v>
      </c>
      <c r="BT13" s="1" t="s">
        <v>0</v>
      </c>
      <c r="BU13" s="1" t="s">
        <v>0</v>
      </c>
      <c r="BV13" s="1" t="s">
        <v>0</v>
      </c>
      <c r="BW13" s="1" t="s">
        <v>0</v>
      </c>
      <c r="BX13" s="1" t="s">
        <v>0</v>
      </c>
      <c r="BY13" s="1" t="s">
        <v>0</v>
      </c>
      <c r="BZ13" s="1" t="s">
        <v>0</v>
      </c>
      <c r="CA13" s="1" t="s">
        <v>0</v>
      </c>
      <c r="CB13" s="1" t="s">
        <v>0</v>
      </c>
      <c r="CC13" s="1" t="s">
        <v>0</v>
      </c>
      <c r="CD13" s="1" t="s">
        <v>0</v>
      </c>
      <c r="CE13" s="1" t="s">
        <v>0</v>
      </c>
      <c r="CF13" s="1" t="s">
        <v>0</v>
      </c>
      <c r="CG13" s="1" t="s">
        <v>0</v>
      </c>
      <c r="CH13" s="1" t="s">
        <v>0</v>
      </c>
      <c r="CI13" s="1" t="s">
        <v>0</v>
      </c>
      <c r="CJ13" s="1" t="s">
        <v>0</v>
      </c>
      <c r="CK13" s="1" t="s">
        <v>0</v>
      </c>
      <c r="CL13" s="1" t="s">
        <v>0</v>
      </c>
      <c r="CM13" s="1" t="s">
        <v>0</v>
      </c>
      <c r="CN13" s="1" t="s">
        <v>0</v>
      </c>
      <c r="CO13" s="1" t="s">
        <v>0</v>
      </c>
      <c r="CP13" s="1" t="s">
        <v>0</v>
      </c>
      <c r="CQ13" s="1" t="s">
        <v>0</v>
      </c>
      <c r="CR13" s="1" t="s">
        <v>0</v>
      </c>
      <c r="CS13" s="1" t="s">
        <v>0</v>
      </c>
      <c r="CT13" s="1" t="s">
        <v>0</v>
      </c>
    </row>
    <row r="14" spans="1:98" ht="30" customHeight="1">
      <c r="A14" s="385"/>
      <c r="B14" s="79" t="str">
        <f>IF('0'!A1=1,"діяльність водного транспорту","аctivity of water transport")</f>
        <v>діяльність водного транспорту</v>
      </c>
      <c r="C14" s="1" t="s">
        <v>0</v>
      </c>
      <c r="D14" s="7">
        <v>3.2000000000000001E-2</v>
      </c>
      <c r="E14" s="1" t="s">
        <v>0</v>
      </c>
      <c r="F14" s="1" t="s">
        <v>0</v>
      </c>
      <c r="G14" s="1" t="s">
        <v>0</v>
      </c>
      <c r="H14" s="7">
        <v>1.2999999999999999E-2</v>
      </c>
      <c r="I14" s="8">
        <v>1.7000000000000001E-2</v>
      </c>
      <c r="J14" s="1" t="s">
        <v>0</v>
      </c>
      <c r="K14" s="6">
        <v>3.1E-2</v>
      </c>
      <c r="L14" s="6">
        <v>0.02</v>
      </c>
      <c r="M14" s="9">
        <v>4.0000000000000001E-3</v>
      </c>
      <c r="N14" s="1" t="s">
        <v>0</v>
      </c>
      <c r="O14" s="1">
        <v>0.17</v>
      </c>
      <c r="P14" s="6">
        <v>0.09</v>
      </c>
      <c r="Q14" s="6">
        <v>0.26400000000000001</v>
      </c>
      <c r="R14" s="1">
        <v>0.14399999999999999</v>
      </c>
      <c r="S14" s="6">
        <v>2.5000000000000001E-2</v>
      </c>
      <c r="T14" s="1" t="s">
        <v>0</v>
      </c>
      <c r="U14" s="1" t="s">
        <v>0</v>
      </c>
      <c r="V14" s="1" t="s">
        <v>0</v>
      </c>
      <c r="W14" s="6">
        <v>1.2E-2</v>
      </c>
      <c r="X14" s="6">
        <v>2.1000000000000001E-2</v>
      </c>
      <c r="Y14" s="6">
        <v>3.1E-2</v>
      </c>
      <c r="Z14" s="6">
        <v>7.9000000000000001E-2</v>
      </c>
      <c r="AA14" s="1" t="s">
        <v>0</v>
      </c>
      <c r="AB14" s="1" t="s">
        <v>0</v>
      </c>
      <c r="AC14" s="1" t="s">
        <v>0</v>
      </c>
      <c r="AD14" s="1" t="s">
        <v>0</v>
      </c>
      <c r="AE14" s="1" t="s">
        <v>0</v>
      </c>
      <c r="AF14" s="1" t="s">
        <v>0</v>
      </c>
      <c r="AG14" s="1" t="s">
        <v>0</v>
      </c>
      <c r="AH14" s="1" t="s">
        <v>0</v>
      </c>
      <c r="AI14" s="1" t="s">
        <v>0</v>
      </c>
      <c r="AJ14" s="1" t="s">
        <v>0</v>
      </c>
      <c r="AK14" s="1" t="s">
        <v>0</v>
      </c>
      <c r="AL14" s="1" t="s">
        <v>0</v>
      </c>
      <c r="AM14" s="1" t="s">
        <v>0</v>
      </c>
      <c r="AN14" s="1" t="s">
        <v>0</v>
      </c>
      <c r="AO14" s="1" t="s">
        <v>0</v>
      </c>
      <c r="AP14" s="1" t="s">
        <v>0</v>
      </c>
      <c r="AQ14" s="1" t="s">
        <v>0</v>
      </c>
      <c r="AR14" s="1" t="s">
        <v>0</v>
      </c>
      <c r="AS14" s="1" t="s">
        <v>0</v>
      </c>
      <c r="AT14" s="1" t="s">
        <v>0</v>
      </c>
      <c r="AU14" s="1" t="s">
        <v>0</v>
      </c>
      <c r="AV14" s="1" t="s">
        <v>0</v>
      </c>
      <c r="AW14" s="1" t="s">
        <v>0</v>
      </c>
      <c r="AX14" s="1" t="s">
        <v>0</v>
      </c>
      <c r="AY14" s="1" t="s">
        <v>0</v>
      </c>
      <c r="AZ14" s="15" t="s">
        <v>0</v>
      </c>
      <c r="BA14" s="1" t="s">
        <v>0</v>
      </c>
      <c r="BB14" s="1" t="s">
        <v>0</v>
      </c>
      <c r="BC14" s="1" t="s">
        <v>0</v>
      </c>
      <c r="BD14" s="1" t="s">
        <v>0</v>
      </c>
      <c r="BE14" s="1" t="s">
        <v>0</v>
      </c>
      <c r="BF14" s="1" t="s">
        <v>0</v>
      </c>
      <c r="BG14" s="1" t="s">
        <v>0</v>
      </c>
      <c r="BH14" s="1" t="s">
        <v>0</v>
      </c>
      <c r="BI14" s="1" t="s">
        <v>0</v>
      </c>
      <c r="BJ14" s="1" t="s">
        <v>0</v>
      </c>
      <c r="BK14" s="1" t="s">
        <v>0</v>
      </c>
      <c r="BL14" s="1" t="s">
        <v>0</v>
      </c>
      <c r="BM14" s="1" t="s">
        <v>0</v>
      </c>
      <c r="BN14" s="1" t="s">
        <v>0</v>
      </c>
      <c r="BO14" s="1" t="s">
        <v>0</v>
      </c>
      <c r="BP14" s="1" t="s">
        <v>0</v>
      </c>
      <c r="BQ14" s="1" t="s">
        <v>0</v>
      </c>
      <c r="BR14" s="1" t="s">
        <v>0</v>
      </c>
      <c r="BS14" s="1" t="s">
        <v>0</v>
      </c>
      <c r="BT14" s="1" t="s">
        <v>0</v>
      </c>
      <c r="BU14" s="1" t="s">
        <v>0</v>
      </c>
      <c r="BV14" s="1" t="s">
        <v>0</v>
      </c>
      <c r="BW14" s="1" t="s">
        <v>0</v>
      </c>
      <c r="BX14" s="1" t="s">
        <v>0</v>
      </c>
      <c r="BY14" s="1" t="s">
        <v>0</v>
      </c>
      <c r="BZ14" s="1" t="s">
        <v>0</v>
      </c>
      <c r="CA14" s="1" t="s">
        <v>0</v>
      </c>
      <c r="CB14" s="1" t="s">
        <v>0</v>
      </c>
      <c r="CC14" s="1" t="s">
        <v>0</v>
      </c>
      <c r="CD14" s="1" t="s">
        <v>0</v>
      </c>
      <c r="CE14" s="1" t="s">
        <v>0</v>
      </c>
      <c r="CF14" s="1" t="s">
        <v>0</v>
      </c>
      <c r="CG14" s="1" t="s">
        <v>0</v>
      </c>
      <c r="CH14" s="1" t="s">
        <v>0</v>
      </c>
      <c r="CI14" s="1" t="s">
        <v>0</v>
      </c>
      <c r="CJ14" s="1" t="s">
        <v>0</v>
      </c>
      <c r="CK14" s="1" t="s">
        <v>0</v>
      </c>
      <c r="CL14" s="1" t="s">
        <v>0</v>
      </c>
      <c r="CM14" s="1" t="s">
        <v>0</v>
      </c>
      <c r="CN14" s="1" t="s">
        <v>0</v>
      </c>
      <c r="CO14" s="1" t="s">
        <v>0</v>
      </c>
      <c r="CP14" s="1" t="s">
        <v>0</v>
      </c>
      <c r="CQ14" s="1" t="s">
        <v>0</v>
      </c>
      <c r="CR14" s="1" t="s">
        <v>0</v>
      </c>
      <c r="CS14" s="1" t="s">
        <v>0</v>
      </c>
      <c r="CT14" s="1" t="s">
        <v>0</v>
      </c>
    </row>
    <row r="15" spans="1:98" ht="30" customHeight="1">
      <c r="A15" s="385"/>
      <c r="B15" s="79" t="str">
        <f>IF('0'!A1=1,"діяльність авіаційного транспорту","аctivity of air transport")</f>
        <v>діяльність авіаційного транспорту</v>
      </c>
      <c r="C15" s="1">
        <v>2.367</v>
      </c>
      <c r="D15" s="1">
        <v>2.4460000000000002</v>
      </c>
      <c r="E15" s="6">
        <v>2.77</v>
      </c>
      <c r="F15" s="6">
        <v>2.5590000000000002</v>
      </c>
      <c r="G15" s="1">
        <v>2.544</v>
      </c>
      <c r="H15" s="1">
        <v>2.4249999999999998</v>
      </c>
      <c r="I15" s="6">
        <v>2.4359999999999999</v>
      </c>
      <c r="J15" s="6">
        <v>2.5990000000000002</v>
      </c>
      <c r="K15" s="6">
        <v>2.7719999999999998</v>
      </c>
      <c r="L15" s="6">
        <v>2.6880000000000002</v>
      </c>
      <c r="M15" s="1">
        <v>2.8140000000000001</v>
      </c>
      <c r="N15" s="6">
        <v>2.61</v>
      </c>
      <c r="O15" s="1">
        <v>3.03</v>
      </c>
      <c r="P15" s="6">
        <v>3.6059999999999999</v>
      </c>
      <c r="Q15" s="6">
        <v>3.371</v>
      </c>
      <c r="R15" s="1">
        <v>3.2839999999999998</v>
      </c>
      <c r="S15" s="6">
        <v>4.0999999999999996</v>
      </c>
      <c r="T15" s="6">
        <v>5.73</v>
      </c>
      <c r="U15" s="6">
        <v>5.3179999999999996</v>
      </c>
      <c r="V15" s="6">
        <v>4.415</v>
      </c>
      <c r="W15" s="6">
        <v>4.5880000000000001</v>
      </c>
      <c r="X15" s="6">
        <v>4.056</v>
      </c>
      <c r="Y15" s="6">
        <v>4.9020000000000001</v>
      </c>
      <c r="Z15" s="6">
        <v>4.024</v>
      </c>
      <c r="AA15" s="1" t="s">
        <v>0</v>
      </c>
      <c r="AB15" s="1" t="s">
        <v>0</v>
      </c>
      <c r="AC15" s="1" t="s">
        <v>0</v>
      </c>
      <c r="AD15" s="1" t="s">
        <v>0</v>
      </c>
      <c r="AE15" s="1" t="s">
        <v>0</v>
      </c>
      <c r="AF15" s="1" t="s">
        <v>0</v>
      </c>
      <c r="AG15" s="1" t="s">
        <v>0</v>
      </c>
      <c r="AH15" s="1" t="s">
        <v>0</v>
      </c>
      <c r="AI15" s="1" t="s">
        <v>0</v>
      </c>
      <c r="AJ15" s="1" t="s">
        <v>0</v>
      </c>
      <c r="AK15" s="1" t="s">
        <v>0</v>
      </c>
      <c r="AL15" s="1" t="s">
        <v>0</v>
      </c>
      <c r="AM15" s="1" t="s">
        <v>0</v>
      </c>
      <c r="AN15" s="1" t="s">
        <v>0</v>
      </c>
      <c r="AO15" s="1" t="s">
        <v>0</v>
      </c>
      <c r="AP15" s="1" t="s">
        <v>0</v>
      </c>
      <c r="AQ15" s="1" t="s">
        <v>0</v>
      </c>
      <c r="AR15" s="1" t="s">
        <v>0</v>
      </c>
      <c r="AS15" s="1" t="s">
        <v>0</v>
      </c>
      <c r="AT15" s="1" t="s">
        <v>0</v>
      </c>
      <c r="AU15" s="1" t="s">
        <v>0</v>
      </c>
      <c r="AV15" s="1" t="s">
        <v>0</v>
      </c>
      <c r="AW15" s="1" t="s">
        <v>0</v>
      </c>
      <c r="AX15" s="1" t="s">
        <v>0</v>
      </c>
      <c r="AY15" s="1" t="s">
        <v>0</v>
      </c>
      <c r="AZ15" s="15" t="s">
        <v>0</v>
      </c>
      <c r="BA15" s="1" t="s">
        <v>0</v>
      </c>
      <c r="BB15" s="1" t="s">
        <v>0</v>
      </c>
      <c r="BC15" s="1" t="s">
        <v>0</v>
      </c>
      <c r="BD15" s="1" t="s">
        <v>0</v>
      </c>
      <c r="BE15" s="1" t="s">
        <v>0</v>
      </c>
      <c r="BF15" s="1" t="s">
        <v>0</v>
      </c>
      <c r="BG15" s="1" t="s">
        <v>0</v>
      </c>
      <c r="BH15" s="1" t="s">
        <v>0</v>
      </c>
      <c r="BI15" s="1" t="s">
        <v>0</v>
      </c>
      <c r="BJ15" s="1" t="s">
        <v>0</v>
      </c>
      <c r="BK15" s="1" t="s">
        <v>0</v>
      </c>
      <c r="BL15" s="1" t="s">
        <v>0</v>
      </c>
      <c r="BM15" s="1" t="s">
        <v>0</v>
      </c>
      <c r="BN15" s="1" t="s">
        <v>0</v>
      </c>
      <c r="BO15" s="1" t="s">
        <v>0</v>
      </c>
      <c r="BP15" s="1" t="s">
        <v>0</v>
      </c>
      <c r="BQ15" s="1" t="s">
        <v>0</v>
      </c>
      <c r="BR15" s="1" t="s">
        <v>0</v>
      </c>
      <c r="BS15" s="1" t="s">
        <v>0</v>
      </c>
      <c r="BT15" s="1" t="s">
        <v>0</v>
      </c>
      <c r="BU15" s="1" t="s">
        <v>0</v>
      </c>
      <c r="BV15" s="1" t="s">
        <v>0</v>
      </c>
      <c r="BW15" s="1" t="s">
        <v>0</v>
      </c>
      <c r="BX15" s="1" t="s">
        <v>0</v>
      </c>
      <c r="BY15" s="1" t="s">
        <v>0</v>
      </c>
      <c r="BZ15" s="1" t="s">
        <v>0</v>
      </c>
      <c r="CA15" s="1" t="s">
        <v>0</v>
      </c>
      <c r="CB15" s="1" t="s">
        <v>0</v>
      </c>
      <c r="CC15" s="1" t="s">
        <v>0</v>
      </c>
      <c r="CD15" s="1" t="s">
        <v>0</v>
      </c>
      <c r="CE15" s="1" t="s">
        <v>0</v>
      </c>
      <c r="CF15" s="1" t="s">
        <v>0</v>
      </c>
      <c r="CG15" s="1" t="s">
        <v>0</v>
      </c>
      <c r="CH15" s="1" t="s">
        <v>0</v>
      </c>
      <c r="CI15" s="1" t="s">
        <v>0</v>
      </c>
      <c r="CJ15" s="1" t="s">
        <v>0</v>
      </c>
      <c r="CK15" s="1" t="s">
        <v>0</v>
      </c>
      <c r="CL15" s="1" t="s">
        <v>0</v>
      </c>
      <c r="CM15" s="1" t="s">
        <v>0</v>
      </c>
      <c r="CN15" s="1" t="s">
        <v>0</v>
      </c>
      <c r="CO15" s="1" t="s">
        <v>0</v>
      </c>
      <c r="CP15" s="1" t="s">
        <v>0</v>
      </c>
      <c r="CQ15" s="1" t="s">
        <v>0</v>
      </c>
      <c r="CR15" s="1" t="s">
        <v>0</v>
      </c>
      <c r="CS15" s="1" t="s">
        <v>0</v>
      </c>
      <c r="CT15" s="1" t="s">
        <v>0</v>
      </c>
    </row>
    <row r="16" spans="1:98" ht="30" customHeight="1">
      <c r="A16" s="385"/>
      <c r="B16" s="79" t="str">
        <f>IF('0'!A1=1,"додаткові транспортні  послуги та допоміжні операції","аdditional transport services and auxiliary operations")</f>
        <v>додаткові транспортні  послуги та допоміжні операції</v>
      </c>
      <c r="C16" s="1">
        <v>5.4850000000000003</v>
      </c>
      <c r="D16" s="1">
        <v>6.2279999999999998</v>
      </c>
      <c r="E16" s="6">
        <v>6.6180000000000003</v>
      </c>
      <c r="F16" s="6">
        <v>7.4160000000000004</v>
      </c>
      <c r="G16" s="1">
        <v>8.0990000000000002</v>
      </c>
      <c r="H16" s="1">
        <v>8.5370000000000008</v>
      </c>
      <c r="I16" s="6">
        <v>8.52</v>
      </c>
      <c r="J16" s="6">
        <v>8.5120000000000005</v>
      </c>
      <c r="K16" s="6">
        <v>9.0449999999999999</v>
      </c>
      <c r="L16" s="6">
        <v>9.6790000000000003</v>
      </c>
      <c r="M16" s="1">
        <v>9.9280000000000008</v>
      </c>
      <c r="N16" s="6">
        <v>9.0329999999999995</v>
      </c>
      <c r="O16" s="1">
        <v>10.843</v>
      </c>
      <c r="P16" s="6">
        <v>12.696</v>
      </c>
      <c r="Q16" s="6">
        <v>13.337</v>
      </c>
      <c r="R16" s="1">
        <v>14.218</v>
      </c>
      <c r="S16" s="6">
        <v>15.425000000000001</v>
      </c>
      <c r="T16" s="6">
        <v>16.812000000000001</v>
      </c>
      <c r="U16" s="6">
        <v>17.465</v>
      </c>
      <c r="V16" s="6">
        <v>18.045999999999999</v>
      </c>
      <c r="W16" s="6">
        <v>18.984999999999999</v>
      </c>
      <c r="X16" s="6">
        <v>17.707000000000001</v>
      </c>
      <c r="Y16" s="6">
        <v>17.445</v>
      </c>
      <c r="Z16" s="6">
        <v>8.0139999999999993</v>
      </c>
      <c r="AA16" s="1" t="s">
        <v>0</v>
      </c>
      <c r="AB16" s="1" t="s">
        <v>0</v>
      </c>
      <c r="AC16" s="1" t="s">
        <v>0</v>
      </c>
      <c r="AD16" s="1" t="s">
        <v>0</v>
      </c>
      <c r="AE16" s="1" t="s">
        <v>0</v>
      </c>
      <c r="AF16" s="1" t="s">
        <v>0</v>
      </c>
      <c r="AG16" s="1" t="s">
        <v>0</v>
      </c>
      <c r="AH16" s="1" t="s">
        <v>0</v>
      </c>
      <c r="AI16" s="1" t="s">
        <v>0</v>
      </c>
      <c r="AJ16" s="1" t="s">
        <v>0</v>
      </c>
      <c r="AK16" s="1" t="s">
        <v>0</v>
      </c>
      <c r="AL16" s="1" t="s">
        <v>0</v>
      </c>
      <c r="AM16" s="1" t="s">
        <v>0</v>
      </c>
      <c r="AN16" s="1" t="s">
        <v>0</v>
      </c>
      <c r="AO16" s="1" t="s">
        <v>0</v>
      </c>
      <c r="AP16" s="1" t="s">
        <v>0</v>
      </c>
      <c r="AQ16" s="1" t="s">
        <v>0</v>
      </c>
      <c r="AR16" s="1" t="s">
        <v>0</v>
      </c>
      <c r="AS16" s="1" t="s">
        <v>0</v>
      </c>
      <c r="AT16" s="1" t="s">
        <v>0</v>
      </c>
      <c r="AU16" s="1" t="s">
        <v>0</v>
      </c>
      <c r="AV16" s="1" t="s">
        <v>0</v>
      </c>
      <c r="AW16" s="1" t="s">
        <v>0</v>
      </c>
      <c r="AX16" s="1" t="s">
        <v>0</v>
      </c>
      <c r="AY16" s="1" t="s">
        <v>0</v>
      </c>
      <c r="AZ16" s="15" t="s">
        <v>0</v>
      </c>
      <c r="BA16" s="1" t="s">
        <v>0</v>
      </c>
      <c r="BB16" s="1" t="s">
        <v>0</v>
      </c>
      <c r="BC16" s="1" t="s">
        <v>0</v>
      </c>
      <c r="BD16" s="1" t="s">
        <v>0</v>
      </c>
      <c r="BE16" s="1" t="s">
        <v>0</v>
      </c>
      <c r="BF16" s="1" t="s">
        <v>0</v>
      </c>
      <c r="BG16" s="1" t="s">
        <v>0</v>
      </c>
      <c r="BH16" s="1" t="s">
        <v>0</v>
      </c>
      <c r="BI16" s="1" t="s">
        <v>0</v>
      </c>
      <c r="BJ16" s="1" t="s">
        <v>0</v>
      </c>
      <c r="BK16" s="1" t="s">
        <v>0</v>
      </c>
      <c r="BL16" s="1" t="s">
        <v>0</v>
      </c>
      <c r="BM16" s="1" t="s">
        <v>0</v>
      </c>
      <c r="BN16" s="1" t="s">
        <v>0</v>
      </c>
      <c r="BO16" s="1" t="s">
        <v>0</v>
      </c>
      <c r="BP16" s="1" t="s">
        <v>0</v>
      </c>
      <c r="BQ16" s="1" t="s">
        <v>0</v>
      </c>
      <c r="BR16" s="1" t="s">
        <v>0</v>
      </c>
      <c r="BS16" s="1" t="s">
        <v>0</v>
      </c>
      <c r="BT16" s="1" t="s">
        <v>0</v>
      </c>
      <c r="BU16" s="1" t="s">
        <v>0</v>
      </c>
      <c r="BV16" s="1" t="s">
        <v>0</v>
      </c>
      <c r="BW16" s="1" t="s">
        <v>0</v>
      </c>
      <c r="BX16" s="1" t="s">
        <v>0</v>
      </c>
      <c r="BY16" s="1" t="s">
        <v>0</v>
      </c>
      <c r="BZ16" s="1" t="s">
        <v>0</v>
      </c>
      <c r="CA16" s="1" t="s">
        <v>0</v>
      </c>
      <c r="CB16" s="1" t="s">
        <v>0</v>
      </c>
      <c r="CC16" s="1" t="s">
        <v>0</v>
      </c>
      <c r="CD16" s="1" t="s">
        <v>0</v>
      </c>
      <c r="CE16" s="1" t="s">
        <v>0</v>
      </c>
      <c r="CF16" s="1" t="s">
        <v>0</v>
      </c>
      <c r="CG16" s="1" t="s">
        <v>0</v>
      </c>
      <c r="CH16" s="1" t="s">
        <v>0</v>
      </c>
      <c r="CI16" s="1" t="s">
        <v>0</v>
      </c>
      <c r="CJ16" s="1" t="s">
        <v>0</v>
      </c>
      <c r="CK16" s="1" t="s">
        <v>0</v>
      </c>
      <c r="CL16" s="1" t="s">
        <v>0</v>
      </c>
      <c r="CM16" s="1" t="s">
        <v>0</v>
      </c>
      <c r="CN16" s="1" t="s">
        <v>0</v>
      </c>
      <c r="CO16" s="1" t="s">
        <v>0</v>
      </c>
      <c r="CP16" s="1" t="s">
        <v>0</v>
      </c>
      <c r="CQ16" s="1" t="s">
        <v>0</v>
      </c>
      <c r="CR16" s="1" t="s">
        <v>0</v>
      </c>
      <c r="CS16" s="1" t="s">
        <v>0</v>
      </c>
      <c r="CT16" s="1" t="s">
        <v>0</v>
      </c>
    </row>
    <row r="17" spans="1:98" ht="30" customHeight="1">
      <c r="A17" s="385"/>
      <c r="B17" s="79" t="str">
        <f>IF('0'!A1=1,"діяльність пошти та зв’язку","аctivity of mail and communications")</f>
        <v>діяльність пошти та зв’язку</v>
      </c>
      <c r="C17" s="1">
        <v>0.40899999999999997</v>
      </c>
      <c r="D17" s="1">
        <v>0.443</v>
      </c>
      <c r="E17" s="6">
        <v>0.63100000000000001</v>
      </c>
      <c r="F17" s="6">
        <v>0.48</v>
      </c>
      <c r="G17" s="1">
        <v>0.55800000000000005</v>
      </c>
      <c r="H17" s="1">
        <v>0.65</v>
      </c>
      <c r="I17" s="6">
        <v>0.59799999999999998</v>
      </c>
      <c r="J17" s="6">
        <v>0.17399999999999999</v>
      </c>
      <c r="K17" s="6">
        <v>0.152</v>
      </c>
      <c r="L17" s="6">
        <v>0.45600000000000002</v>
      </c>
      <c r="M17" s="1">
        <v>0.67100000000000004</v>
      </c>
      <c r="N17" s="6">
        <v>0.28899999999999998</v>
      </c>
      <c r="O17" s="1">
        <v>0.45600000000000002</v>
      </c>
      <c r="P17" s="6">
        <v>0.38400000000000001</v>
      </c>
      <c r="Q17" s="6">
        <v>0.23400000000000001</v>
      </c>
      <c r="R17" s="1">
        <v>0.254</v>
      </c>
      <c r="S17" s="6">
        <v>0.35499999999999998</v>
      </c>
      <c r="T17" s="6">
        <v>0.40899999999999997</v>
      </c>
      <c r="U17" s="6">
        <v>0.66500000000000004</v>
      </c>
      <c r="V17" s="6">
        <v>0.65500000000000003</v>
      </c>
      <c r="W17" s="6">
        <v>0.70499999999999996</v>
      </c>
      <c r="X17" s="6">
        <v>0.61</v>
      </c>
      <c r="Y17" s="6">
        <v>0.61699999999999999</v>
      </c>
      <c r="Z17" s="6">
        <v>0.442</v>
      </c>
      <c r="AA17" s="1" t="s">
        <v>0</v>
      </c>
      <c r="AB17" s="1" t="s">
        <v>0</v>
      </c>
      <c r="AC17" s="1" t="s">
        <v>0</v>
      </c>
      <c r="AD17" s="1" t="s">
        <v>0</v>
      </c>
      <c r="AE17" s="1" t="s">
        <v>0</v>
      </c>
      <c r="AF17" s="1" t="s">
        <v>0</v>
      </c>
      <c r="AG17" s="1" t="s">
        <v>0</v>
      </c>
      <c r="AH17" s="1" t="s">
        <v>0</v>
      </c>
      <c r="AI17" s="1" t="s">
        <v>0</v>
      </c>
      <c r="AJ17" s="1" t="s">
        <v>0</v>
      </c>
      <c r="AK17" s="1" t="s">
        <v>0</v>
      </c>
      <c r="AL17" s="1" t="s">
        <v>0</v>
      </c>
      <c r="AM17" s="1" t="s">
        <v>0</v>
      </c>
      <c r="AN17" s="1" t="s">
        <v>0</v>
      </c>
      <c r="AO17" s="1" t="s">
        <v>0</v>
      </c>
      <c r="AP17" s="1" t="s">
        <v>0</v>
      </c>
      <c r="AQ17" s="1" t="s">
        <v>0</v>
      </c>
      <c r="AR17" s="1" t="s">
        <v>0</v>
      </c>
      <c r="AS17" s="1" t="s">
        <v>0</v>
      </c>
      <c r="AT17" s="1" t="s">
        <v>0</v>
      </c>
      <c r="AU17" s="1" t="s">
        <v>0</v>
      </c>
      <c r="AV17" s="1" t="s">
        <v>0</v>
      </c>
      <c r="AW17" s="1" t="s">
        <v>0</v>
      </c>
      <c r="AX17" s="1" t="s">
        <v>0</v>
      </c>
      <c r="AY17" s="1" t="s">
        <v>0</v>
      </c>
      <c r="AZ17" s="15" t="s">
        <v>0</v>
      </c>
      <c r="BA17" s="1" t="s">
        <v>0</v>
      </c>
      <c r="BB17" s="1" t="s">
        <v>0</v>
      </c>
      <c r="BC17" s="1" t="s">
        <v>0</v>
      </c>
      <c r="BD17" s="1" t="s">
        <v>0</v>
      </c>
      <c r="BE17" s="1" t="s">
        <v>0</v>
      </c>
      <c r="BF17" s="1" t="s">
        <v>0</v>
      </c>
      <c r="BG17" s="1" t="s">
        <v>0</v>
      </c>
      <c r="BH17" s="1" t="s">
        <v>0</v>
      </c>
      <c r="BI17" s="1" t="s">
        <v>0</v>
      </c>
      <c r="BJ17" s="1" t="s">
        <v>0</v>
      </c>
      <c r="BK17" s="1" t="s">
        <v>0</v>
      </c>
      <c r="BL17" s="1" t="s">
        <v>0</v>
      </c>
      <c r="BM17" s="1" t="s">
        <v>0</v>
      </c>
      <c r="BN17" s="1" t="s">
        <v>0</v>
      </c>
      <c r="BO17" s="1" t="s">
        <v>0</v>
      </c>
      <c r="BP17" s="1" t="s">
        <v>0</v>
      </c>
      <c r="BQ17" s="1" t="s">
        <v>0</v>
      </c>
      <c r="BR17" s="1" t="s">
        <v>0</v>
      </c>
      <c r="BS17" s="1" t="s">
        <v>0</v>
      </c>
      <c r="BT17" s="1" t="s">
        <v>0</v>
      </c>
      <c r="BU17" s="1" t="s">
        <v>0</v>
      </c>
      <c r="BV17" s="1" t="s">
        <v>0</v>
      </c>
      <c r="BW17" s="1" t="s">
        <v>0</v>
      </c>
      <c r="BX17" s="1" t="s">
        <v>0</v>
      </c>
      <c r="BY17" s="1" t="s">
        <v>0</v>
      </c>
      <c r="BZ17" s="1" t="s">
        <v>0</v>
      </c>
      <c r="CA17" s="1" t="s">
        <v>0</v>
      </c>
      <c r="CB17" s="1" t="s">
        <v>0</v>
      </c>
      <c r="CC17" s="1" t="s">
        <v>0</v>
      </c>
      <c r="CD17" s="1" t="s">
        <v>0</v>
      </c>
      <c r="CE17" s="1" t="s">
        <v>0</v>
      </c>
      <c r="CF17" s="1" t="s">
        <v>0</v>
      </c>
      <c r="CG17" s="1" t="s">
        <v>0</v>
      </c>
      <c r="CH17" s="1" t="s">
        <v>0</v>
      </c>
      <c r="CI17" s="1" t="s">
        <v>0</v>
      </c>
      <c r="CJ17" s="1" t="s">
        <v>0</v>
      </c>
      <c r="CK17" s="1" t="s">
        <v>0</v>
      </c>
      <c r="CL17" s="1" t="s">
        <v>0</v>
      </c>
      <c r="CM17" s="1" t="s">
        <v>0</v>
      </c>
      <c r="CN17" s="1" t="s">
        <v>0</v>
      </c>
      <c r="CO17" s="1" t="s">
        <v>0</v>
      </c>
      <c r="CP17" s="1" t="s">
        <v>0</v>
      </c>
      <c r="CQ17" s="1" t="s">
        <v>0</v>
      </c>
      <c r="CR17" s="1" t="s">
        <v>0</v>
      </c>
      <c r="CS17" s="1" t="s">
        <v>0</v>
      </c>
      <c r="CT17" s="1" t="s">
        <v>0</v>
      </c>
    </row>
    <row r="18" spans="1:98" ht="30" customHeight="1">
      <c r="A18" s="385"/>
      <c r="B18" s="79" t="str">
        <f>IF('0'!A1=1,"Фінансова діяльність","Financial activity")</f>
        <v>Фінансова діяльність</v>
      </c>
      <c r="C18" s="1">
        <v>1.7239999999999998</v>
      </c>
      <c r="D18" s="1">
        <v>2.036</v>
      </c>
      <c r="E18" s="6">
        <v>2.0129999999999999</v>
      </c>
      <c r="F18" s="6">
        <v>1.0660000000000001</v>
      </c>
      <c r="G18" s="1">
        <v>1.304</v>
      </c>
      <c r="H18" s="1">
        <v>1.734</v>
      </c>
      <c r="I18" s="6">
        <v>1.7290000000000001</v>
      </c>
      <c r="J18" s="6">
        <v>1.724</v>
      </c>
      <c r="K18" s="6">
        <v>1.752</v>
      </c>
      <c r="L18" s="6">
        <v>1.7949999999999999</v>
      </c>
      <c r="M18" s="1">
        <v>1.8009999999999999</v>
      </c>
      <c r="N18" s="6">
        <v>1.7649999999999999</v>
      </c>
      <c r="O18" s="1">
        <v>1.679</v>
      </c>
      <c r="P18" s="6">
        <v>1.7430000000000001</v>
      </c>
      <c r="Q18" s="6">
        <v>1.716</v>
      </c>
      <c r="R18" s="1">
        <v>1.7170000000000001</v>
      </c>
      <c r="S18" s="6">
        <v>1.706</v>
      </c>
      <c r="T18" s="6">
        <v>1.6990000000000001</v>
      </c>
      <c r="U18" s="6">
        <v>1.651</v>
      </c>
      <c r="V18" s="6">
        <v>1.66</v>
      </c>
      <c r="W18" s="6">
        <v>1.6259999999999999</v>
      </c>
      <c r="X18" s="6">
        <v>1.5629999999999999</v>
      </c>
      <c r="Y18" s="6">
        <v>0.17299999999999999</v>
      </c>
      <c r="Z18" s="6">
        <v>0.16</v>
      </c>
      <c r="AA18" s="1">
        <v>0.104</v>
      </c>
      <c r="AB18" s="1">
        <v>0.12</v>
      </c>
      <c r="AC18" s="1">
        <v>8.5000000000000006E-2</v>
      </c>
      <c r="AD18" s="1">
        <v>0.105</v>
      </c>
      <c r="AE18" s="1">
        <v>0.128</v>
      </c>
      <c r="AF18" s="1">
        <v>0.18099999999999999</v>
      </c>
      <c r="AG18" s="1">
        <v>0.128</v>
      </c>
      <c r="AH18" s="10">
        <v>0.1</v>
      </c>
      <c r="AI18" s="1">
        <v>0.159</v>
      </c>
      <c r="AJ18" s="1">
        <v>0.13700000000000001</v>
      </c>
      <c r="AK18" s="1">
        <v>0.10100000000000001</v>
      </c>
      <c r="AL18" s="1">
        <v>0.13</v>
      </c>
      <c r="AM18" s="1" t="s">
        <v>0</v>
      </c>
      <c r="AN18" s="1" t="s">
        <v>0</v>
      </c>
      <c r="AO18" s="1">
        <v>0.14499999999999999</v>
      </c>
      <c r="AP18" s="1" t="s">
        <v>0</v>
      </c>
      <c r="AQ18" s="1" t="s">
        <v>0</v>
      </c>
      <c r="AR18" s="1">
        <v>0.1</v>
      </c>
      <c r="AS18" s="1">
        <v>7.6999999999999999E-2</v>
      </c>
      <c r="AT18" s="1">
        <v>0.19</v>
      </c>
      <c r="AU18" s="1">
        <v>0.28999999999999998</v>
      </c>
      <c r="AV18" s="1">
        <v>0.54400000000000004</v>
      </c>
      <c r="AW18" s="1">
        <v>0.64800000000000002</v>
      </c>
      <c r="AX18" s="1">
        <v>0.81899999999999995</v>
      </c>
      <c r="AY18" s="1">
        <v>1.677</v>
      </c>
      <c r="AZ18" s="15">
        <v>3.5089999999999999</v>
      </c>
      <c r="BA18" s="1">
        <v>2.6629999999999998</v>
      </c>
      <c r="BB18" s="1">
        <v>2.2829999999999999</v>
      </c>
      <c r="BC18" s="1">
        <v>2.7189999999999999</v>
      </c>
      <c r="BD18" s="1">
        <v>2.6680000000000001</v>
      </c>
      <c r="BE18" s="1">
        <v>2.12</v>
      </c>
      <c r="BF18" s="1">
        <v>2.355</v>
      </c>
      <c r="BG18" s="1">
        <v>1.8640000000000001</v>
      </c>
      <c r="BH18" s="1">
        <v>3.137</v>
      </c>
      <c r="BI18" s="1">
        <v>4.194</v>
      </c>
      <c r="BJ18" s="1">
        <v>2.7229999999999999</v>
      </c>
      <c r="BK18" s="1">
        <v>1.5840000000000001</v>
      </c>
      <c r="BL18" s="1">
        <v>2.2530000000000001</v>
      </c>
      <c r="BM18" s="1">
        <v>2.6960000000000002</v>
      </c>
      <c r="BN18" s="1">
        <v>2.415</v>
      </c>
      <c r="BO18" s="1">
        <v>2.5129999999999999</v>
      </c>
      <c r="BP18" s="1">
        <v>3.3679999999999999</v>
      </c>
      <c r="BQ18" s="1">
        <v>3.1469999999999998</v>
      </c>
      <c r="BR18" s="1">
        <v>2.9750000000000001</v>
      </c>
      <c r="BS18" s="1">
        <v>2.2709999999999999</v>
      </c>
      <c r="BT18" s="1">
        <v>2.1739999999999999</v>
      </c>
      <c r="BU18" s="1">
        <v>2.4319999999999999</v>
      </c>
      <c r="BV18" s="1">
        <v>2.3740000000000001</v>
      </c>
      <c r="BW18" s="1">
        <v>0.85599999999999998</v>
      </c>
      <c r="BX18" s="1">
        <v>0.81899999999999995</v>
      </c>
      <c r="BY18" s="1">
        <v>1.472</v>
      </c>
      <c r="BZ18" s="1">
        <v>0.875</v>
      </c>
      <c r="CA18" s="1">
        <v>0.98299999999999998</v>
      </c>
      <c r="CB18" s="1">
        <v>1.0640000000000001</v>
      </c>
      <c r="CC18" s="1">
        <v>1.0509999999999999</v>
      </c>
      <c r="CD18" s="1">
        <v>1.048</v>
      </c>
      <c r="CE18" s="1">
        <v>1.345</v>
      </c>
      <c r="CF18" s="1">
        <v>1.391</v>
      </c>
      <c r="CG18" s="1">
        <v>1.591</v>
      </c>
      <c r="CH18" s="1">
        <v>1.4059999999999999</v>
      </c>
      <c r="CI18" s="1">
        <v>1.2190000000000001</v>
      </c>
      <c r="CJ18" s="1">
        <v>1.93</v>
      </c>
      <c r="CK18" s="1">
        <v>2.5960000000000001</v>
      </c>
      <c r="CL18" s="1">
        <v>2.79</v>
      </c>
      <c r="CM18" s="1">
        <v>2.847</v>
      </c>
      <c r="CN18" s="1">
        <v>1.796</v>
      </c>
      <c r="CO18" s="1">
        <v>2.1869999999999998</v>
      </c>
      <c r="CP18" s="1">
        <v>1.9850000000000001</v>
      </c>
      <c r="CQ18" s="1">
        <v>2.1150000000000002</v>
      </c>
      <c r="CR18" s="1">
        <v>1.2290000000000001</v>
      </c>
      <c r="CS18" s="1">
        <v>1.411</v>
      </c>
      <c r="CT18" s="1">
        <v>1.3759999999999999</v>
      </c>
    </row>
    <row r="19" spans="1:98" ht="30" customHeight="1">
      <c r="A19" s="385"/>
      <c r="B19" s="79"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
        <v>46.381999999999998</v>
      </c>
      <c r="D19" s="1">
        <v>50.46</v>
      </c>
      <c r="E19" s="6">
        <v>52.984000000000002</v>
      </c>
      <c r="F19" s="6">
        <v>55.871000000000002</v>
      </c>
      <c r="G19" s="1">
        <v>62.319000000000003</v>
      </c>
      <c r="H19" s="1">
        <v>66.828999999999994</v>
      </c>
      <c r="I19" s="6">
        <v>59.542000000000002</v>
      </c>
      <c r="J19" s="6">
        <v>55.186</v>
      </c>
      <c r="K19" s="6">
        <v>56.363</v>
      </c>
      <c r="L19" s="6">
        <v>52.055</v>
      </c>
      <c r="M19" s="1">
        <v>53.805</v>
      </c>
      <c r="N19" s="6">
        <v>37.213999999999999</v>
      </c>
      <c r="O19" s="1">
        <v>44.192999999999998</v>
      </c>
      <c r="P19" s="6">
        <v>51.335000000000001</v>
      </c>
      <c r="Q19" s="6">
        <v>46.896999999999998</v>
      </c>
      <c r="R19" s="1">
        <v>49.527000000000001</v>
      </c>
      <c r="S19" s="6">
        <v>56.841999999999999</v>
      </c>
      <c r="T19" s="6">
        <v>60.046999999999997</v>
      </c>
      <c r="U19" s="6">
        <v>63.518000000000001</v>
      </c>
      <c r="V19" s="6">
        <v>63.512</v>
      </c>
      <c r="W19" s="6">
        <v>65.777000000000001</v>
      </c>
      <c r="X19" s="6">
        <v>64.173000000000002</v>
      </c>
      <c r="Y19" s="6">
        <v>59.161999999999999</v>
      </c>
      <c r="Z19" s="6">
        <v>45.869</v>
      </c>
      <c r="AA19" s="1">
        <v>45.648000000000003</v>
      </c>
      <c r="AB19" s="1">
        <v>45.289000000000001</v>
      </c>
      <c r="AC19" s="1">
        <v>42.411000000000001</v>
      </c>
      <c r="AD19" s="1">
        <v>44.551000000000002</v>
      </c>
      <c r="AE19" s="1">
        <v>46.831000000000003</v>
      </c>
      <c r="AF19" s="1">
        <v>44.819000000000003</v>
      </c>
      <c r="AG19" s="1">
        <v>41.787999999999997</v>
      </c>
      <c r="AH19" s="10">
        <v>39.299999999999997</v>
      </c>
      <c r="AI19" s="1">
        <v>39.975000000000001</v>
      </c>
      <c r="AJ19" s="1">
        <v>40.206000000000003</v>
      </c>
      <c r="AK19" s="1">
        <v>42.131999999999998</v>
      </c>
      <c r="AL19" s="1">
        <v>28.088000000000001</v>
      </c>
      <c r="AM19" s="1" t="s">
        <v>0</v>
      </c>
      <c r="AN19" s="1" t="s">
        <v>0</v>
      </c>
      <c r="AO19" s="1">
        <v>41.116</v>
      </c>
      <c r="AP19" s="1" t="s">
        <v>0</v>
      </c>
      <c r="AQ19" s="1" t="s">
        <v>0</v>
      </c>
      <c r="AR19" s="1">
        <v>40.299999999999997</v>
      </c>
      <c r="AS19" s="1">
        <v>39.895000000000003</v>
      </c>
      <c r="AT19" s="1">
        <v>39.960999999999999</v>
      </c>
      <c r="AU19" s="1">
        <v>48.857999999999997</v>
      </c>
      <c r="AV19" s="1">
        <v>56.186999999999998</v>
      </c>
      <c r="AW19" s="1">
        <v>83.16</v>
      </c>
      <c r="AX19" s="1">
        <v>63.969000000000001</v>
      </c>
      <c r="AY19" s="1">
        <v>84.731999999999999</v>
      </c>
      <c r="AZ19" s="15">
        <v>106.633</v>
      </c>
      <c r="BA19" s="1">
        <v>103.617</v>
      </c>
      <c r="BB19" s="1">
        <v>94.733000000000004</v>
      </c>
      <c r="BC19" s="1">
        <v>103.492</v>
      </c>
      <c r="BD19" s="1">
        <v>114.196</v>
      </c>
      <c r="BE19" s="1">
        <v>108.60599999999999</v>
      </c>
      <c r="BF19" s="1">
        <v>116.191</v>
      </c>
      <c r="BG19" s="1">
        <v>119.645</v>
      </c>
      <c r="BH19" s="1">
        <v>115.003</v>
      </c>
      <c r="BI19" s="1">
        <v>103.482</v>
      </c>
      <c r="BJ19" s="1">
        <v>91.841999999999999</v>
      </c>
      <c r="BK19" s="1">
        <v>116.753</v>
      </c>
      <c r="BL19" s="1">
        <v>118.767</v>
      </c>
      <c r="BM19" s="1">
        <v>125.974</v>
      </c>
      <c r="BN19" s="1">
        <v>122.07299999999999</v>
      </c>
      <c r="BO19" s="1">
        <v>138.71899999999999</v>
      </c>
      <c r="BP19" s="1">
        <v>146.79</v>
      </c>
      <c r="BQ19" s="1">
        <v>126.965</v>
      </c>
      <c r="BR19" s="1">
        <v>116.30800000000001</v>
      </c>
      <c r="BS19" s="1">
        <v>109.021</v>
      </c>
      <c r="BT19" s="1">
        <v>110.696</v>
      </c>
      <c r="BU19" s="1">
        <v>108.39700000000001</v>
      </c>
      <c r="BV19" s="1">
        <v>97.447999999999993</v>
      </c>
      <c r="BW19" s="1">
        <v>119.73099999999999</v>
      </c>
      <c r="BX19" s="1">
        <v>127.992</v>
      </c>
      <c r="BY19" s="1">
        <v>120.91</v>
      </c>
      <c r="BZ19" s="1">
        <v>126.18899999999999</v>
      </c>
      <c r="CA19" s="1">
        <v>127.119</v>
      </c>
      <c r="CB19" s="1">
        <v>115.587</v>
      </c>
      <c r="CC19" s="1">
        <v>110.17700000000001</v>
      </c>
      <c r="CD19" s="1">
        <v>101.123</v>
      </c>
      <c r="CE19" s="1">
        <v>95.290999999999997</v>
      </c>
      <c r="CF19" s="1">
        <v>94.814999999999998</v>
      </c>
      <c r="CG19" s="1">
        <v>86.24</v>
      </c>
      <c r="CH19" s="1">
        <v>80.183000000000007</v>
      </c>
      <c r="CI19" s="1">
        <v>73.98</v>
      </c>
      <c r="CJ19" s="1">
        <v>75.113</v>
      </c>
      <c r="CK19" s="1">
        <v>90.034999999999997</v>
      </c>
      <c r="CL19" s="1">
        <v>90.456000000000003</v>
      </c>
      <c r="CM19" s="1">
        <v>93.08</v>
      </c>
      <c r="CN19" s="1">
        <v>91.004999999999995</v>
      </c>
      <c r="CO19" s="1">
        <v>90.96</v>
      </c>
      <c r="CP19" s="1">
        <v>79.468000000000004</v>
      </c>
      <c r="CQ19" s="1">
        <v>83.198999999999998</v>
      </c>
      <c r="CR19" s="1">
        <v>75.177000000000007</v>
      </c>
      <c r="CS19" s="1">
        <v>78.656000000000006</v>
      </c>
      <c r="CT19" s="1">
        <v>75.070999999999998</v>
      </c>
    </row>
    <row r="20" spans="1:98" ht="30" customHeight="1">
      <c r="A20" s="385"/>
      <c r="B20" s="79" t="str">
        <f>IF('0'!A1=1,"з них дослідження і розробки","of which research and developments")</f>
        <v>з них дослідження і розробки</v>
      </c>
      <c r="C20" s="1">
        <v>10.599</v>
      </c>
      <c r="D20" s="1">
        <v>11.784000000000001</v>
      </c>
      <c r="E20" s="6">
        <v>12.737</v>
      </c>
      <c r="F20" s="6">
        <v>13.362</v>
      </c>
      <c r="G20" s="1">
        <v>14.227</v>
      </c>
      <c r="H20" s="1">
        <v>14.712999999999999</v>
      </c>
      <c r="I20" s="6">
        <v>12.935</v>
      </c>
      <c r="J20" s="6">
        <v>12.827</v>
      </c>
      <c r="K20" s="6">
        <v>12.449</v>
      </c>
      <c r="L20" s="6">
        <v>13.177</v>
      </c>
      <c r="M20" s="1">
        <v>13.141</v>
      </c>
      <c r="N20" s="6">
        <v>9.343</v>
      </c>
      <c r="O20" s="1">
        <v>10.522</v>
      </c>
      <c r="P20" s="6">
        <v>13.659000000000001</v>
      </c>
      <c r="Q20" s="6">
        <v>15.089</v>
      </c>
      <c r="R20" s="1">
        <v>14.64</v>
      </c>
      <c r="S20" s="6">
        <v>16.898</v>
      </c>
      <c r="T20" s="6">
        <v>17.433</v>
      </c>
      <c r="U20" s="6">
        <v>17.372</v>
      </c>
      <c r="V20" s="6">
        <v>17.861000000000001</v>
      </c>
      <c r="W20" s="6">
        <v>19.521999999999998</v>
      </c>
      <c r="X20" s="6">
        <v>19.085999999999999</v>
      </c>
      <c r="Y20" s="6">
        <v>16.498000000000001</v>
      </c>
      <c r="Z20" s="6">
        <v>15.19</v>
      </c>
      <c r="AA20" s="1">
        <v>16.04</v>
      </c>
      <c r="AB20" s="1">
        <v>16.684999999999999</v>
      </c>
      <c r="AC20" s="1">
        <v>18.161000000000001</v>
      </c>
      <c r="AD20" s="1">
        <v>19.850999999999999</v>
      </c>
      <c r="AE20" s="1">
        <v>21.492999999999999</v>
      </c>
      <c r="AF20" s="1">
        <v>19.373999999999999</v>
      </c>
      <c r="AG20" s="1">
        <v>17.672999999999998</v>
      </c>
      <c r="AH20" s="10">
        <v>18.3</v>
      </c>
      <c r="AI20" s="1">
        <v>18.119</v>
      </c>
      <c r="AJ20" s="1">
        <v>19.276</v>
      </c>
      <c r="AK20" s="1">
        <v>20.443000000000001</v>
      </c>
      <c r="AL20" s="1">
        <v>14.83</v>
      </c>
      <c r="AM20" s="1" t="s">
        <v>0</v>
      </c>
      <c r="AN20" s="1" t="s">
        <v>0</v>
      </c>
      <c r="AO20" s="1">
        <v>18.952999999999999</v>
      </c>
      <c r="AP20" s="1" t="s">
        <v>0</v>
      </c>
      <c r="AQ20" s="1" t="s">
        <v>0</v>
      </c>
      <c r="AR20" s="1">
        <v>17</v>
      </c>
      <c r="AS20" s="1">
        <v>18.236999999999998</v>
      </c>
      <c r="AT20" s="1">
        <v>19.222000000000001</v>
      </c>
      <c r="AU20" s="1">
        <v>21.811</v>
      </c>
      <c r="AV20" s="1">
        <v>21.625</v>
      </c>
      <c r="AW20" s="1">
        <v>29.687999999999999</v>
      </c>
      <c r="AX20" s="1">
        <v>29.77</v>
      </c>
      <c r="AY20" s="1">
        <v>32.871000000000002</v>
      </c>
      <c r="AZ20" s="15">
        <v>41.220999999999997</v>
      </c>
      <c r="BA20" s="1">
        <v>38.024000000000001</v>
      </c>
      <c r="BB20" s="1">
        <v>39.375</v>
      </c>
      <c r="BC20" s="1">
        <v>40.11</v>
      </c>
      <c r="BD20" s="1">
        <v>42.122</v>
      </c>
      <c r="BE20" s="1">
        <v>42.247</v>
      </c>
      <c r="BF20" s="1">
        <v>47.313000000000002</v>
      </c>
      <c r="BG20" s="1">
        <v>49.856999999999999</v>
      </c>
      <c r="BH20" s="1">
        <v>51.915999999999997</v>
      </c>
      <c r="BI20" s="1">
        <v>43.02</v>
      </c>
      <c r="BJ20" s="1">
        <v>34.548000000000002</v>
      </c>
      <c r="BK20" s="1">
        <v>39.378</v>
      </c>
      <c r="BL20" s="1">
        <v>44.917999999999999</v>
      </c>
      <c r="BM20" s="1">
        <v>49.195</v>
      </c>
      <c r="BN20" s="1">
        <v>48.781999999999996</v>
      </c>
      <c r="BO20" s="1">
        <v>51.695</v>
      </c>
      <c r="BP20" s="1">
        <v>57.360999999999997</v>
      </c>
      <c r="BQ20" s="1">
        <v>55.250999999999998</v>
      </c>
      <c r="BR20" s="1">
        <v>50.784999999999997</v>
      </c>
      <c r="BS20" s="1">
        <v>45.701000000000001</v>
      </c>
      <c r="BT20" s="1">
        <v>51.268000000000001</v>
      </c>
      <c r="BU20" s="1">
        <v>48.198</v>
      </c>
      <c r="BV20" s="1">
        <v>48.241999999999997</v>
      </c>
      <c r="BW20" s="1">
        <v>51.771999999999998</v>
      </c>
      <c r="BX20" s="1">
        <v>55.325000000000003</v>
      </c>
      <c r="BY20" s="1">
        <v>49.371000000000002</v>
      </c>
      <c r="BZ20" s="1">
        <v>55.747999999999998</v>
      </c>
      <c r="CA20" s="1">
        <v>56.222000000000001</v>
      </c>
      <c r="CB20" s="1">
        <v>53.432000000000002</v>
      </c>
      <c r="CC20" s="1">
        <v>49.768999999999998</v>
      </c>
      <c r="CD20" s="1">
        <v>49.746000000000002</v>
      </c>
      <c r="CE20" s="1">
        <v>46.027000000000001</v>
      </c>
      <c r="CF20" s="1">
        <v>44.381999999999998</v>
      </c>
      <c r="CG20" s="1">
        <v>44.670999999999999</v>
      </c>
      <c r="CH20" s="1">
        <v>42.064999999999998</v>
      </c>
      <c r="CI20" s="1">
        <v>35.75</v>
      </c>
      <c r="CJ20" s="1">
        <v>34.899000000000001</v>
      </c>
      <c r="CK20" s="1">
        <v>45.914999999999999</v>
      </c>
      <c r="CL20" s="1">
        <v>47.44</v>
      </c>
      <c r="CM20" s="1">
        <v>48.831000000000003</v>
      </c>
      <c r="CN20" s="1">
        <v>47.258000000000003</v>
      </c>
      <c r="CO20" s="1">
        <v>48.363999999999997</v>
      </c>
      <c r="CP20" s="1">
        <v>45.268000000000001</v>
      </c>
      <c r="CQ20" s="1">
        <v>47.755000000000003</v>
      </c>
      <c r="CR20" s="1">
        <v>40.292000000000002</v>
      </c>
      <c r="CS20" s="1">
        <v>41.774999999999999</v>
      </c>
      <c r="CT20" s="1">
        <v>38.875999999999998</v>
      </c>
    </row>
    <row r="21" spans="1:98" ht="30" customHeight="1">
      <c r="A21" s="385"/>
      <c r="B21" s="79" t="str">
        <f>IF('0'!A1=1,"Державне управління","Public administration")</f>
        <v>Державне управління</v>
      </c>
      <c r="C21" s="1">
        <v>1.0070000000000001</v>
      </c>
      <c r="D21" s="1">
        <v>1.236</v>
      </c>
      <c r="E21" s="6">
        <v>2.5419999999999998</v>
      </c>
      <c r="F21" s="6">
        <v>2.0569999999999999</v>
      </c>
      <c r="G21" s="1">
        <v>1.9550000000000001</v>
      </c>
      <c r="H21" s="1">
        <v>1.234</v>
      </c>
      <c r="I21" s="6">
        <v>1.2669999999999999</v>
      </c>
      <c r="J21" s="6">
        <v>1.425</v>
      </c>
      <c r="K21" s="6">
        <v>1.8240000000000001</v>
      </c>
      <c r="L21" s="6">
        <v>2.2349999999999999</v>
      </c>
      <c r="M21" s="1">
        <v>2.399</v>
      </c>
      <c r="N21" s="6">
        <v>0.47399999999999998</v>
      </c>
      <c r="O21" s="1">
        <v>1.046</v>
      </c>
      <c r="P21" s="6">
        <v>1.2270000000000001</v>
      </c>
      <c r="Q21" s="6">
        <v>1.4930000000000001</v>
      </c>
      <c r="R21" s="1">
        <v>2.044</v>
      </c>
      <c r="S21" s="6">
        <v>3.2879999999999998</v>
      </c>
      <c r="T21" s="6">
        <v>4.2720000000000002</v>
      </c>
      <c r="U21" s="6">
        <v>5.2409999999999997</v>
      </c>
      <c r="V21" s="6">
        <v>4.8170000000000002</v>
      </c>
      <c r="W21" s="6">
        <v>5.923</v>
      </c>
      <c r="X21" s="6">
        <v>10.305999999999999</v>
      </c>
      <c r="Y21" s="6">
        <v>18.306000000000001</v>
      </c>
      <c r="Z21" s="6">
        <v>1.069</v>
      </c>
      <c r="AA21" s="1">
        <v>1.1160000000000001</v>
      </c>
      <c r="AB21" s="1">
        <v>1.615</v>
      </c>
      <c r="AC21" s="1">
        <v>1.6020000000000001</v>
      </c>
      <c r="AD21" s="1">
        <v>1.4710000000000001</v>
      </c>
      <c r="AE21" s="1">
        <v>1.474</v>
      </c>
      <c r="AF21" s="1">
        <v>1.49</v>
      </c>
      <c r="AG21" s="1">
        <v>1.1080000000000001</v>
      </c>
      <c r="AH21" s="10">
        <v>1.3</v>
      </c>
      <c r="AI21" s="1">
        <v>1.552</v>
      </c>
      <c r="AJ21" s="1">
        <v>1.486</v>
      </c>
      <c r="AK21" s="1">
        <v>1.643</v>
      </c>
      <c r="AL21" s="1">
        <v>0.27200000000000002</v>
      </c>
      <c r="AM21" s="1" t="s">
        <v>0</v>
      </c>
      <c r="AN21" s="1" t="s">
        <v>0</v>
      </c>
      <c r="AO21" s="1">
        <v>0.72499999999999998</v>
      </c>
      <c r="AP21" s="1" t="s">
        <v>0</v>
      </c>
      <c r="AQ21" s="1" t="s">
        <v>0</v>
      </c>
      <c r="AR21" s="1">
        <v>0.7</v>
      </c>
      <c r="AS21" s="1">
        <v>0.73399999999999999</v>
      </c>
      <c r="AT21" s="1">
        <v>1.0620000000000001</v>
      </c>
      <c r="AU21" s="1">
        <v>0.80400000000000005</v>
      </c>
      <c r="AV21" s="1">
        <v>0.78500000000000003</v>
      </c>
      <c r="AW21" s="1">
        <v>1.337</v>
      </c>
      <c r="AX21" s="1">
        <v>1.1819999999999999</v>
      </c>
      <c r="AY21" s="1">
        <v>1.018</v>
      </c>
      <c r="AZ21" s="15">
        <v>0.97599999999999998</v>
      </c>
      <c r="BA21" s="1">
        <v>1.1559999999999999</v>
      </c>
      <c r="BB21" s="1">
        <v>1.431</v>
      </c>
      <c r="BC21" s="1">
        <v>1.5089999999999999</v>
      </c>
      <c r="BD21" s="1">
        <v>1.4610000000000001</v>
      </c>
      <c r="BE21" s="1">
        <v>1.6259999999999999</v>
      </c>
      <c r="BF21" s="1">
        <v>1.7709999999999999</v>
      </c>
      <c r="BG21" s="1">
        <v>2.6589999999999998</v>
      </c>
      <c r="BH21" s="1">
        <v>3.5449999999999999</v>
      </c>
      <c r="BI21" s="1">
        <v>2.6030000000000002</v>
      </c>
      <c r="BJ21" s="1">
        <v>2.589</v>
      </c>
      <c r="BK21" s="1">
        <v>2.6120000000000001</v>
      </c>
      <c r="BL21" s="1">
        <v>2.8540000000000001</v>
      </c>
      <c r="BM21" s="1">
        <v>4.05</v>
      </c>
      <c r="BN21" s="1">
        <v>4.1260000000000003</v>
      </c>
      <c r="BO21" s="1">
        <v>3.504</v>
      </c>
      <c r="BP21" s="1">
        <v>4.6369999999999996</v>
      </c>
      <c r="BQ21" s="1">
        <v>2.867</v>
      </c>
      <c r="BR21" s="1">
        <v>3.496</v>
      </c>
      <c r="BS21" s="1">
        <v>3.9289999999999998</v>
      </c>
      <c r="BT21" s="1">
        <v>3.5350000000000001</v>
      </c>
      <c r="BU21" s="1">
        <v>3.2869999999999999</v>
      </c>
      <c r="BV21" s="1">
        <v>2.8039999999999998</v>
      </c>
      <c r="BW21" s="1">
        <v>0.55300000000000005</v>
      </c>
      <c r="BX21" s="1">
        <v>0.66</v>
      </c>
      <c r="BY21" s="1">
        <v>1.0960000000000001</v>
      </c>
      <c r="BZ21" s="1">
        <v>1.2809999999999999</v>
      </c>
      <c r="CA21" s="1">
        <v>1.24</v>
      </c>
      <c r="CB21" s="1">
        <v>1.044</v>
      </c>
      <c r="CC21" s="1">
        <v>0.46700000000000003</v>
      </c>
      <c r="CD21" s="1">
        <v>0.53700000000000003</v>
      </c>
      <c r="CE21" s="1">
        <v>0.94499999999999995</v>
      </c>
      <c r="CF21" s="1">
        <v>0.96</v>
      </c>
      <c r="CG21" s="1">
        <v>0.71399999999999997</v>
      </c>
      <c r="CH21" s="1">
        <v>0.16500000000000001</v>
      </c>
      <c r="CI21" s="1">
        <v>0.64200000000000002</v>
      </c>
      <c r="CJ21" s="1">
        <v>0.78200000000000003</v>
      </c>
      <c r="CK21" s="1">
        <v>1.1830000000000001</v>
      </c>
      <c r="CL21" s="1">
        <v>0.40899999999999997</v>
      </c>
      <c r="CM21" s="1">
        <v>0.753</v>
      </c>
      <c r="CN21" s="1">
        <v>0.91200000000000003</v>
      </c>
      <c r="CO21" s="1">
        <v>1.004</v>
      </c>
      <c r="CP21" s="1">
        <v>1.339</v>
      </c>
      <c r="CQ21" s="1">
        <v>1.64</v>
      </c>
      <c r="CR21" s="1">
        <v>1.8029999999999999</v>
      </c>
      <c r="CS21" s="1">
        <v>2.5379999999999998</v>
      </c>
      <c r="CT21" s="1">
        <v>1.9339999999999999</v>
      </c>
    </row>
    <row r="22" spans="1:98" ht="30" customHeight="1">
      <c r="A22" s="385"/>
      <c r="B22" s="79" t="str">
        <f>IF('0'!A1=1,"Освіта","Education")</f>
        <v>Освіта</v>
      </c>
      <c r="C22" s="1">
        <v>1.8280000000000001</v>
      </c>
      <c r="D22" s="1">
        <v>2.0070000000000001</v>
      </c>
      <c r="E22" s="6">
        <v>2.1749999999999998</v>
      </c>
      <c r="F22" s="6">
        <v>2.0950000000000002</v>
      </c>
      <c r="G22" s="1">
        <v>2.1459999999999999</v>
      </c>
      <c r="H22" s="1">
        <v>2.44</v>
      </c>
      <c r="I22" s="6">
        <v>1.925</v>
      </c>
      <c r="J22" s="6">
        <v>1.7450000000000001</v>
      </c>
      <c r="K22" s="6">
        <v>1.9319999999999999</v>
      </c>
      <c r="L22" s="6">
        <v>1.8</v>
      </c>
      <c r="M22" s="1">
        <v>2</v>
      </c>
      <c r="N22" s="6">
        <v>0.90300000000000002</v>
      </c>
      <c r="O22" s="1">
        <v>1.3220000000000001</v>
      </c>
      <c r="P22" s="6">
        <v>1.8280000000000001</v>
      </c>
      <c r="Q22" s="6">
        <v>1.843</v>
      </c>
      <c r="R22" s="1">
        <v>2.1800000000000002</v>
      </c>
      <c r="S22" s="6">
        <v>2.0329999999999999</v>
      </c>
      <c r="T22" s="6">
        <v>2.8969999999999998</v>
      </c>
      <c r="U22" s="6">
        <v>3.0270000000000001</v>
      </c>
      <c r="V22" s="6">
        <v>2.4239999999999999</v>
      </c>
      <c r="W22" s="6">
        <v>1.756</v>
      </c>
      <c r="X22" s="6">
        <v>2.3420000000000001</v>
      </c>
      <c r="Y22" s="6">
        <v>9.8179999999999996</v>
      </c>
      <c r="Z22" s="6">
        <v>1.052</v>
      </c>
      <c r="AA22" s="1">
        <v>1.08</v>
      </c>
      <c r="AB22" s="1">
        <v>1.099</v>
      </c>
      <c r="AC22" s="1">
        <v>0.88600000000000001</v>
      </c>
      <c r="AD22" s="1">
        <v>0.70099999999999996</v>
      </c>
      <c r="AE22" s="1">
        <v>0.65800000000000003</v>
      </c>
      <c r="AF22" s="1">
        <v>0.79500000000000004</v>
      </c>
      <c r="AG22" s="1">
        <v>1.821</v>
      </c>
      <c r="AH22" s="10">
        <v>1.9</v>
      </c>
      <c r="AI22" s="1">
        <v>1.306</v>
      </c>
      <c r="AJ22" s="1">
        <v>1.135</v>
      </c>
      <c r="AK22" s="1">
        <v>1.1930000000000001</v>
      </c>
      <c r="AL22" s="1">
        <v>1.258</v>
      </c>
      <c r="AM22" s="1" t="s">
        <v>0</v>
      </c>
      <c r="AN22" s="1" t="s">
        <v>0</v>
      </c>
      <c r="AO22" s="1">
        <v>1.6419999999999999</v>
      </c>
      <c r="AP22" s="1" t="s">
        <v>0</v>
      </c>
      <c r="AQ22" s="1" t="s">
        <v>0</v>
      </c>
      <c r="AR22" s="1">
        <v>3.9</v>
      </c>
      <c r="AS22" s="1">
        <v>2.6160000000000001</v>
      </c>
      <c r="AT22" s="1">
        <v>2.1309999999999998</v>
      </c>
      <c r="AU22" s="1">
        <v>2.09</v>
      </c>
      <c r="AV22" s="1">
        <v>2.7639999999999998</v>
      </c>
      <c r="AW22" s="1">
        <v>6.9279999999999999</v>
      </c>
      <c r="AX22" s="1">
        <v>3.573</v>
      </c>
      <c r="AY22" s="1">
        <v>3.1720000000000002</v>
      </c>
      <c r="AZ22" s="1">
        <v>2.8980000000000001</v>
      </c>
      <c r="BA22" s="1">
        <v>2.7890000000000001</v>
      </c>
      <c r="BB22" s="1">
        <v>2.7970000000000002</v>
      </c>
      <c r="BC22" s="1">
        <v>3.7749999999999999</v>
      </c>
      <c r="BD22" s="1">
        <v>4.3680000000000003</v>
      </c>
      <c r="BE22" s="1">
        <v>13.425000000000001</v>
      </c>
      <c r="BF22" s="1">
        <v>10.199999999999999</v>
      </c>
      <c r="BG22" s="1">
        <v>5.89</v>
      </c>
      <c r="BH22" s="1">
        <v>6.4489999999999998</v>
      </c>
      <c r="BI22" s="1">
        <v>5.5510000000000002</v>
      </c>
      <c r="BJ22" s="1">
        <v>4.6959999999999997</v>
      </c>
      <c r="BK22" s="1">
        <v>4.4909999999999997</v>
      </c>
      <c r="BL22" s="1">
        <v>4.3319999999999999</v>
      </c>
      <c r="BM22" s="1">
        <v>4.5259999999999998</v>
      </c>
      <c r="BN22" s="1">
        <v>4.7939999999999996</v>
      </c>
      <c r="BO22" s="1">
        <v>5.2039999999999997</v>
      </c>
      <c r="BP22" s="1">
        <v>6.6210000000000004</v>
      </c>
      <c r="BQ22" s="1">
        <v>8.3569999999999993</v>
      </c>
      <c r="BR22" s="1">
        <v>6.2530000000000001</v>
      </c>
      <c r="BS22" s="1">
        <v>4.8760000000000003</v>
      </c>
      <c r="BT22" s="1">
        <v>3.9359999999999999</v>
      </c>
      <c r="BU22" s="1">
        <v>4.5430000000000001</v>
      </c>
      <c r="BV22" s="1">
        <v>3.3839999999999999</v>
      </c>
      <c r="BW22" s="1">
        <v>3.5289999999999999</v>
      </c>
      <c r="BX22" s="1">
        <v>4.26</v>
      </c>
      <c r="BY22" s="1">
        <v>3.3849999999999998</v>
      </c>
      <c r="BZ22" s="1">
        <v>3.6680000000000001</v>
      </c>
      <c r="CA22" s="1">
        <v>3.5840000000000001</v>
      </c>
      <c r="CB22" s="1">
        <v>3.0640000000000001</v>
      </c>
      <c r="CC22" s="1">
        <v>4.8310000000000004</v>
      </c>
      <c r="CD22" s="1">
        <v>4.7610000000000001</v>
      </c>
      <c r="CE22" s="1">
        <v>3.9039999999999999</v>
      </c>
      <c r="CF22" s="1">
        <v>5.6369999999999996</v>
      </c>
      <c r="CG22" s="1">
        <v>3.7930000000000001</v>
      </c>
      <c r="CH22" s="1">
        <v>3.1309999999999998</v>
      </c>
      <c r="CI22" s="1">
        <v>2.2789999999999999</v>
      </c>
      <c r="CJ22" s="1">
        <v>2.6389999999999998</v>
      </c>
      <c r="CK22" s="1">
        <v>3.3660000000000001</v>
      </c>
      <c r="CL22" s="1">
        <v>3.0819999999999999</v>
      </c>
      <c r="CM22" s="1">
        <v>3.1579999999999999</v>
      </c>
      <c r="CN22" s="1">
        <v>3.496</v>
      </c>
      <c r="CO22" s="1">
        <v>3.6459999999999999</v>
      </c>
      <c r="CP22" s="1">
        <v>4.0449999999999999</v>
      </c>
      <c r="CQ22" s="1">
        <v>3.4820000000000002</v>
      </c>
      <c r="CR22" s="1">
        <v>3.536</v>
      </c>
      <c r="CS22" s="1">
        <v>7.4740000000000002</v>
      </c>
      <c r="CT22" s="1">
        <v>3.4620000000000002</v>
      </c>
    </row>
    <row r="23" spans="1:98" ht="30" customHeight="1">
      <c r="A23" s="385"/>
      <c r="B23" s="79" t="str">
        <f>IF('0'!A1=1,"Охорона здоров’я та надання соціальної допомоги","Health care and provision of social aid")</f>
        <v>Охорона здоров’я та надання соціальної допомоги</v>
      </c>
      <c r="C23" s="1">
        <v>2.2670000000000003</v>
      </c>
      <c r="D23" s="1">
        <v>2.7250000000000001</v>
      </c>
      <c r="E23" s="6">
        <v>3.339</v>
      </c>
      <c r="F23" s="6">
        <v>2.8370000000000002</v>
      </c>
      <c r="G23" s="1">
        <v>2.8450000000000002</v>
      </c>
      <c r="H23" s="1">
        <v>2.4700000000000002</v>
      </c>
      <c r="I23" s="6">
        <v>3.0339999999999998</v>
      </c>
      <c r="J23" s="6">
        <v>4.1929999999999996</v>
      </c>
      <c r="K23" s="6">
        <v>2.597</v>
      </c>
      <c r="L23" s="6">
        <v>2.875</v>
      </c>
      <c r="M23" s="1">
        <v>3.3090000000000002</v>
      </c>
      <c r="N23" s="6">
        <v>2.29</v>
      </c>
      <c r="O23" s="1">
        <v>4.1449999999999996</v>
      </c>
      <c r="P23" s="6">
        <v>3.0259999999999998</v>
      </c>
      <c r="Q23" s="6">
        <v>2.4079999999999999</v>
      </c>
      <c r="R23" s="1">
        <v>2.7869999999999999</v>
      </c>
      <c r="S23" s="6">
        <v>2.677</v>
      </c>
      <c r="T23" s="6">
        <v>2.7629999999999999</v>
      </c>
      <c r="U23" s="6">
        <v>2.4950000000000001</v>
      </c>
      <c r="V23" s="6">
        <v>2.194</v>
      </c>
      <c r="W23" s="6">
        <v>2.5139999999999998</v>
      </c>
      <c r="X23" s="6">
        <v>3.1040000000000001</v>
      </c>
      <c r="Y23" s="6">
        <v>9.5259999999999998</v>
      </c>
      <c r="Z23" s="6">
        <v>2.234</v>
      </c>
      <c r="AA23" s="1">
        <v>2.6160000000000001</v>
      </c>
      <c r="AB23" s="1">
        <v>2.8370000000000002</v>
      </c>
      <c r="AC23" s="1">
        <v>3.1989999999999998</v>
      </c>
      <c r="AD23" s="1">
        <v>2.57</v>
      </c>
      <c r="AE23" s="1">
        <v>2.56</v>
      </c>
      <c r="AF23" s="1">
        <v>2.3079999999999998</v>
      </c>
      <c r="AG23" s="1">
        <v>2.0859999999999999</v>
      </c>
      <c r="AH23" s="10">
        <v>2.1</v>
      </c>
      <c r="AI23" s="1">
        <v>2.3580000000000001</v>
      </c>
      <c r="AJ23" s="1">
        <v>2.3540000000000001</v>
      </c>
      <c r="AK23" s="1">
        <v>0.65700000000000003</v>
      </c>
      <c r="AL23" s="1">
        <v>0.47799999999999998</v>
      </c>
      <c r="AM23" s="1" t="s">
        <v>0</v>
      </c>
      <c r="AN23" s="1" t="s">
        <v>0</v>
      </c>
      <c r="AO23" s="1">
        <v>2.63</v>
      </c>
      <c r="AP23" s="1" t="s">
        <v>0</v>
      </c>
      <c r="AQ23" s="1" t="s">
        <v>0</v>
      </c>
      <c r="AR23" s="1">
        <v>0.7</v>
      </c>
      <c r="AS23" s="1">
        <v>0.83199999999999996</v>
      </c>
      <c r="AT23" s="1">
        <v>0.72699999999999998</v>
      </c>
      <c r="AU23" s="1">
        <v>1.399</v>
      </c>
      <c r="AV23" s="1">
        <v>1.4510000000000001</v>
      </c>
      <c r="AW23" s="1">
        <v>6.2859999999999996</v>
      </c>
      <c r="AX23" s="1">
        <v>4.7320000000000002</v>
      </c>
      <c r="AY23" s="1">
        <v>4.9800000000000004</v>
      </c>
      <c r="AZ23" s="1">
        <v>7.16</v>
      </c>
      <c r="BA23" s="1">
        <v>5.8440000000000003</v>
      </c>
      <c r="BB23" s="1">
        <v>5.2229999999999999</v>
      </c>
      <c r="BC23" s="1">
        <v>4.5430000000000001</v>
      </c>
      <c r="BD23" s="1">
        <v>4.1219999999999999</v>
      </c>
      <c r="BE23" s="1">
        <v>5.07</v>
      </c>
      <c r="BF23" s="1">
        <v>5.3410000000000002</v>
      </c>
      <c r="BG23" s="1">
        <v>6.2720000000000002</v>
      </c>
      <c r="BH23" s="1">
        <v>8.8109999999999999</v>
      </c>
      <c r="BI23" s="1">
        <v>9.4499999999999993</v>
      </c>
      <c r="BJ23" s="1">
        <v>9.1669999999999998</v>
      </c>
      <c r="BK23" s="1">
        <v>13.257</v>
      </c>
      <c r="BL23" s="1">
        <v>15.972</v>
      </c>
      <c r="BM23" s="1">
        <v>14.965999999999999</v>
      </c>
      <c r="BN23" s="1">
        <v>14.82</v>
      </c>
      <c r="BO23" s="1">
        <v>14.928000000000001</v>
      </c>
      <c r="BP23" s="1">
        <v>13.052</v>
      </c>
      <c r="BQ23" s="1">
        <v>7.4640000000000004</v>
      </c>
      <c r="BR23" s="1">
        <v>6.8470000000000004</v>
      </c>
      <c r="BS23" s="1">
        <v>4.8620000000000001</v>
      </c>
      <c r="BT23" s="1">
        <v>4.1210000000000004</v>
      </c>
      <c r="BU23" s="1">
        <v>8.0250000000000004</v>
      </c>
      <c r="BV23" s="1">
        <v>4.5890000000000004</v>
      </c>
      <c r="BW23" s="1">
        <v>4.17</v>
      </c>
      <c r="BX23" s="1">
        <v>7.6150000000000002</v>
      </c>
      <c r="BY23" s="1">
        <v>11.603999999999999</v>
      </c>
      <c r="BZ23" s="1">
        <v>11.86</v>
      </c>
      <c r="CA23" s="1">
        <v>7.5179999999999998</v>
      </c>
      <c r="CB23" s="1">
        <v>5.6470000000000002</v>
      </c>
      <c r="CC23" s="1">
        <v>4.774</v>
      </c>
      <c r="CD23" s="1">
        <v>3.7970000000000002</v>
      </c>
      <c r="CE23" s="1">
        <v>3.95</v>
      </c>
      <c r="CF23" s="1">
        <v>5.0010000000000003</v>
      </c>
      <c r="CG23" s="1">
        <v>5.3449999999999998</v>
      </c>
      <c r="CH23" s="1">
        <v>6.5030000000000001</v>
      </c>
      <c r="CI23" s="1">
        <v>9.2720000000000002</v>
      </c>
      <c r="CJ23" s="1">
        <v>10.62</v>
      </c>
      <c r="CK23" s="1">
        <v>9.4789999999999992</v>
      </c>
      <c r="CL23" s="1">
        <v>8.1630000000000003</v>
      </c>
      <c r="CM23" s="1">
        <v>6.0549999999999997</v>
      </c>
      <c r="CN23" s="1">
        <v>3.9289999999999998</v>
      </c>
      <c r="CO23" s="1">
        <v>4.234</v>
      </c>
      <c r="CP23" s="1">
        <v>5.2119999999999997</v>
      </c>
      <c r="CQ23" s="1">
        <v>4.1929999999999996</v>
      </c>
      <c r="CR23" s="1">
        <v>6.3789999999999996</v>
      </c>
      <c r="CS23" s="1">
        <v>10.86</v>
      </c>
      <c r="CT23" s="1">
        <v>8.3369999999999997</v>
      </c>
    </row>
    <row r="24" spans="1:98" ht="30" customHeight="1">
      <c r="A24" s="385"/>
      <c r="B24" s="79"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1">
        <v>11.512</v>
      </c>
      <c r="D24" s="1">
        <v>12.545999999999999</v>
      </c>
      <c r="E24" s="6">
        <v>14.422000000000001</v>
      </c>
      <c r="F24" s="6">
        <v>11.545999999999999</v>
      </c>
      <c r="G24" s="1">
        <v>12.525</v>
      </c>
      <c r="H24" s="1">
        <v>12.537000000000001</v>
      </c>
      <c r="I24" s="6">
        <v>11.722</v>
      </c>
      <c r="J24" s="6">
        <v>12.2</v>
      </c>
      <c r="K24" s="6">
        <v>13.352</v>
      </c>
      <c r="L24" s="6">
        <v>12.334</v>
      </c>
      <c r="M24" s="1">
        <v>12.467000000000001</v>
      </c>
      <c r="N24" s="6">
        <v>9.0329999999999995</v>
      </c>
      <c r="O24" s="1">
        <v>9.2200000000000006</v>
      </c>
      <c r="P24" s="6">
        <v>9.7210000000000001</v>
      </c>
      <c r="Q24" s="6">
        <v>9.8930000000000007</v>
      </c>
      <c r="R24" s="1">
        <v>10.266999999999999</v>
      </c>
      <c r="S24" s="6">
        <v>10.894</v>
      </c>
      <c r="T24" s="6">
        <v>12.287000000000001</v>
      </c>
      <c r="U24" s="6">
        <v>11.766999999999999</v>
      </c>
      <c r="V24" s="6">
        <v>12.449</v>
      </c>
      <c r="W24" s="6">
        <v>12.558</v>
      </c>
      <c r="X24" s="6">
        <v>13.141</v>
      </c>
      <c r="Y24" s="6">
        <v>14.888999999999999</v>
      </c>
      <c r="Z24" s="6">
        <v>9.1229999999999993</v>
      </c>
      <c r="AA24" s="1">
        <v>9.9390000000000001</v>
      </c>
      <c r="AB24" s="1">
        <v>10.637</v>
      </c>
      <c r="AC24" s="1">
        <v>10.747999999999999</v>
      </c>
      <c r="AD24" s="1">
        <v>9.5609999999999999</v>
      </c>
      <c r="AE24" s="1">
        <v>9.1850000000000005</v>
      </c>
      <c r="AF24" s="1">
        <v>8.3529999999999998</v>
      </c>
      <c r="AG24" s="1">
        <v>6.64</v>
      </c>
      <c r="AH24" s="10">
        <v>5.3</v>
      </c>
      <c r="AI24" s="1">
        <v>5.1269999999999998</v>
      </c>
      <c r="AJ24" s="1">
        <v>5.2009999999999996</v>
      </c>
      <c r="AK24" s="1">
        <v>5.9</v>
      </c>
      <c r="AL24" s="1">
        <v>4.9930000000000003</v>
      </c>
      <c r="AM24" s="1" t="s">
        <v>0</v>
      </c>
      <c r="AN24" s="1" t="s">
        <v>0</v>
      </c>
      <c r="AO24" s="1">
        <v>8.4670000000000005</v>
      </c>
      <c r="AP24" s="1" t="s">
        <v>0</v>
      </c>
      <c r="AQ24" s="1" t="s">
        <v>0</v>
      </c>
      <c r="AR24" s="1">
        <v>5.3</v>
      </c>
      <c r="AS24" s="1">
        <v>5.7380000000000004</v>
      </c>
      <c r="AT24" s="1">
        <v>6.992</v>
      </c>
      <c r="AU24" s="1">
        <v>6.78</v>
      </c>
      <c r="AV24" s="1">
        <v>7.1589999999999998</v>
      </c>
      <c r="AW24" s="1">
        <v>12.64</v>
      </c>
      <c r="AX24" s="1">
        <v>11.516</v>
      </c>
      <c r="AY24" s="1">
        <v>16.53</v>
      </c>
      <c r="AZ24" s="1">
        <v>18.446999999999999</v>
      </c>
      <c r="BA24" s="1">
        <v>19.181000000000001</v>
      </c>
      <c r="BB24" s="1">
        <v>23.616</v>
      </c>
      <c r="BC24" s="1">
        <v>27.928999999999998</v>
      </c>
      <c r="BD24" s="1">
        <v>43.514000000000003</v>
      </c>
      <c r="BE24" s="1">
        <v>35.604999999999997</v>
      </c>
      <c r="BF24" s="1">
        <v>38.792999999999999</v>
      </c>
      <c r="BG24" s="1">
        <v>42.704999999999998</v>
      </c>
      <c r="BH24" s="1">
        <v>45.326000000000001</v>
      </c>
      <c r="BI24" s="1">
        <v>41.082999999999998</v>
      </c>
      <c r="BJ24" s="1">
        <v>30.800999999999998</v>
      </c>
      <c r="BK24" s="1">
        <v>27.876999999999999</v>
      </c>
      <c r="BL24" s="1">
        <v>32.435000000000002</v>
      </c>
      <c r="BM24" s="1">
        <v>31.486999999999998</v>
      </c>
      <c r="BN24" s="1">
        <v>30.974</v>
      </c>
      <c r="BO24" s="1">
        <v>34.801000000000002</v>
      </c>
      <c r="BP24" s="1">
        <v>28.666</v>
      </c>
      <c r="BQ24" s="1">
        <v>24.003</v>
      </c>
      <c r="BR24" s="1">
        <v>20.007000000000001</v>
      </c>
      <c r="BS24" s="1">
        <v>19.859000000000002</v>
      </c>
      <c r="BT24" s="1">
        <v>13.885</v>
      </c>
      <c r="BU24" s="1">
        <v>15.042</v>
      </c>
      <c r="BV24" s="1">
        <v>14.643000000000001</v>
      </c>
      <c r="BW24" s="1">
        <v>12.962999999999999</v>
      </c>
      <c r="BX24" s="1">
        <v>14.329000000000001</v>
      </c>
      <c r="BY24" s="1">
        <v>10.731</v>
      </c>
      <c r="BZ24" s="1">
        <v>12.019</v>
      </c>
      <c r="CA24" s="1">
        <v>14.9</v>
      </c>
      <c r="CB24" s="1">
        <v>13.334</v>
      </c>
      <c r="CC24" s="1">
        <v>12.823</v>
      </c>
      <c r="CD24" s="1">
        <v>13.079000000000001</v>
      </c>
      <c r="CE24" s="1">
        <v>12.449</v>
      </c>
      <c r="CF24" s="1">
        <v>16.420000000000002</v>
      </c>
      <c r="CG24" s="1">
        <v>15.448</v>
      </c>
      <c r="CH24" s="1">
        <v>11.238</v>
      </c>
      <c r="CI24" s="1">
        <v>10.528</v>
      </c>
      <c r="CJ24" s="1">
        <v>9.2260000000000009</v>
      </c>
      <c r="CK24" s="1">
        <v>15.170999999999999</v>
      </c>
      <c r="CL24" s="1">
        <v>11.952</v>
      </c>
      <c r="CM24" s="1">
        <v>16.925999999999998</v>
      </c>
      <c r="CN24" s="1">
        <v>9.5779999999999994</v>
      </c>
      <c r="CO24" s="1">
        <v>16.550999999999998</v>
      </c>
      <c r="CP24" s="1">
        <v>15.106</v>
      </c>
      <c r="CQ24" s="1">
        <v>6.726</v>
      </c>
      <c r="CR24" s="1">
        <v>19.856000000000002</v>
      </c>
      <c r="CS24" s="1">
        <v>19.957999999999998</v>
      </c>
      <c r="CT24" s="1">
        <v>6.2930000000000001</v>
      </c>
    </row>
    <row r="25" spans="1:98" ht="30" customHeight="1">
      <c r="A25" s="386"/>
      <c r="B25" s="80"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1">
        <v>1.9690000000000001</v>
      </c>
      <c r="D25" s="1">
        <v>2.379</v>
      </c>
      <c r="E25" s="6">
        <v>3.7770000000000001</v>
      </c>
      <c r="F25" s="6">
        <v>2.1150000000000002</v>
      </c>
      <c r="G25" s="1">
        <v>2.1720000000000002</v>
      </c>
      <c r="H25" s="1">
        <v>1.9650000000000001</v>
      </c>
      <c r="I25" s="6">
        <v>1.9690000000000001</v>
      </c>
      <c r="J25" s="6">
        <v>2.2080000000000002</v>
      </c>
      <c r="K25" s="6">
        <v>3.181</v>
      </c>
      <c r="L25" s="6">
        <v>2.1880000000000002</v>
      </c>
      <c r="M25" s="1">
        <v>2.3679999999999999</v>
      </c>
      <c r="N25" s="6">
        <v>2.125</v>
      </c>
      <c r="O25" s="1">
        <v>1.851</v>
      </c>
      <c r="P25" s="6">
        <v>2.0510000000000002</v>
      </c>
      <c r="Q25" s="6">
        <v>2.1520000000000001</v>
      </c>
      <c r="R25" s="1">
        <v>2.121</v>
      </c>
      <c r="S25" s="6">
        <v>2.4980000000000002</v>
      </c>
      <c r="T25" s="6">
        <v>2.1070000000000002</v>
      </c>
      <c r="U25" s="6">
        <v>2.157</v>
      </c>
      <c r="V25" s="6">
        <v>2.254</v>
      </c>
      <c r="W25" s="6">
        <v>2.556</v>
      </c>
      <c r="X25" s="6">
        <v>3.0110000000000001</v>
      </c>
      <c r="Y25" s="6">
        <v>4.9379999999999997</v>
      </c>
      <c r="Z25" s="6">
        <v>2.7160000000000002</v>
      </c>
      <c r="AA25" s="1">
        <v>2.7869999999999999</v>
      </c>
      <c r="AB25" s="1">
        <v>3.1230000000000002</v>
      </c>
      <c r="AC25" s="1">
        <v>3.0270000000000001</v>
      </c>
      <c r="AD25" s="1">
        <v>2.1819999999999999</v>
      </c>
      <c r="AE25" s="1">
        <v>2.2810000000000001</v>
      </c>
      <c r="AF25" s="1">
        <v>2.3420000000000001</v>
      </c>
      <c r="AG25" s="1">
        <v>2.1909999999999998</v>
      </c>
      <c r="AH25" s="10">
        <v>1.9</v>
      </c>
      <c r="AI25" s="1">
        <v>1.8560000000000001</v>
      </c>
      <c r="AJ25" s="1">
        <v>2.0049999999999999</v>
      </c>
      <c r="AK25" s="1">
        <v>2.133</v>
      </c>
      <c r="AL25" s="1">
        <v>2.1040000000000001</v>
      </c>
      <c r="AM25" s="1" t="s">
        <v>0</v>
      </c>
      <c r="AN25" s="1" t="s">
        <v>0</v>
      </c>
      <c r="AO25" s="1">
        <v>3.3740000000000001</v>
      </c>
      <c r="AP25" s="1" t="s">
        <v>0</v>
      </c>
      <c r="AQ25" s="1" t="s">
        <v>0</v>
      </c>
      <c r="AR25" s="1">
        <v>2.5</v>
      </c>
      <c r="AS25" s="1">
        <v>2.907</v>
      </c>
      <c r="AT25" s="1">
        <v>2.8570000000000002</v>
      </c>
      <c r="AU25" s="1">
        <v>3.2629999999999999</v>
      </c>
      <c r="AV25" s="1">
        <v>3.012</v>
      </c>
      <c r="AW25" s="1">
        <v>4.96</v>
      </c>
      <c r="AX25" s="1">
        <v>4.1449999999999996</v>
      </c>
      <c r="AY25" s="1">
        <v>5.8609999999999998</v>
      </c>
      <c r="AZ25" s="1">
        <v>5.0529999999999999</v>
      </c>
      <c r="BA25" s="1">
        <v>4.76</v>
      </c>
      <c r="BB25" s="1">
        <v>4.5780000000000003</v>
      </c>
      <c r="BC25" s="1">
        <v>5.2050000000000001</v>
      </c>
      <c r="BD25" s="1">
        <v>15.195</v>
      </c>
      <c r="BE25" s="1">
        <v>5.5350000000000001</v>
      </c>
      <c r="BF25" s="1">
        <v>5.3609999999999998</v>
      </c>
      <c r="BG25" s="1">
        <v>4.4240000000000004</v>
      </c>
      <c r="BH25" s="1">
        <v>4.907</v>
      </c>
      <c r="BI25" s="1">
        <v>4.6559999999999997</v>
      </c>
      <c r="BJ25" s="1">
        <v>3.7959999999999998</v>
      </c>
      <c r="BK25" s="1">
        <v>3.2170000000000001</v>
      </c>
      <c r="BL25" s="1">
        <v>4.3780000000000001</v>
      </c>
      <c r="BM25" s="1">
        <v>3.9220000000000002</v>
      </c>
      <c r="BN25" s="1">
        <v>3.544</v>
      </c>
      <c r="BO25" s="1">
        <v>4.41</v>
      </c>
      <c r="BP25" s="1">
        <v>3.504</v>
      </c>
      <c r="BQ25" s="1">
        <v>3.4809999999999999</v>
      </c>
      <c r="BR25" s="1">
        <v>2.4729999999999999</v>
      </c>
      <c r="BS25" s="1">
        <v>1.2689999999999999</v>
      </c>
      <c r="BT25" s="1">
        <v>1.4770000000000001</v>
      </c>
      <c r="BU25" s="1">
        <v>1.3149999999999999</v>
      </c>
      <c r="BV25" s="1">
        <v>1.1779999999999999</v>
      </c>
      <c r="BW25" s="1">
        <v>1.1830000000000001</v>
      </c>
      <c r="BX25" s="1">
        <v>2.2010000000000001</v>
      </c>
      <c r="BY25" s="1">
        <v>1.429</v>
      </c>
      <c r="BZ25" s="1">
        <v>1.5229999999999999</v>
      </c>
      <c r="CA25" s="1">
        <v>1.274</v>
      </c>
      <c r="CB25" s="1">
        <v>1.1160000000000001</v>
      </c>
      <c r="CC25" s="1">
        <v>1.0860000000000001</v>
      </c>
      <c r="CD25" s="1">
        <v>1.24</v>
      </c>
      <c r="CE25" s="1">
        <v>1.1419999999999999</v>
      </c>
      <c r="CF25" s="1">
        <v>1.385</v>
      </c>
      <c r="CG25" s="5">
        <v>1.2230000000000001</v>
      </c>
      <c r="CH25" s="1">
        <v>1.036</v>
      </c>
      <c r="CI25" s="1">
        <v>1.046</v>
      </c>
      <c r="CJ25" s="1">
        <v>1.0429999999999999</v>
      </c>
      <c r="CK25" s="1">
        <v>1.323</v>
      </c>
      <c r="CL25" s="1">
        <v>1.284</v>
      </c>
      <c r="CM25" s="1">
        <v>1.1040000000000001</v>
      </c>
      <c r="CN25" s="1">
        <v>2.028</v>
      </c>
      <c r="CO25" s="1">
        <v>1.2909999999999999</v>
      </c>
      <c r="CP25" s="1">
        <v>1.444</v>
      </c>
      <c r="CQ25" s="1">
        <v>1.3819999999999999</v>
      </c>
      <c r="CR25" s="1">
        <v>1.2190000000000001</v>
      </c>
      <c r="CS25" s="1">
        <v>1.7829999999999999</v>
      </c>
      <c r="CT25" s="1">
        <v>1.123</v>
      </c>
    </row>
    <row r="26" spans="1:98">
      <c r="A26" s="81"/>
      <c r="B26" s="59"/>
    </row>
    <row r="27" spans="1:98">
      <c r="A27" s="59"/>
      <c r="B27" s="59"/>
    </row>
    <row r="28" spans="1:98">
      <c r="A28" s="60"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8" s="61"/>
    </row>
    <row r="29" spans="1:98">
      <c r="A29" s="62" t="str">
        <f>IF('0'!A1=1,"Розробка та оприлюднення даних щодо стану виплати заробітної плати у І півріччі 2008 року здійснювались щоквартально.","Development and announcement first half year 2008 wage arrears data took place once in a quarter.")</f>
        <v>Розробка та оприлюднення даних щодо стану виплати заробітної плати у І півріччі 2008 року здійснювались щоквартально.</v>
      </c>
      <c r="B29" s="61"/>
    </row>
    <row r="30" spans="1:98">
      <c r="A30" s="59"/>
      <c r="B30" s="59"/>
    </row>
    <row r="31" spans="1:98">
      <c r="A31" s="59"/>
      <c r="B31" s="59"/>
    </row>
  </sheetData>
  <sheetProtection algorithmName="SHA-512" hashValue="kOJuHbKQowbduAfLvgYrRvGWa9pfh96MOPD0VEaDC/U55y+C/XFFPiRSUN6SxHqnC8Wi9Xr6jLhAGMntdtYkYw==" saltValue="bNcLLp4Ds0vup7unZqOc0g==" spinCount="100000" sheet="1" objects="1" scenarios="1"/>
  <mergeCells count="2">
    <mergeCell ref="A3:B3"/>
    <mergeCell ref="A4:A25"/>
  </mergeCells>
  <hyperlinks>
    <hyperlink ref="A1" location="'0'!A1" display="'0'!A1"/>
  </hyperlinks>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15</vt:i4>
      </vt:variant>
    </vt:vector>
  </HeadingPairs>
  <TitlesOfParts>
    <vt:vector size="15" baseType="lpstr">
      <vt:lpstr>0</vt:lpstr>
      <vt:lpstr>1</vt:lpstr>
      <vt:lpstr>2</vt:lpstr>
      <vt:lpstr>3</vt:lpstr>
      <vt:lpstr>4</vt:lpstr>
      <vt:lpstr>5</vt:lpstr>
      <vt:lpstr>6</vt:lpstr>
      <vt:lpstr>7</vt:lpstr>
      <vt:lpstr>8</vt:lpstr>
      <vt:lpstr>9</vt:lpstr>
      <vt:lpstr>10</vt:lpstr>
      <vt:lpstr>11</vt:lpstr>
      <vt:lpstr>12</vt:lpstr>
      <vt:lpstr>13</vt:lpstr>
      <vt:lpstr>14</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2022-03-03T09:19:48Z</dcterms:modified>
</cp:coreProperties>
</file>