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UsersNBU\WORK\БЮДЖЕТ\2024.11\Державні фінанси\"/>
    </mc:Choice>
  </mc:AlternateContent>
  <bookViews>
    <workbookView xWindow="0" yWindow="0" windowWidth="23040" windowHeight="9072" tabRatio="599"/>
  </bookViews>
  <sheets>
    <sheet name="0" sheetId="1" r:id="rId1"/>
    <sheet name="1" sheetId="3" r:id="rId2"/>
    <sheet name="7" sheetId="8" r:id="rId3"/>
    <sheet name="4" sheetId="5" r:id="rId4"/>
  </sheets>
  <definedNames>
    <definedName name="\C" localSheetId="1">#REF!</definedName>
    <definedName name="\C">#REF!</definedName>
    <definedName name="\D" localSheetId="1">#REF!</definedName>
    <definedName name="\D">#REF!</definedName>
    <definedName name="\E" localSheetId="1">#REF!</definedName>
    <definedName name="\E">#REF!</definedName>
    <definedName name="\H" localSheetId="1">#REF!</definedName>
    <definedName name="\H">#REF!</definedName>
    <definedName name="\K" localSheetId="1">#REF!</definedName>
    <definedName name="\K">#REF!</definedName>
    <definedName name="\L" localSheetId="1">#REF!</definedName>
    <definedName name="\L">#REF!</definedName>
    <definedName name="\P" localSheetId="1">#REF!</definedName>
    <definedName name="\P">#REF!</definedName>
    <definedName name="\Q" localSheetId="1">#REF!</definedName>
    <definedName name="\Q">#REF!</definedName>
    <definedName name="\S" localSheetId="1">#REF!</definedName>
    <definedName name="\S">#REF!</definedName>
    <definedName name="\T" localSheetId="1">#REF!</definedName>
    <definedName name="\T">#REF!</definedName>
    <definedName name="\V" localSheetId="1">#REF!</definedName>
    <definedName name="\V">#REF!</definedName>
    <definedName name="\W" localSheetId="1">#REF!</definedName>
    <definedName name="\W">#REF!</definedName>
    <definedName name="\X" localSheetId="1">#REF!</definedName>
    <definedName name="\X">#REF!</definedName>
    <definedName name="___________tab06" localSheetId="1">#REF!</definedName>
    <definedName name="___________tab06">#REF!</definedName>
    <definedName name="___________tab07" localSheetId="1">#REF!</definedName>
    <definedName name="___________tab07">#REF!</definedName>
    <definedName name="___________Tab1" localSheetId="1">#REF!</definedName>
    <definedName name="___________Tab1">#REF!</definedName>
    <definedName name="___________UKR1" localSheetId="1">#REF!</definedName>
    <definedName name="___________UKR1">#REF!</definedName>
    <definedName name="___________UKR2" localSheetId="1">#REF!</definedName>
    <definedName name="___________UKR2">#REF!</definedName>
    <definedName name="___________UKR3" localSheetId="1">#REF!</definedName>
    <definedName name="___________UKR3">#REF!</definedName>
    <definedName name="__________tab06" localSheetId="1">#REF!</definedName>
    <definedName name="__________tab06">#REF!</definedName>
    <definedName name="__________tab07" localSheetId="1">#REF!</definedName>
    <definedName name="__________tab07">#REF!</definedName>
    <definedName name="__________Tab1" localSheetId="1">#REF!</definedName>
    <definedName name="__________Tab1">#REF!</definedName>
    <definedName name="__________UKR1" localSheetId="1">#REF!</definedName>
    <definedName name="__________UKR1">#REF!</definedName>
    <definedName name="__________UKR2" localSheetId="1">#REF!</definedName>
    <definedName name="__________UKR2">#REF!</definedName>
    <definedName name="__________UKR3" localSheetId="1">#REF!</definedName>
    <definedName name="__________UKR3">#REF!</definedName>
    <definedName name="_________tab06" localSheetId="1">#REF!</definedName>
    <definedName name="_________tab06">#REF!</definedName>
    <definedName name="_________tab07" localSheetId="1">#REF!</definedName>
    <definedName name="_________tab07">#REF!</definedName>
    <definedName name="_________Tab1" localSheetId="1">#REF!</definedName>
    <definedName name="_________Tab1">#REF!</definedName>
    <definedName name="_________UKR1" localSheetId="1">#REF!</definedName>
    <definedName name="_________UKR1">#REF!</definedName>
    <definedName name="_________UKR2" localSheetId="1">#REF!</definedName>
    <definedName name="_________UKR2">#REF!</definedName>
    <definedName name="_________UKR3" localSheetId="1">#REF!</definedName>
    <definedName name="_________UKR3">#REF!</definedName>
    <definedName name="________tab06" localSheetId="1">#REF!</definedName>
    <definedName name="________tab06">#REF!</definedName>
    <definedName name="________tab07" localSheetId="1">#REF!</definedName>
    <definedName name="________tab07">#REF!</definedName>
    <definedName name="________Tab1" localSheetId="1">#REF!</definedName>
    <definedName name="________Tab1">#REF!</definedName>
    <definedName name="________UKR1" localSheetId="1">#REF!</definedName>
    <definedName name="________UKR1">#REF!</definedName>
    <definedName name="________UKR2" localSheetId="1">#REF!</definedName>
    <definedName name="________UKR2">#REF!</definedName>
    <definedName name="________UKR3" localSheetId="1">#REF!</definedName>
    <definedName name="________UKR3">#REF!</definedName>
    <definedName name="_______tab06" localSheetId="1">#REF!</definedName>
    <definedName name="_______tab06">#REF!</definedName>
    <definedName name="_______tab07" localSheetId="1">#REF!</definedName>
    <definedName name="_______tab07">#REF!</definedName>
    <definedName name="_______Tab1" localSheetId="1">#REF!</definedName>
    <definedName name="_______Tab1">#REF!</definedName>
    <definedName name="_______UKR1" localSheetId="1">#REF!</definedName>
    <definedName name="_______UKR1">#REF!</definedName>
    <definedName name="_______UKR2" localSheetId="1">#REF!</definedName>
    <definedName name="_______UKR2">#REF!</definedName>
    <definedName name="_______UKR3" localSheetId="1">#REF!</definedName>
    <definedName name="_______UKR3">#REF!</definedName>
    <definedName name="______tab06" localSheetId="1">#REF!</definedName>
    <definedName name="______tab06">#REF!</definedName>
    <definedName name="______tab07" localSheetId="1">#REF!</definedName>
    <definedName name="______tab07">#REF!</definedName>
    <definedName name="______Tab1" localSheetId="1">#REF!</definedName>
    <definedName name="______Tab1">#REF!</definedName>
    <definedName name="______UKR1" localSheetId="1">#REF!</definedName>
    <definedName name="______UKR1">#REF!</definedName>
    <definedName name="______UKR2" localSheetId="1">#REF!</definedName>
    <definedName name="______UKR2">#REF!</definedName>
    <definedName name="______UKR3" localSheetId="1">#REF!</definedName>
    <definedName name="______UKR3">#REF!</definedName>
    <definedName name="_____tab06" localSheetId="1">#REF!</definedName>
    <definedName name="_____tab06">#REF!</definedName>
    <definedName name="_____tab07" localSheetId="1">#REF!</definedName>
    <definedName name="_____tab07">#REF!</definedName>
    <definedName name="_____Tab1" localSheetId="1">#REF!</definedName>
    <definedName name="_____Tab1">#REF!</definedName>
    <definedName name="_____UKR1" localSheetId="1">#REF!</definedName>
    <definedName name="_____UKR1">#REF!</definedName>
    <definedName name="_____UKR2" localSheetId="1">#REF!</definedName>
    <definedName name="_____UKR2">#REF!</definedName>
    <definedName name="_____UKR3" localSheetId="1">#REF!</definedName>
    <definedName name="_____UKR3">#REF!</definedName>
    <definedName name="____tab06" localSheetId="1">#REF!</definedName>
    <definedName name="____tab06">#REF!</definedName>
    <definedName name="____tab07" localSheetId="1">#REF!</definedName>
    <definedName name="____tab07">#REF!</definedName>
    <definedName name="____Tab1" localSheetId="1">#REF!</definedName>
    <definedName name="____Tab1">#REF!</definedName>
    <definedName name="____UKR1" localSheetId="1">#REF!</definedName>
    <definedName name="____UKR1">#REF!</definedName>
    <definedName name="____UKR2" localSheetId="1">#REF!</definedName>
    <definedName name="____UKR2">#REF!</definedName>
    <definedName name="____UKR3" localSheetId="1">#REF!</definedName>
    <definedName name="____UKR3">#REF!</definedName>
    <definedName name="___tab06" localSheetId="1">#REF!</definedName>
    <definedName name="___tab06">#REF!</definedName>
    <definedName name="___tab07" localSheetId="1">#REF!</definedName>
    <definedName name="___tab07">#REF!</definedName>
    <definedName name="___Tab1" localSheetId="1">#REF!</definedName>
    <definedName name="___Tab1">#REF!</definedName>
    <definedName name="___UKR1" localSheetId="1">#REF!</definedName>
    <definedName name="___UKR1">#REF!</definedName>
    <definedName name="___UKR2" localSheetId="1">#REF!</definedName>
    <definedName name="___UKR2">#REF!</definedName>
    <definedName name="___UKR3" localSheetId="1">#REF!</definedName>
    <definedName name="___UKR3">#REF!</definedName>
    <definedName name="__tab06" localSheetId="1">#REF!</definedName>
    <definedName name="__tab06">#REF!</definedName>
    <definedName name="__tab07" localSheetId="1">#REF!</definedName>
    <definedName name="__tab07">#REF!</definedName>
    <definedName name="__Tab1" localSheetId="1">#REF!</definedName>
    <definedName name="__Tab1">#REF!</definedName>
    <definedName name="__UKR1" localSheetId="1">#REF!</definedName>
    <definedName name="__UKR1">#REF!</definedName>
    <definedName name="__UKR2" localSheetId="1">#REF!</definedName>
    <definedName name="__UKR2">#REF!</definedName>
    <definedName name="__UKR3" localSheetId="1">#REF!</definedName>
    <definedName name="__UKR3">#REF!</definedName>
    <definedName name="_2Macros_Import_.qbop" localSheetId="1">#REF!</definedName>
    <definedName name="_2Macros_Import_.qbop">#REF!</definedName>
    <definedName name="_cpi2" localSheetId="1">#REF!</definedName>
    <definedName name="_cpi2">#REF!</definedName>
    <definedName name="_DVM3" localSheetId="1">#REF!</definedName>
    <definedName name="_DVM3">#REF!</definedName>
    <definedName name="_Fill" localSheetId="1" hidden="1">#REF!</definedName>
    <definedName name="_Fill" hidden="1">#REF!</definedName>
    <definedName name="_M3" localSheetId="1">#REF!</definedName>
    <definedName name="_M3">#REF!</definedName>
    <definedName name="_Mn2" hidden="1">{#N/A,#N/A,FALSE,"т02бд"}</definedName>
    <definedName name="_t04" hidden="1">{#N/A,#N/A,FALSE,"т04"}</definedName>
    <definedName name="_t06" hidden="1">{#N/A,#N/A,FALSE,"т04"}</definedName>
    <definedName name="_tab06" localSheetId="1">#REF!</definedName>
    <definedName name="_tab06">#REF!</definedName>
    <definedName name="_tab07" localSheetId="1">#REF!</definedName>
    <definedName name="_tab07">#REF!</definedName>
    <definedName name="_Tab1" localSheetId="1">#REF!</definedName>
    <definedName name="_Tab1">#REF!</definedName>
    <definedName name="_UKR1" localSheetId="1">#REF!</definedName>
    <definedName name="_UKR1">#REF!</definedName>
    <definedName name="_UKR2" localSheetId="1">#REF!</definedName>
    <definedName name="_UKR2">#REF!</definedName>
    <definedName name="_UKR3" localSheetId="1">#REF!</definedName>
    <definedName name="_UKR3">#REF!</definedName>
    <definedName name="_VM3" localSheetId="1">#REF!</definedName>
    <definedName name="_VM3">#REF!</definedName>
    <definedName name="_wpi2" localSheetId="1">#REF!</definedName>
    <definedName name="_wpi2">#REF!</definedName>
    <definedName name="a" localSheetId="1">#REF!</definedName>
    <definedName name="a">#REF!</definedName>
    <definedName name="aaa" hidden="1">{#N/A,#N/A,FALSE,"т02бд"}</definedName>
    <definedName name="AGR">#REF!</definedName>
    <definedName name="AGR_F" localSheetId="1">#REF!</definedName>
    <definedName name="AGR_F">#REF!</definedName>
    <definedName name="AGR_P" localSheetId="1">#REF!</definedName>
    <definedName name="AGR_P">#REF!</definedName>
    <definedName name="AGRM" localSheetId="1">#REF!</definedName>
    <definedName name="AGRM">#REF!</definedName>
    <definedName name="AGRMY" localSheetId="1">#REF!</definedName>
    <definedName name="AGRMY">#REF!</definedName>
    <definedName name="AGRR">#REF!</definedName>
    <definedName name="AGRR_F" localSheetId="1">#REF!</definedName>
    <definedName name="AGRR_F">#REF!</definedName>
    <definedName name="AGRR_P" localSheetId="1">#REF!</definedName>
    <definedName name="AGRR_P">#REF!</definedName>
    <definedName name="AGRRMY" localSheetId="1">#REF!</definedName>
    <definedName name="AGRRMY">#REF!</definedName>
    <definedName name="AGRY" localSheetId="1">#REF!</definedName>
    <definedName name="AGRY">#REF!</definedName>
    <definedName name="All_Data" localSheetId="1">#REF!</definedName>
    <definedName name="All_Data">#REF!</definedName>
    <definedName name="asasa" hidden="1">{#N/A,#N/A,FALSE,"т02бд"}</definedName>
    <definedName name="b" hidden="1">{#N/A,#N/A,FALSE,"т02бд"}</definedName>
    <definedName name="Balance_of_payments" localSheetId="1">#REF!</definedName>
    <definedName name="Balance_of_payments">#REF!</definedName>
    <definedName name="BASE">#REF!</definedName>
    <definedName name="BASEMY">#REF!</definedName>
    <definedName name="BASEPA">#REF!</definedName>
    <definedName name="BASEY">#REF!</definedName>
    <definedName name="BAZA">#REF!</definedName>
    <definedName name="bbb" hidden="1">{#N/A,#N/A,FALSE,"т02бд"}</definedName>
    <definedName name="BDEF">#REF!</definedName>
    <definedName name="BDEF_f" localSheetId="1">#REF!</definedName>
    <definedName name="BDEF_f">#REF!</definedName>
    <definedName name="BDEFG" localSheetId="1">#REF!</definedName>
    <definedName name="BDEFG">#REF!</definedName>
    <definedName name="BDEFgdp_f" localSheetId="1">#REF!</definedName>
    <definedName name="BDEFgdp_f">#REF!</definedName>
    <definedName name="BDEFM" localSheetId="1">#REF!</definedName>
    <definedName name="BDEFM">#REF!</definedName>
    <definedName name="BDEFMG" localSheetId="1">#REF!</definedName>
    <definedName name="BDEFMG">#REF!</definedName>
    <definedName name="BEXP">#REF!</definedName>
    <definedName name="BEXP_F" localSheetId="1">#REF!</definedName>
    <definedName name="BEXP_F">#REF!</definedName>
    <definedName name="BEXP_P" localSheetId="1">#REF!</definedName>
    <definedName name="BEXP_P">#REF!</definedName>
    <definedName name="BEXPG" localSheetId="1">#REF!</definedName>
    <definedName name="BEXPG">#REF!</definedName>
    <definedName name="BEXPgdp_f" localSheetId="1">#REF!</definedName>
    <definedName name="BEXPgdp_f">#REF!</definedName>
    <definedName name="BEXPM" localSheetId="1">#REF!</definedName>
    <definedName name="BEXPM">#REF!</definedName>
    <definedName name="BEXPMG" localSheetId="1">#REF!</definedName>
    <definedName name="BEXPMG">#REF!</definedName>
    <definedName name="BGS">#REF!</definedName>
    <definedName name="BGSG" localSheetId="1">#REF!</definedName>
    <definedName name="BGSG">#REF!</definedName>
    <definedName name="BGSM" localSheetId="1">#REF!</definedName>
    <definedName name="BGSM">#REF!</definedName>
    <definedName name="BGSMG" localSheetId="1">#REF!</definedName>
    <definedName name="BGSMG">#REF!</definedName>
    <definedName name="BGSY" localSheetId="1">#REF!</definedName>
    <definedName name="BGSY">#REF!</definedName>
    <definedName name="BGSYG" localSheetId="1">#REF!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#REF!</definedName>
    <definedName name="BREV_F" localSheetId="1">#REF!</definedName>
    <definedName name="BREV_F">#REF!</definedName>
    <definedName name="BREV_P" localSheetId="1">#REF!</definedName>
    <definedName name="BREV_P">#REF!</definedName>
    <definedName name="BREVG" localSheetId="1">#REF!</definedName>
    <definedName name="BREVG">#REF!</definedName>
    <definedName name="BREVgdp_f" localSheetId="1">#REF!</definedName>
    <definedName name="BREVgdp_f">#REF!</definedName>
    <definedName name="BREVM" localSheetId="1">#REF!</definedName>
    <definedName name="BREVM">#REF!</definedName>
    <definedName name="BREVMG" localSheetId="1">#REF!</definedName>
    <definedName name="BREVMG">#REF!</definedName>
    <definedName name="BRO" localSheetId="1">#REF!</definedName>
    <definedName name="BRO">#REF!</definedName>
    <definedName name="BudArrears" localSheetId="1">#REF!</definedName>
    <definedName name="BudArrears">#REF!</definedName>
    <definedName name="budfin" localSheetId="1">#REF!</definedName>
    <definedName name="budfin">#REF!</definedName>
    <definedName name="Budget" localSheetId="1">#REF!</definedName>
    <definedName name="Budget">#REF!</definedName>
    <definedName name="budget_financing" localSheetId="1">#REF!</definedName>
    <definedName name="budget_financing">#REF!</definedName>
    <definedName name="bull" localSheetId="1">#REF!</definedName>
    <definedName name="bull">#REF!</definedName>
    <definedName name="Central" localSheetId="1">#REF!</definedName>
    <definedName name="Central">#REF!</definedName>
    <definedName name="CONS_f" localSheetId="1">#REF!</definedName>
    <definedName name="CONS_f">#REF!</definedName>
    <definedName name="CPI" localSheetId="1">#REF!</definedName>
    <definedName name="CPI">#REF!</definedName>
    <definedName name="CPI_F" localSheetId="1">#REF!</definedName>
    <definedName name="CPI_F">#REF!</definedName>
    <definedName name="CPI_I" localSheetId="1">#REF!</definedName>
    <definedName name="CPI_I">#REF!</definedName>
    <definedName name="CPI_P" localSheetId="1">#REF!</definedName>
    <definedName name="CPI_P">#REF!</definedName>
    <definedName name="CPIA_f" localSheetId="1">#REF!</definedName>
    <definedName name="CPIA_f">#REF!</definedName>
    <definedName name="CPIADDR" localSheetId="1">#REF!</definedName>
    <definedName name="CPIADDR">#REF!</definedName>
    <definedName name="CPIAVG">#REF!</definedName>
    <definedName name="CPIAVG_F" localSheetId="1">#REF!</definedName>
    <definedName name="CPIAVG_F">#REF!</definedName>
    <definedName name="CPIAVG_P" localSheetId="1">#REF!</definedName>
    <definedName name="CPIAVG_P">#REF!</definedName>
    <definedName name="CPICA" localSheetId="1">#REF!</definedName>
    <definedName name="CPICA">#REF!</definedName>
    <definedName name="CPIF" localSheetId="1">#REF!</definedName>
    <definedName name="CPIF">#REF!</definedName>
    <definedName name="CPIF_F" localSheetId="1">#REF!</definedName>
    <definedName name="CPIF_F">#REF!</definedName>
    <definedName name="CPIFA_f" localSheetId="1">#REF!</definedName>
    <definedName name="CPIFA_f">#REF!</definedName>
    <definedName name="CPIFAVG_F" localSheetId="1">#REF!</definedName>
    <definedName name="CPIFAVG_F">#REF!</definedName>
    <definedName name="CPIFCA" localSheetId="1">#REF!</definedName>
    <definedName name="CPIFCA">#REF!</definedName>
    <definedName name="CPIFmov_f" localSheetId="1">#REF!</definedName>
    <definedName name="CPIFmov_f">#REF!</definedName>
    <definedName name="CPIFMY" localSheetId="1">#REF!</definedName>
    <definedName name="CPIFMY">#REF!</definedName>
    <definedName name="CPIFMYA" localSheetId="1">#REF!</definedName>
    <definedName name="CPIFMYA">#REF!</definedName>
    <definedName name="CPIFY" localSheetId="1">#REF!</definedName>
    <definedName name="CPIFY">#REF!</definedName>
    <definedName name="CPImov_f" localSheetId="1">#REF!</definedName>
    <definedName name="CPImov_f">#REF!</definedName>
    <definedName name="CPIMY" localSheetId="1">#REF!</definedName>
    <definedName name="CPIMY">#REF!</definedName>
    <definedName name="cpimya" localSheetId="1">#REF!</definedName>
    <definedName name="cpimya">#REF!</definedName>
    <definedName name="CPINF" localSheetId="1">#REF!</definedName>
    <definedName name="CPINF">#REF!</definedName>
    <definedName name="CPINF_F" localSheetId="1">#REF!</definedName>
    <definedName name="CPINF_F">#REF!</definedName>
    <definedName name="CPINFA_f" localSheetId="1">#REF!</definedName>
    <definedName name="CPINFA_f">#REF!</definedName>
    <definedName name="CPINFAVG_F" localSheetId="1">#REF!</definedName>
    <definedName name="CPINFAVG_F">#REF!</definedName>
    <definedName name="CPINFCA" localSheetId="1">#REF!</definedName>
    <definedName name="CPINFCA">#REF!</definedName>
    <definedName name="CPINFmov_f" localSheetId="1">#REF!</definedName>
    <definedName name="CPINFmov_f">#REF!</definedName>
    <definedName name="CPINFMY" localSheetId="1">#REF!</definedName>
    <definedName name="CPINFMY">#REF!</definedName>
    <definedName name="CPINFMYA" localSheetId="1">#REF!</definedName>
    <definedName name="CPINFMYA">#REF!</definedName>
    <definedName name="CPINFY" localSheetId="1">#REF!</definedName>
    <definedName name="CPINFY">#REF!</definedName>
    <definedName name="CPIS" localSheetId="1">#REF!</definedName>
    <definedName name="CPIS">#REF!</definedName>
    <definedName name="CPIS_F" localSheetId="1">#REF!</definedName>
    <definedName name="CPIS_F">#REF!</definedName>
    <definedName name="CPISA_f" localSheetId="1">#REF!</definedName>
    <definedName name="CPISA_f">#REF!</definedName>
    <definedName name="CPISAVG_F" localSheetId="1">#REF!</definedName>
    <definedName name="CPISAVG_F">#REF!</definedName>
    <definedName name="CPISCA" localSheetId="1">#REF!</definedName>
    <definedName name="CPISCA">#REF!</definedName>
    <definedName name="CPISmov_f" localSheetId="1">#REF!</definedName>
    <definedName name="CPISmov_f">#REF!</definedName>
    <definedName name="CPISMY" localSheetId="1">#REF!</definedName>
    <definedName name="CPISMY">#REF!</definedName>
    <definedName name="CPISMYA" localSheetId="1">#REF!</definedName>
    <definedName name="CPISMYA">#REF!</definedName>
    <definedName name="CPISY" localSheetId="1">#REF!</definedName>
    <definedName name="CPISY">#REF!</definedName>
    <definedName name="CPIY" localSheetId="1">#REF!</definedName>
    <definedName name="CPIY">#REF!</definedName>
    <definedName name="CRED" localSheetId="1">#REF!</definedName>
    <definedName name="CRED">#REF!</definedName>
    <definedName name="CRED_F" localSheetId="1">#REF!</definedName>
    <definedName name="CRED_F">#REF!</definedName>
    <definedName name="CREDM" localSheetId="1">#REF!</definedName>
    <definedName name="CREDM">#REF!</definedName>
    <definedName name="CREDRATE" localSheetId="1">#REF!</definedName>
    <definedName name="CREDRATE">#REF!</definedName>
    <definedName name="CREDRATE_F" localSheetId="1">#REF!</definedName>
    <definedName name="CREDRATE_F">#REF!</definedName>
    <definedName name="CREDRM" localSheetId="1">#REF!</definedName>
    <definedName name="CREDRM">#REF!</definedName>
    <definedName name="CREDRTYA" localSheetId="1">#REF!</definedName>
    <definedName name="CREDRTYA">#REF!</definedName>
    <definedName name="CREDRY" localSheetId="1">#REF!</definedName>
    <definedName name="CREDRY">#REF!</definedName>
    <definedName name="CREDY" localSheetId="1">#REF!</definedName>
    <definedName name="CREDY">#REF!</definedName>
    <definedName name="CREDYN" localSheetId="1">#REF!</definedName>
    <definedName name="CREDYN">#REF!</definedName>
    <definedName name="CREDYND" localSheetId="1">#REF!</definedName>
    <definedName name="CREDYND">#REF!</definedName>
    <definedName name="CURR_f" localSheetId="1">#REF!</definedName>
    <definedName name="CURR_f">#REF!</definedName>
    <definedName name="Current_account" localSheetId="1">#REF!</definedName>
    <definedName name="Current_account">#REF!</definedName>
    <definedName name="CurrentM" localSheetId="1">#REF!</definedName>
    <definedName name="CurrentM">#REF!</definedName>
    <definedName name="D_SHARES_f" localSheetId="1">#REF!</definedName>
    <definedName name="D_SHARES_f">#REF!</definedName>
    <definedName name="date" localSheetId="1">#REF!</definedName>
    <definedName name="date">#REF!</definedName>
    <definedName name="DATES" localSheetId="1">#REF!</definedName>
    <definedName name="DATES">#REF!</definedName>
    <definedName name="DATESA" localSheetId="1">#REF!</definedName>
    <definedName name="DATESA">#REF!</definedName>
    <definedName name="DATESM" localSheetId="1">#REF!</definedName>
    <definedName name="DATESM">#REF!</definedName>
    <definedName name="DATESQ" localSheetId="1">#REF!</definedName>
    <definedName name="DATESQ">#REF!</definedName>
    <definedName name="DD_f" localSheetId="1">#REF!</definedName>
    <definedName name="DD_f">#REF!</definedName>
    <definedName name="DDN" localSheetId="1">#REF!</definedName>
    <definedName name="DDN">#REF!</definedName>
    <definedName name="DDNM" localSheetId="1">#REF!</definedName>
    <definedName name="DDNM">#REF!</definedName>
    <definedName name="DDNRM" localSheetId="1">#REF!</definedName>
    <definedName name="DDNRM">#REF!</definedName>
    <definedName name="DDNRY" localSheetId="1">#REF!</definedName>
    <definedName name="DDNRY">#REF!</definedName>
    <definedName name="DDNY" localSheetId="1">#REF!</definedName>
    <definedName name="DDNY">#REF!</definedName>
    <definedName name="DDNYN" localSheetId="1">#REF!</definedName>
    <definedName name="DDNYN">#REF!</definedName>
    <definedName name="DDNYND" localSheetId="1">#REF!</definedName>
    <definedName name="DDNYND">#REF!</definedName>
    <definedName name="DEFL" localSheetId="1">#REF!</definedName>
    <definedName name="DEFL">#REF!</definedName>
    <definedName name="defl2" localSheetId="1">#REF!</definedName>
    <definedName name="defl2">#REF!</definedName>
    <definedName name="DEPO" localSheetId="1">#REF!</definedName>
    <definedName name="DEPO">#REF!</definedName>
    <definedName name="DEPO_F" localSheetId="1">#REF!</definedName>
    <definedName name="DEPO_F">#REF!</definedName>
    <definedName name="DEPOM" localSheetId="1">#REF!</definedName>
    <definedName name="DEPOM">#REF!</definedName>
    <definedName name="DEPORATE" localSheetId="1">#REF!</definedName>
    <definedName name="DEPORATE">#REF!</definedName>
    <definedName name="DEPORATE_F" localSheetId="1">#REF!</definedName>
    <definedName name="DEPORATE_F">#REF!</definedName>
    <definedName name="DEPORM" localSheetId="1">#REF!</definedName>
    <definedName name="DEPORM">#REF!</definedName>
    <definedName name="DEPORTYA" localSheetId="1">#REF!</definedName>
    <definedName name="DEPORTYA">#REF!</definedName>
    <definedName name="DEPORY" localSheetId="1">#REF!</definedName>
    <definedName name="DEPORY">#REF!</definedName>
    <definedName name="DEPOY" localSheetId="1">#REF!</definedName>
    <definedName name="DEPOY">#REF!</definedName>
    <definedName name="DEPOYN" localSheetId="1">#REF!</definedName>
    <definedName name="DEPOYN">#REF!</definedName>
    <definedName name="DEPOYND" localSheetId="1">#REF!</definedName>
    <definedName name="DEPOYND">#REF!</definedName>
    <definedName name="dfdfdf" hidden="1">{#N/A,#N/A,FALSE,"т02бд"}</definedName>
    <definedName name="Dif_1">#REF!</definedName>
    <definedName name="Dif_2">#REF!</definedName>
    <definedName name="DUSAYA" localSheetId="1">#REF!</definedName>
    <definedName name="DUSAYA">#REF!</definedName>
    <definedName name="DVM0" localSheetId="1">#REF!</definedName>
    <definedName name="DVM0">#REF!</definedName>
    <definedName name="DVM0M" localSheetId="1">#REF!</definedName>
    <definedName name="DVM0M">#REF!</definedName>
    <definedName name="DVM0MC" localSheetId="1">#REF!</definedName>
    <definedName name="DVM0MC">#REF!</definedName>
    <definedName name="DVM3M" localSheetId="1">#REF!</definedName>
    <definedName name="DVM3M">#REF!</definedName>
    <definedName name="DVM3MC" localSheetId="1">#REF!</definedName>
    <definedName name="DVM3MC">#REF!</definedName>
    <definedName name="DVM3P" localSheetId="1">#REF!</definedName>
    <definedName name="DVM3P">#REF!</definedName>
    <definedName name="DWAGEYA" localSheetId="1">#REF!</definedName>
    <definedName name="DWAGEYA">#REF!</definedName>
    <definedName name="E">#REF!</definedName>
    <definedName name="E_F" localSheetId="1">#REF!</definedName>
    <definedName name="E_F">#REF!</definedName>
    <definedName name="E_P" localSheetId="1">#REF!</definedName>
    <definedName name="E_P">#REF!</definedName>
    <definedName name="EdssBatchRange" localSheetId="1">#REF!</definedName>
    <definedName name="EdssBatchRange">#REF!</definedName>
    <definedName name="EGS">#REF!</definedName>
    <definedName name="EGS_P" localSheetId="1">#REF!</definedName>
    <definedName name="EGS_P">#REF!</definedName>
    <definedName name="EGSG" localSheetId="1">#REF!</definedName>
    <definedName name="EGSG">#REF!</definedName>
    <definedName name="EGSM" localSheetId="1">#REF!</definedName>
    <definedName name="EGSM">#REF!</definedName>
    <definedName name="EGSMG" localSheetId="1">#REF!</definedName>
    <definedName name="EGSMG">#REF!</definedName>
    <definedName name="EGSY" localSheetId="1">#REF!</definedName>
    <definedName name="EGSY">#REF!</definedName>
    <definedName name="EGSYG" localSheetId="1">#REF!</definedName>
    <definedName name="EGSYG">#REF!</definedName>
    <definedName name="ENTL">#REF!</definedName>
    <definedName name="ENTL_F" localSheetId="1">#REF!</definedName>
    <definedName name="ENTL_F">#REF!</definedName>
    <definedName name="ENTL_P" localSheetId="1">#REF!</definedName>
    <definedName name="ENTL_P">#REF!</definedName>
    <definedName name="ENTLMN" localSheetId="1">#REF!</definedName>
    <definedName name="ENTLMN">#REF!</definedName>
    <definedName name="ENTLY" localSheetId="1">#REF!</definedName>
    <definedName name="ENTLY">#REF!</definedName>
    <definedName name="ENTP">#REF!</definedName>
    <definedName name="ENTP_F" localSheetId="1">#REF!</definedName>
    <definedName name="ENTP_F">#REF!</definedName>
    <definedName name="ENTP_P" localSheetId="1">#REF!</definedName>
    <definedName name="ENTP_P">#REF!</definedName>
    <definedName name="ENTPMN" localSheetId="1">#REF!</definedName>
    <definedName name="ENTPMN">#REF!</definedName>
    <definedName name="ENTPY" localSheetId="1">#REF!</definedName>
    <definedName name="ENTPY">#REF!</definedName>
    <definedName name="ENTS">#REF!</definedName>
    <definedName name="ENTS_f" localSheetId="1">#REF!</definedName>
    <definedName name="ENTS_f">#REF!</definedName>
    <definedName name="ENTSM" localSheetId="1">#REF!</definedName>
    <definedName name="ENTSM">#REF!</definedName>
    <definedName name="ENTSMN" localSheetId="1">#REF!</definedName>
    <definedName name="ENTSMN">#REF!</definedName>
    <definedName name="EXP" localSheetId="1">#REF!</definedName>
    <definedName name="EXP">#REF!</definedName>
    <definedName name="Exp_GDP" localSheetId="1">#REF!</definedName>
    <definedName name="Exp_GDP">#REF!</definedName>
    <definedName name="Exp_nom" localSheetId="1">#REF!</definedName>
    <definedName name="Exp_nom">#REF!</definedName>
    <definedName name="EXPC" localSheetId="1">#REF!</definedName>
    <definedName name="EXPC">#REF!</definedName>
    <definedName name="EXPCP" localSheetId="1">#REF!</definedName>
    <definedName name="EXPCP">#REF!</definedName>
    <definedName name="EXPEND_f" localSheetId="1">#REF!</definedName>
    <definedName name="EXPEND_f">#REF!</definedName>
    <definedName name="EXPENDO_f" localSheetId="1">#REF!</definedName>
    <definedName name="EXPENDO_f">#REF!</definedName>
    <definedName name="EXPM" localSheetId="1">#REF!</definedName>
    <definedName name="EXPM">#REF!</definedName>
    <definedName name="EXPRCY" localSheetId="1">#REF!</definedName>
    <definedName name="EXPRCY">#REF!</definedName>
    <definedName name="EXPRM" localSheetId="1">#REF!</definedName>
    <definedName name="EXPRM">#REF!</definedName>
    <definedName name="EXRAVR">#REF!</definedName>
    <definedName name="EXRAVR_P" localSheetId="1">#REF!</definedName>
    <definedName name="EXRAVR_P">#REF!</definedName>
    <definedName name="EXREND">#REF!</definedName>
    <definedName name="EXREND_P" localSheetId="1">#REF!</definedName>
    <definedName name="EXREND_P">#REF!</definedName>
    <definedName name="f" localSheetId="1">#REF!</definedName>
    <definedName name="f">#REF!</definedName>
    <definedName name="FDI">#REF!</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1">#REF!</definedName>
    <definedName name="Foreign_liabilities">#REF!</definedName>
    <definedName name="g" localSheetId="1">#REF!</definedName>
    <definedName name="g">#REF!</definedName>
    <definedName name="GDP">#REF!</definedName>
    <definedName name="GDP_F" localSheetId="1">#REF!</definedName>
    <definedName name="GDP_F">#REF!</definedName>
    <definedName name="GDP_P" localSheetId="1">#REF!</definedName>
    <definedName name="GDP_P">#REF!</definedName>
    <definedName name="GDPDme" localSheetId="1">#REF!</definedName>
    <definedName name="GDPDme">#REF!</definedName>
    <definedName name="GDPgrowth" localSheetId="1">#REF!</definedName>
    <definedName name="GDPgrowth">#REF!</definedName>
    <definedName name="GDPM" localSheetId="1">#REF!</definedName>
    <definedName name="GDPM">#REF!</definedName>
    <definedName name="GDPM_f" localSheetId="1">#REF!</definedName>
    <definedName name="GDPM_f">#REF!</definedName>
    <definedName name="GDPMNC_f" localSheetId="1">#REF!</definedName>
    <definedName name="GDPMNC_f">#REF!</definedName>
    <definedName name="GDPMY" localSheetId="1">#REF!</definedName>
    <definedName name="GDPMY">#REF!</definedName>
    <definedName name="GDPNC_f" localSheetId="1">#REF!</definedName>
    <definedName name="GDPNC_f">#REF!</definedName>
    <definedName name="GDPR">#REF!</definedName>
    <definedName name="GDPR_F" localSheetId="1">#REF!</definedName>
    <definedName name="GDPR_F">#REF!</definedName>
    <definedName name="GDPR_P" localSheetId="1">#REF!</definedName>
    <definedName name="GDPR_P">#REF!</definedName>
    <definedName name="GDPRG_f" localSheetId="1">#REF!</definedName>
    <definedName name="GDPRG_f">#REF!</definedName>
    <definedName name="GDPRM" localSheetId="1">#REF!</definedName>
    <definedName name="GDPRM">#REF!</definedName>
    <definedName name="GDPRM_f" localSheetId="1">#REF!</definedName>
    <definedName name="GDPRM_f">#REF!</definedName>
    <definedName name="GDPRMG_f" localSheetId="1">#REF!</definedName>
    <definedName name="GDPRMG_f">#REF!</definedName>
    <definedName name="GDPRMOC_f" localSheetId="1">#REF!</definedName>
    <definedName name="GDPRMOC_f">#REF!</definedName>
    <definedName name="GDPRNC_f" localSheetId="1">#REF!</definedName>
    <definedName name="GDPRNC_f">#REF!</definedName>
    <definedName name="GDPY" localSheetId="1">#REF!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1">#REF!</definedName>
    <definedName name="GNC">#REF!</definedName>
    <definedName name="GNC_F" localSheetId="1">#REF!</definedName>
    <definedName name="GNC_F">#REF!</definedName>
    <definedName name="GNCM" localSheetId="1">#REF!</definedName>
    <definedName name="GNCM">#REF!</definedName>
    <definedName name="GNCMY" localSheetId="1">#REF!</definedName>
    <definedName name="GNCMY">#REF!</definedName>
    <definedName name="GNCR" localSheetId="1">#REF!</definedName>
    <definedName name="GNCR">#REF!</definedName>
    <definedName name="GNCR_F" localSheetId="1">#REF!</definedName>
    <definedName name="GNCR_F">#REF!</definedName>
    <definedName name="GNCRM" localSheetId="1">#REF!</definedName>
    <definedName name="GNCRM">#REF!</definedName>
    <definedName name="GNCRMY" localSheetId="1">#REF!</definedName>
    <definedName name="GNCRMY">#REF!</definedName>
    <definedName name="GNCY" localSheetId="1">#REF!</definedName>
    <definedName name="GNCY">#REF!</definedName>
    <definedName name="GOODS_f" localSheetId="1">#REF!</definedName>
    <definedName name="GOODS_f">#REF!</definedName>
    <definedName name="GRANT_f" localSheetId="1">#REF!</definedName>
    <definedName name="GRANT_f">#REF!</definedName>
    <definedName name="Gross_reserves" localSheetId="1">#REF!</definedName>
    <definedName name="Gross_reserves">#REF!</definedName>
    <definedName name="HERE" localSheetId="1">#REF!</definedName>
    <definedName name="HERE">#REF!</definedName>
    <definedName name="i" hidden="1">{#N/A,#N/A,FALSE,"т02бд"}</definedName>
    <definedName name="IGS">#REF!</definedName>
    <definedName name="IGS_P" localSheetId="1">#REF!</definedName>
    <definedName name="IGS_P">#REF!</definedName>
    <definedName name="IGSG" localSheetId="1">#REF!</definedName>
    <definedName name="IGSG">#REF!</definedName>
    <definedName name="IGSM" localSheetId="1">#REF!</definedName>
    <definedName name="IGSM">#REF!</definedName>
    <definedName name="IGSMG" localSheetId="1">#REF!</definedName>
    <definedName name="IGSMG">#REF!</definedName>
    <definedName name="IGSY" localSheetId="1">#REF!</definedName>
    <definedName name="IGSY">#REF!</definedName>
    <definedName name="IGSYG" localSheetId="1">#REF!</definedName>
    <definedName name="IGSYG">#REF!</definedName>
    <definedName name="In_millions_of_lei" localSheetId="1">#REF!</definedName>
    <definedName name="In_millions_of_lei">#REF!</definedName>
    <definedName name="In_millions_of_U.S._dollars" localSheetId="1">#REF!</definedName>
    <definedName name="In_millions_of_U.S._dollars">#REF!</definedName>
    <definedName name="INC" localSheetId="1">#REF!</definedName>
    <definedName name="INC">#REF!</definedName>
    <definedName name="INC_F" localSheetId="1">#REF!</definedName>
    <definedName name="INC_F">#REF!</definedName>
    <definedName name="INCBAL_f" localSheetId="1">#REF!</definedName>
    <definedName name="INCBAL_f">#REF!</definedName>
    <definedName name="INCC" localSheetId="1">#REF!</definedName>
    <definedName name="INCC">#REF!</definedName>
    <definedName name="INCC_f" localSheetId="1">#REF!</definedName>
    <definedName name="INCC_f">#REF!</definedName>
    <definedName name="INCCP" localSheetId="1">#REF!</definedName>
    <definedName name="INCCP">#REF!</definedName>
    <definedName name="INCCURR_f" localSheetId="1">#REF!</definedName>
    <definedName name="INCCURR_f">#REF!</definedName>
    <definedName name="INCM" localSheetId="1">#REF!</definedName>
    <definedName name="INCM">#REF!</definedName>
    <definedName name="INCO_f" localSheetId="1">#REF!</definedName>
    <definedName name="INCO_f">#REF!</definedName>
    <definedName name="INCRCY" localSheetId="1">#REF!</definedName>
    <definedName name="INCRCY">#REF!</definedName>
    <definedName name="INCRM" localSheetId="1">#REF!</definedName>
    <definedName name="INCRM">#REF!</definedName>
    <definedName name="IND">#REF!</definedName>
    <definedName name="IND_F" localSheetId="1">#REF!</definedName>
    <definedName name="IND_F">#REF!</definedName>
    <definedName name="IND_P" localSheetId="1">#REF!</definedName>
    <definedName name="IND_P">#REF!</definedName>
    <definedName name="INDM" localSheetId="1">#REF!</definedName>
    <definedName name="INDM">#REF!</definedName>
    <definedName name="INDMY" localSheetId="1">#REF!</definedName>
    <definedName name="INDMY">#REF!</definedName>
    <definedName name="INDR">#REF!</definedName>
    <definedName name="INDR_F" localSheetId="1">#REF!</definedName>
    <definedName name="INDR_F">#REF!</definedName>
    <definedName name="INDR_P" localSheetId="1">#REF!</definedName>
    <definedName name="INDR_P">#REF!</definedName>
    <definedName name="INDRM" localSheetId="1">#REF!</definedName>
    <definedName name="INDRM">#REF!</definedName>
    <definedName name="INDRMY" localSheetId="1">#REF!</definedName>
    <definedName name="INDRMY">#REF!</definedName>
    <definedName name="INDY" localSheetId="1">#REF!</definedName>
    <definedName name="INDY">#REF!</definedName>
    <definedName name="item" localSheetId="1">#REF!</definedName>
    <definedName name="item">#REF!</definedName>
    <definedName name="jmki" localSheetId="1">#REF!</definedName>
    <definedName name="jmki">#REF!</definedName>
    <definedName name="joe" localSheetId="1">#REF!</definedName>
    <definedName name="joe">#REF!</definedName>
    <definedName name="k" hidden="1">{"WEO",#N/A,FALSE,"T"}</definedName>
    <definedName name="KEND" localSheetId="1">#REF!</definedName>
    <definedName name="KEND">#REF!</definedName>
    <definedName name="kkk" hidden="1">{#N/A,#N/A,FALSE,"т02бд"}</definedName>
    <definedName name="kkkkk" hidden="1">{#N/A,#N/A,FALSE,"т02бд"}</definedName>
    <definedName name="KMENU" localSheetId="1">#REF!</definedName>
    <definedName name="KMENU">#REF!</definedName>
    <definedName name="KV_SH_FIN" hidden="1">{"BOP_TAB",#N/A,FALSE,"N";"MIDTERM_TAB",#N/A,FALSE,"O";"FUND_CRED",#N/A,FALSE,"P";"DEBT_TAB1",#N/A,FALSE,"Q";"DEBT_TAB2",#N/A,FALSE,"Q";"FORFIN_TAB1",#N/A,FALSE,"R";"FORFIN_TAB2",#N/A,FALSE,"R";"BOP_ANALY",#N/A,FALSE,"U"}</definedName>
    <definedName name="lang" localSheetId="1">#REF!</definedName>
    <definedName name="lang">#REF!</definedName>
    <definedName name="liquidity_reserve" localSheetId="1">#REF!</definedName>
    <definedName name="liquidity_reserve">#REF!</definedName>
    <definedName name="List2">#REF!</definedName>
    <definedName name="lk" hidden="1">{#N/A,#N/A,FALSE,"т02бд"}</definedName>
    <definedName name="lll" hidden="1">{#N/A,#N/A,FALSE,"т02бд"}</definedName>
    <definedName name="Local" localSheetId="1">#REF!</definedName>
    <definedName name="Local">#REF!</definedName>
    <definedName name="m" hidden="1">{#N/A,#N/A,FALSE,"I";#N/A,#N/A,FALSE,"J";#N/A,#N/A,FALSE,"K";#N/A,#N/A,FALSE,"L";#N/A,#N/A,FALSE,"M";#N/A,#N/A,FALSE,"N";#N/A,#N/A,FALSE,"O"}</definedName>
    <definedName name="M0">#REF!</definedName>
    <definedName name="M0_F" localSheetId="1">#REF!</definedName>
    <definedName name="M0_F">#REF!</definedName>
    <definedName name="M0M" localSheetId="1">#REF!</definedName>
    <definedName name="M0M">#REF!</definedName>
    <definedName name="M0R_f" localSheetId="1">#REF!</definedName>
    <definedName name="M0R_f">#REF!</definedName>
    <definedName name="M0RM" localSheetId="1">#REF!</definedName>
    <definedName name="M0RM">#REF!</definedName>
    <definedName name="M0RY" localSheetId="1">#REF!</definedName>
    <definedName name="M0RY">#REF!</definedName>
    <definedName name="M0Y" localSheetId="1">#REF!</definedName>
    <definedName name="M0Y">#REF!</definedName>
    <definedName name="M0YN" localSheetId="1">#REF!</definedName>
    <definedName name="M0YN">#REF!</definedName>
    <definedName name="M0YND" localSheetId="1">#REF!</definedName>
    <definedName name="M0YND">#REF!</definedName>
    <definedName name="M1_F" localSheetId="1">#REF!</definedName>
    <definedName name="M1_F">#REF!</definedName>
    <definedName name="M1m_f" localSheetId="1">#REF!</definedName>
    <definedName name="M1m_f">#REF!</definedName>
    <definedName name="M1R_f" localSheetId="1">#REF!</definedName>
    <definedName name="M1R_f">#REF!</definedName>
    <definedName name="M2_F" localSheetId="1">#REF!</definedName>
    <definedName name="M2_F">#REF!</definedName>
    <definedName name="M2m_f" localSheetId="1">#REF!</definedName>
    <definedName name="M2m_f">#REF!</definedName>
    <definedName name="M2R_f" localSheetId="1">#REF!</definedName>
    <definedName name="M2R_f">#REF!</definedName>
    <definedName name="M3_F">#REF!</definedName>
    <definedName name="M3_P" localSheetId="1">#REF!</definedName>
    <definedName name="M3_P">#REF!</definedName>
    <definedName name="M3_R">#REF!</definedName>
    <definedName name="M3_R1">#REF!</definedName>
    <definedName name="M3M" localSheetId="1">#REF!</definedName>
    <definedName name="M3M">#REF!</definedName>
    <definedName name="M3m_f" localSheetId="1">#REF!</definedName>
    <definedName name="M3m_f">#REF!</definedName>
    <definedName name="M3R_f" localSheetId="1">#REF!</definedName>
    <definedName name="M3R_f">#REF!</definedName>
    <definedName name="M3RM" localSheetId="1">#REF!</definedName>
    <definedName name="M3RM">#REF!</definedName>
    <definedName name="M3RY" localSheetId="1">#REF!</definedName>
    <definedName name="M3RY">#REF!</definedName>
    <definedName name="M3Y" localSheetId="1">#REF!</definedName>
    <definedName name="M3Y">#REF!</definedName>
    <definedName name="M3YN" localSheetId="1">#REF!</definedName>
    <definedName name="M3YN">#REF!</definedName>
    <definedName name="M3YND" localSheetId="1">#REF!</definedName>
    <definedName name="M3YND">#REF!</definedName>
    <definedName name="macro" localSheetId="1">#REF!</definedName>
    <definedName name="macro">#REF!</definedName>
    <definedName name="MACROS" localSheetId="1">#REF!</definedName>
    <definedName name="MACROS">#REF!</definedName>
    <definedName name="main_m" localSheetId="1">#REF!</definedName>
    <definedName name="main_m">#REF!</definedName>
    <definedName name="MB" localSheetId="1">#REF!</definedName>
    <definedName name="MB">#REF!</definedName>
    <definedName name="MB_F">#REF!</definedName>
    <definedName name="MB_P" localSheetId="1">#REF!</definedName>
    <definedName name="MB_P">#REF!</definedName>
    <definedName name="MB_R">#REF!</definedName>
    <definedName name="MB_R1">#REF!</definedName>
    <definedName name="MBM" localSheetId="1">#REF!</definedName>
    <definedName name="MBM">#REF!</definedName>
    <definedName name="MBR_f" localSheetId="1">#REF!</definedName>
    <definedName name="MBR_f">#REF!</definedName>
    <definedName name="MBRM" localSheetId="1">#REF!</definedName>
    <definedName name="MBRM">#REF!</definedName>
    <definedName name="MBRY" localSheetId="1">#REF!</definedName>
    <definedName name="MBRY">#REF!</definedName>
    <definedName name="MBY" localSheetId="1">#REF!</definedName>
    <definedName name="MBY">#REF!</definedName>
    <definedName name="MBYN" localSheetId="1">#REF!</definedName>
    <definedName name="MBYN">#REF!</definedName>
    <definedName name="MBYND" localSheetId="1">#REF!</definedName>
    <definedName name="MBYND">#REF!</definedName>
    <definedName name="ME" localSheetId="1">#REF!</definedName>
    <definedName name="ME">#REF!</definedName>
    <definedName name="ME_F" localSheetId="1">#REF!</definedName>
    <definedName name="ME_F">#REF!</definedName>
    <definedName name="Medium_term_BOP_scenario" localSheetId="1">#REF!</definedName>
    <definedName name="Medium_term_BOP_scenario">#REF!</definedName>
    <definedName name="MEM" localSheetId="1">#REF!</definedName>
    <definedName name="MEM">#REF!</definedName>
    <definedName name="MERM" localSheetId="1">#REF!</definedName>
    <definedName name="MERM">#REF!</definedName>
    <definedName name="MERY" localSheetId="1">#REF!</definedName>
    <definedName name="MERY">#REF!</definedName>
    <definedName name="MEY" localSheetId="1">#REF!</definedName>
    <definedName name="MEY">#REF!</definedName>
    <definedName name="MEYN" localSheetId="1">#REF!</definedName>
    <definedName name="MEYN">#REF!</definedName>
    <definedName name="MEYND" localSheetId="1">#REF!</definedName>
    <definedName name="MEYND">#REF!</definedName>
    <definedName name="MH" localSheetId="1">#REF!</definedName>
    <definedName name="MH">#REF!</definedName>
    <definedName name="MH_F" localSheetId="1">#REF!</definedName>
    <definedName name="MH_F">#REF!</definedName>
    <definedName name="MHM" localSheetId="1">#REF!</definedName>
    <definedName name="MHM">#REF!</definedName>
    <definedName name="MHRM" localSheetId="1">#REF!</definedName>
    <definedName name="MHRM">#REF!</definedName>
    <definedName name="MHRY" localSheetId="1">#REF!</definedName>
    <definedName name="MHRY">#REF!</definedName>
    <definedName name="MHY" localSheetId="1">#REF!</definedName>
    <definedName name="MHY">#REF!</definedName>
    <definedName name="MHYN" localSheetId="1">#REF!</definedName>
    <definedName name="MHYN">#REF!</definedName>
    <definedName name="MHYND" localSheetId="1">#REF!</definedName>
    <definedName name="MHYND">#REF!</definedName>
    <definedName name="mn" hidden="1">{"MONA",#N/A,FALSE,"S"}</definedName>
    <definedName name="MNTZ_f" localSheetId="1">#REF!</definedName>
    <definedName name="MNTZ_f">#REF!</definedName>
    <definedName name="Moldova__Balance_of_Payments__1994_98" localSheetId="1">#REF!</definedName>
    <definedName name="Moldova__Balance_of_Payments__1994_98">#REF!</definedName>
    <definedName name="MONET" localSheetId="1">#REF!</definedName>
    <definedName name="MONET">#REF!</definedName>
    <definedName name="Monetary_Program_Parameters" localSheetId="1">#REF!</definedName>
    <definedName name="Monetary_Program_Parameters">#REF!</definedName>
    <definedName name="MONETM" localSheetId="1">#REF!</definedName>
    <definedName name="MONETM">#REF!</definedName>
    <definedName name="MONETMC" localSheetId="1">#REF!</definedName>
    <definedName name="MONETMC">#REF!</definedName>
    <definedName name="MONETP" localSheetId="1">#REF!</definedName>
    <definedName name="MONETP">#REF!</definedName>
    <definedName name="moneyprogram" localSheetId="1">#REF!</definedName>
    <definedName name="moneyprogram">#REF!</definedName>
    <definedName name="monprogparameters" localSheetId="1">#REF!</definedName>
    <definedName name="monprogparameters">#REF!</definedName>
    <definedName name="monsurvey" localSheetId="1">#REF!</definedName>
    <definedName name="monsurvey">#REF!</definedName>
    <definedName name="Month">#REF!</definedName>
    <definedName name="Month_" localSheetId="1">#REF!</definedName>
    <definedName name="Month_">#REF!</definedName>
    <definedName name="MonthL">#REF!</definedName>
    <definedName name="mt_moneyprog" localSheetId="1">#REF!</definedName>
    <definedName name="mt_moneyprog">#REF!</definedName>
    <definedName name="NAMES" localSheetId="1">#REF!</definedName>
    <definedName name="NAMES">#REF!</definedName>
    <definedName name="NAMESA" localSheetId="1">#REF!</definedName>
    <definedName name="NAMESA">#REF!</definedName>
    <definedName name="NAMESM" localSheetId="1">#REF!</definedName>
    <definedName name="NAMESM">#REF!</definedName>
    <definedName name="NAMESQ" localSheetId="1">#REF!</definedName>
    <definedName name="NAMESQ">#REF!</definedName>
    <definedName name="NFA_assumptions" localSheetId="1">#REF!</definedName>
    <definedName name="NFA_assumptions">#REF!</definedName>
    <definedName name="Nomer" localSheetId="1">#REF!</definedName>
    <definedName name="Nomer">#REF!</definedName>
    <definedName name="Non_BRO" localSheetId="1">#REF!</definedName>
    <definedName name="Non_BRO">#REF!</definedName>
    <definedName name="Notes" localSheetId="1">#REF!</definedName>
    <definedName name="Notes">#REF!</definedName>
    <definedName name="Number" localSheetId="1">#REF!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1">#REF!</definedName>
    <definedName name="p">#REF!</definedName>
    <definedName name="PAYMENT_f" localSheetId="1">#REF!</definedName>
    <definedName name="PAYMENT_f">#REF!</definedName>
    <definedName name="PEND" localSheetId="1">#REF!</definedName>
    <definedName name="PEND">#REF!</definedName>
    <definedName name="PENSION_f" localSheetId="1">#REF!</definedName>
    <definedName name="PENSION_f">#REF!</definedName>
    <definedName name="PMENU" localSheetId="1">#REF!</definedName>
    <definedName name="PMENU">#REF!</definedName>
    <definedName name="PRINT_AREA_MI">#N/A</definedName>
    <definedName name="PRIV">#REF!</definedName>
    <definedName name="PRIV_F" localSheetId="1">#REF!</definedName>
    <definedName name="PRIV_F">#REF!</definedName>
    <definedName name="PRIV_P" localSheetId="1">#REF!</definedName>
    <definedName name="PRIV_P">#REF!</definedName>
    <definedName name="PRIVG" localSheetId="1">#REF!</definedName>
    <definedName name="PRIVG">#REF!</definedName>
    <definedName name="PRIVM" localSheetId="1">#REF!</definedName>
    <definedName name="PRIVM">#REF!</definedName>
    <definedName name="PRIVMG" localSheetId="1">#REF!</definedName>
    <definedName name="PRIVMG">#REF!</definedName>
    <definedName name="q" hidden="1">{#N/A,#N/A,FALSE,"т02бд"}</definedName>
    <definedName name="qq" hidden="1">{#N/A,#N/A,FALSE,"т02бд"}</definedName>
    <definedName name="qqq" hidden="1">{#N/A,#N/A,FALSE,"т02бд"}</definedName>
    <definedName name="RCUKRU">#REF!</definedName>
    <definedName name="RCUKRU_FULL">#REF!</definedName>
    <definedName name="REAL" localSheetId="1">#REF!</definedName>
    <definedName name="REAL">#REF!</definedName>
    <definedName name="REF_f" localSheetId="1">#REF!</definedName>
    <definedName name="REF_f">#REF!</definedName>
    <definedName name="RevA" localSheetId="1">#REF!</definedName>
    <definedName name="RevA">#REF!</definedName>
    <definedName name="RevB" localSheetId="1">#REF!</definedName>
    <definedName name="RevB">#REF!</definedName>
    <definedName name="REZREQ_f" localSheetId="1">#REF!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1">#REF!</definedName>
    <definedName name="RTab1.1">#REF!</definedName>
    <definedName name="RTab1.1a" localSheetId="1">#REF!</definedName>
    <definedName name="RTab1.1a">#REF!</definedName>
    <definedName name="RTab1.2" localSheetId="1">#REF!</definedName>
    <definedName name="RTab1.2">#REF!</definedName>
    <definedName name="RTab1.2a" localSheetId="1">#REF!</definedName>
    <definedName name="RTab1.2a">#REF!</definedName>
    <definedName name="RTab1.4" localSheetId="1">#REF!</definedName>
    <definedName name="RTab1.4">#REF!</definedName>
    <definedName name="RTab2.1" localSheetId="1">#REF!</definedName>
    <definedName name="RTab2.1">#REF!</definedName>
    <definedName name="RTab2.1a" localSheetId="1">#REF!</definedName>
    <definedName name="RTab2.1a">#REF!</definedName>
    <definedName name="RTab2.2" localSheetId="1">#REF!</definedName>
    <definedName name="RTab2.2">#REF!</definedName>
    <definedName name="RTab2.3" localSheetId="1">#REF!</definedName>
    <definedName name="RTab2.3">#REF!</definedName>
    <definedName name="RTab3.3" localSheetId="1">#REF!</definedName>
    <definedName name="RTab3.3">#REF!</definedName>
    <definedName name="RTab4.1" localSheetId="1">#REF!</definedName>
    <definedName name="RTab4.1">#REF!</definedName>
    <definedName name="RTab4.1a" localSheetId="1">#REF!</definedName>
    <definedName name="RTab4.1a">#REF!</definedName>
    <definedName name="RTab4.2" localSheetId="1">#REF!</definedName>
    <definedName name="RTab4.2">#REF!</definedName>
    <definedName name="RTab4.2a" localSheetId="1">#REF!</definedName>
    <definedName name="RTab4.2a">#REF!</definedName>
    <definedName name="RTab4.3" localSheetId="1">#REF!</definedName>
    <definedName name="RTab4.3">#REF!</definedName>
    <definedName name="RTab4.3a" localSheetId="1">#REF!</definedName>
    <definedName name="RTab4.3a">#REF!</definedName>
    <definedName name="RTab4.4" localSheetId="1">#REF!</definedName>
    <definedName name="RTab4.4">#REF!</definedName>
    <definedName name="RTab4.4a" localSheetId="1">#REF!</definedName>
    <definedName name="RTab4.4a">#REF!</definedName>
    <definedName name="RTab5.1" localSheetId="1">#REF!</definedName>
    <definedName name="RTab5.1">#REF!</definedName>
    <definedName name="RTab5.1a" localSheetId="1">#REF!</definedName>
    <definedName name="RTab5.1a">#REF!</definedName>
    <definedName name="RTab5.2" localSheetId="1">#REF!</definedName>
    <definedName name="RTab5.2">#REF!</definedName>
    <definedName name="RTab6.1" localSheetId="1">#REF!</definedName>
    <definedName name="RTab6.1">#REF!</definedName>
    <definedName name="RTab6.10B" localSheetId="1">#REF!</definedName>
    <definedName name="RTab6.10B">#REF!</definedName>
    <definedName name="RTab6.10P" localSheetId="1">#REF!</definedName>
    <definedName name="RTab6.10P">#REF!</definedName>
    <definedName name="RTab6.2" localSheetId="1">#REF!</definedName>
    <definedName name="RTab6.2">#REF!</definedName>
    <definedName name="RTab6.3" localSheetId="1">#REF!</definedName>
    <definedName name="RTab6.3">#REF!</definedName>
    <definedName name="RTab6.4" localSheetId="1">#REF!</definedName>
    <definedName name="RTab6.4">#REF!</definedName>
    <definedName name="RTab6.5" localSheetId="1">#REF!</definedName>
    <definedName name="RTab6.5">#REF!</definedName>
    <definedName name="RTab6.6" localSheetId="1">#REF!</definedName>
    <definedName name="RTab6.6">#REF!</definedName>
    <definedName name="RTab6.7" localSheetId="1">#REF!</definedName>
    <definedName name="RTab6.7">#REF!</definedName>
    <definedName name="RTab6.8" localSheetId="1">#REF!</definedName>
    <definedName name="RTab6.8">#REF!</definedName>
    <definedName name="RTab6.9" localSheetId="1">#REF!</definedName>
    <definedName name="RTab6.9">#REF!</definedName>
    <definedName name="S_CONS_f" localSheetId="1">#REF!</definedName>
    <definedName name="S_CONS_f">#REF!</definedName>
    <definedName name="S_CURR_f" localSheetId="1">#REF!</definedName>
    <definedName name="S_CURR_f">#REF!</definedName>
    <definedName name="S_MONEY_f" localSheetId="1">#REF!</definedName>
    <definedName name="S_MONEY_f">#REF!</definedName>
    <definedName name="S_SAVE_f" localSheetId="1">#REF!</definedName>
    <definedName name="S_SAVE_f">#REF!</definedName>
    <definedName name="sencount" hidden="1">2</definedName>
    <definedName name="SERVICES_f" localSheetId="1">#REF!</definedName>
    <definedName name="SERVICES_f">#REF!</definedName>
    <definedName name="SOC" localSheetId="1">#REF!</definedName>
    <definedName name="SOC">#REF!</definedName>
    <definedName name="SOCC" localSheetId="1">#REF!</definedName>
    <definedName name="SOCC">#REF!</definedName>
    <definedName name="SOCCP" localSheetId="1">#REF!</definedName>
    <definedName name="SOCCP">#REF!</definedName>
    <definedName name="SOCIAL_f" localSheetId="1">#REF!</definedName>
    <definedName name="SOCIAL_f">#REF!</definedName>
    <definedName name="SOCM" localSheetId="1">#REF!</definedName>
    <definedName name="SOCM">#REF!</definedName>
    <definedName name="SOCRCY" localSheetId="1">#REF!</definedName>
    <definedName name="SOCRCY">#REF!</definedName>
    <definedName name="SOCRM" localSheetId="1">#REF!</definedName>
    <definedName name="SOCRM">#REF!</definedName>
    <definedName name="SPD_f" localSheetId="1">#REF!</definedName>
    <definedName name="SPD_f">#REF!</definedName>
    <definedName name="SUMMARY1" localSheetId="1">#REF!</definedName>
    <definedName name="SUMMARY1">#REF!</definedName>
    <definedName name="SUMMARY2" localSheetId="1">#REF!</definedName>
    <definedName name="SUMMARY2">#REF!</definedName>
    <definedName name="t05n" hidden="1">{#N/A,#N/A,FALSE,"т04"}</definedName>
    <definedName name="t05nn" hidden="1">{#N/A,#N/A,FALSE,"т04"}</definedName>
    <definedName name="T5.17">#REF!</definedName>
    <definedName name="Tab1.1" localSheetId="1">#REF!</definedName>
    <definedName name="Tab1.1">#REF!</definedName>
    <definedName name="Tab1.1a" localSheetId="1">#REF!</definedName>
    <definedName name="Tab1.1a">#REF!</definedName>
    <definedName name="Tab6.5" localSheetId="1">#REF!</definedName>
    <definedName name="Tab6.5">#REF!</definedName>
    <definedName name="Taballgastables" localSheetId="1">#REF!</definedName>
    <definedName name="Taballgastables">#REF!</definedName>
    <definedName name="TabAmort2004" localSheetId="1">#REF!</definedName>
    <definedName name="TabAmort2004">#REF!</definedName>
    <definedName name="TabAssumptionsImports" localSheetId="1">#REF!</definedName>
    <definedName name="TabAssumptionsImports">#REF!</definedName>
    <definedName name="TabCapAccount" localSheetId="1">#REF!</definedName>
    <definedName name="TabCapAccount">#REF!</definedName>
    <definedName name="Tabdebt_historic" localSheetId="1">#REF!</definedName>
    <definedName name="Tabdebt_historic">#REF!</definedName>
    <definedName name="Tabdebtflow" localSheetId="1">#REF!</definedName>
    <definedName name="Tabdebtflow">#REF!</definedName>
    <definedName name="TabExports" localSheetId="1">#REF!</definedName>
    <definedName name="TabExports">#REF!</definedName>
    <definedName name="TabFcredit2007" localSheetId="1">#REF!</definedName>
    <definedName name="TabFcredit2007">#REF!</definedName>
    <definedName name="TabFcredit2010" localSheetId="1">#REF!</definedName>
    <definedName name="TabFcredit2010">#REF!</definedName>
    <definedName name="TabGas_arrears_to_Russia" localSheetId="1">#REF!</definedName>
    <definedName name="TabGas_arrears_to_Russia">#REF!</definedName>
    <definedName name="TabImportdetail" localSheetId="1">#REF!</definedName>
    <definedName name="TabImportdetail">#REF!</definedName>
    <definedName name="TabImports" localSheetId="1">#REF!</definedName>
    <definedName name="TabImports">#REF!</definedName>
    <definedName name="Table" localSheetId="1">#REF!</definedName>
    <definedName name="Table">#REF!</definedName>
    <definedName name="Table_2____Moldova___General_Government_Budget_1995_98__Mdl_millions__1" localSheetId="1">#REF!</definedName>
    <definedName name="Table_2____Moldova___General_Government_Budget_1995_98__Mdl_millions__1">#REF!</definedName>
    <definedName name="Table_3._Moldova__Balance_of_Payments__1994_98" localSheetId="1">#REF!</definedName>
    <definedName name="Table_3._Moldova__Balance_of_Payments__1994_98">#REF!</definedName>
    <definedName name="Table_4.__Moldova____Monetary_Survey_and_Projections__1994_98_1" localSheetId="1">#REF!</definedName>
    <definedName name="Table_4.__Moldova____Monetary_Survey_and_Projections__1994_98_1">#REF!</definedName>
    <definedName name="Table_6.__Moldova__Balance_of_Payments__1994_98" localSheetId="1">#REF!</definedName>
    <definedName name="Table_6.__Moldova__Balance_of_Payments__1994_98">#REF!</definedName>
    <definedName name="Table_debt">#REF!</definedName>
    <definedName name="Table129" localSheetId="1">#REF!</definedName>
    <definedName name="Table129">#REF!</definedName>
    <definedName name="table130" localSheetId="1">#REF!</definedName>
    <definedName name="table130">#REF!</definedName>
    <definedName name="Table135" localSheetId="1">#REF!,#REF!</definedName>
    <definedName name="Table135">#REF!,#REF!</definedName>
    <definedName name="Table16_2000" localSheetId="1">#REF!</definedName>
    <definedName name="Table16_2000">#REF!</definedName>
    <definedName name="Table17" localSheetId="1">#REF!</definedName>
    <definedName name="Table17">#REF!</definedName>
    <definedName name="Table19" localSheetId="1">#REF!</definedName>
    <definedName name="Table19">#REF!</definedName>
    <definedName name="Table20" localSheetId="1">#REF!</definedName>
    <definedName name="Table20">#REF!</definedName>
    <definedName name="Table21" localSheetId="1">#REF!,#REF!</definedName>
    <definedName name="Table21">#REF!,#REF!</definedName>
    <definedName name="Table22" localSheetId="1">#REF!</definedName>
    <definedName name="Table22">#REF!</definedName>
    <definedName name="Table23" localSheetId="1">#REF!</definedName>
    <definedName name="Table23">#REF!</definedName>
    <definedName name="Table24" localSheetId="1">#REF!</definedName>
    <definedName name="Table24">#REF!</definedName>
    <definedName name="Table25" localSheetId="1">#REF!</definedName>
    <definedName name="Table25">#REF!</definedName>
    <definedName name="Table26" localSheetId="1">#REF!</definedName>
    <definedName name="Table26">#REF!</definedName>
    <definedName name="Table27" localSheetId="1">#REF!</definedName>
    <definedName name="Table27">#REF!</definedName>
    <definedName name="Table28" localSheetId="1">#REF!</definedName>
    <definedName name="Table28">#REF!</definedName>
    <definedName name="Table29" localSheetId="1">#REF!</definedName>
    <definedName name="Table29">#REF!</definedName>
    <definedName name="Table30" localSheetId="1">#REF!</definedName>
    <definedName name="Table30">#REF!</definedName>
    <definedName name="Table31" localSheetId="1">#REF!</definedName>
    <definedName name="Table31">#REF!</definedName>
    <definedName name="Table32" localSheetId="1">#REF!</definedName>
    <definedName name="Table32">#REF!</definedName>
    <definedName name="Table33" localSheetId="1">#REF!</definedName>
    <definedName name="Table33">#REF!</definedName>
    <definedName name="Table330" localSheetId="1">#REF!</definedName>
    <definedName name="Table330">#REF!</definedName>
    <definedName name="Table336" localSheetId="1">#REF!</definedName>
    <definedName name="Table336">#REF!</definedName>
    <definedName name="Table34" localSheetId="1">#REF!</definedName>
    <definedName name="Table34">#REF!</definedName>
    <definedName name="Table35" localSheetId="1">#REF!</definedName>
    <definedName name="Table35">#REF!</definedName>
    <definedName name="Table36" localSheetId="1">#REF!</definedName>
    <definedName name="Table36">#REF!</definedName>
    <definedName name="Table37" localSheetId="1">#REF!</definedName>
    <definedName name="Table37">#REF!</definedName>
    <definedName name="Table38" localSheetId="1">#REF!</definedName>
    <definedName name="Table38">#REF!</definedName>
    <definedName name="Table39" localSheetId="1">#REF!</definedName>
    <definedName name="Table39">#REF!</definedName>
    <definedName name="Table40" localSheetId="1">#REF!</definedName>
    <definedName name="Table40">#REF!</definedName>
    <definedName name="Table41" localSheetId="1">#REF!</definedName>
    <definedName name="Table41">#REF!</definedName>
    <definedName name="Table42" localSheetId="1">#REF!</definedName>
    <definedName name="Table42">#REF!</definedName>
    <definedName name="Table43" localSheetId="1">#REF!</definedName>
    <definedName name="Table43">#REF!</definedName>
    <definedName name="Table44" localSheetId="1">#REF!</definedName>
    <definedName name="Table44">#REF!</definedName>
    <definedName name="TabMTBOP2006" localSheetId="1">#REF!</definedName>
    <definedName name="TabMTBOP2006">#REF!</definedName>
    <definedName name="TabMTbop2010" localSheetId="1">#REF!</definedName>
    <definedName name="TabMTbop2010">#REF!</definedName>
    <definedName name="TabMTdebt" localSheetId="1">#REF!</definedName>
    <definedName name="TabMTdebt">#REF!</definedName>
    <definedName name="TabNonfactorServices_and_Income" localSheetId="1">#REF!</definedName>
    <definedName name="TabNonfactorServices_and_Income">#REF!</definedName>
    <definedName name="TabOutMon" localSheetId="1">#REF!</definedName>
    <definedName name="TabOutMon">#REF!</definedName>
    <definedName name="TabsimplifiedBOP" localSheetId="1">#REF!</definedName>
    <definedName name="TabsimplifiedBOP">#REF!</definedName>
    <definedName name="TAX_f" localSheetId="1">#REF!</definedName>
    <definedName name="TAX_f">#REF!</definedName>
    <definedName name="TaxArrears" localSheetId="1">#REF!</definedName>
    <definedName name="TaxArrears">#REF!</definedName>
    <definedName name="TB" localSheetId="1">#REF!</definedName>
    <definedName name="TB">#REF!</definedName>
    <definedName name="TB_f" localSheetId="1">#REF!</definedName>
    <definedName name="TB_f">#REF!</definedName>
    <definedName name="Tbl_GFN">#REF!</definedName>
    <definedName name="TD_f" localSheetId="1">#REF!</definedName>
    <definedName name="TD_f">#REF!</definedName>
    <definedName name="TDNF" localSheetId="1">#REF!</definedName>
    <definedName name="TDNF">#REF!</definedName>
    <definedName name="TDNFM" localSheetId="1">#REF!</definedName>
    <definedName name="TDNFM">#REF!</definedName>
    <definedName name="TDNFRM" localSheetId="1">#REF!</definedName>
    <definedName name="TDNFRM">#REF!</definedName>
    <definedName name="TDNFRY" localSheetId="1">#REF!</definedName>
    <definedName name="TDNFRY">#REF!</definedName>
    <definedName name="TDNFY" localSheetId="1">#REF!</definedName>
    <definedName name="TDNFY">#REF!</definedName>
    <definedName name="TDNFYN" localSheetId="1">#REF!</definedName>
    <definedName name="TDNFYN">#REF!</definedName>
    <definedName name="TDNFYND" localSheetId="1">#REF!</definedName>
    <definedName name="TDNFYND">#REF!</definedName>
    <definedName name="teset" hidden="1">{#N/A,#N/A,FALSE,"SimInp1";#N/A,#N/A,FALSE,"SimInp2";#N/A,#N/A,FALSE,"SimOut1";#N/A,#N/A,FALSE,"SimOut2";#N/A,#N/A,FALSE,"SimOut3";#N/A,#N/A,FALSE,"SimOut4";#N/A,#N/A,FALSE,"SimOut5"}</definedName>
    <definedName name="Trade_balance" localSheetId="1">#REF!</definedName>
    <definedName name="Trade_balance">#REF!</definedName>
    <definedName name="trade_figure" localSheetId="1">#REF!</definedName>
    <definedName name="trade_figure">#REF!</definedName>
    <definedName name="tre">#REF!</definedName>
    <definedName name="TURN" localSheetId="1">#REF!</definedName>
    <definedName name="TURN">#REF!</definedName>
    <definedName name="TURN_F" localSheetId="1">#REF!</definedName>
    <definedName name="TURN_F">#REF!</definedName>
    <definedName name="TURNM" localSheetId="1">#REF!</definedName>
    <definedName name="TURNM">#REF!</definedName>
    <definedName name="TURNMY" localSheetId="1">#REF!</definedName>
    <definedName name="TURNMY">#REF!</definedName>
    <definedName name="TURNR" localSheetId="1">#REF!</definedName>
    <definedName name="TURNR">#REF!</definedName>
    <definedName name="TURNR_F" localSheetId="1">#REF!</definedName>
    <definedName name="TURNR_F">#REF!</definedName>
    <definedName name="TURNRM" localSheetId="1">#REF!</definedName>
    <definedName name="TURNRM">#REF!</definedName>
    <definedName name="TURNY" localSheetId="1">#REF!</definedName>
    <definedName name="TURNY">#REF!</definedName>
    <definedName name="UNEMP">#REF!</definedName>
    <definedName name="UNEMP_F" localSheetId="1">#REF!</definedName>
    <definedName name="UNEMP_F">#REF!</definedName>
    <definedName name="UNEMP_P" localSheetId="1">#REF!</definedName>
    <definedName name="UNEMP_P">#REF!</definedName>
    <definedName name="USAA" localSheetId="1">#REF!</definedName>
    <definedName name="USAA">#REF!</definedName>
    <definedName name="USAAM" localSheetId="1">#REF!</definedName>
    <definedName name="USAAM">#REF!</definedName>
    <definedName name="USAAY" localSheetId="1">#REF!</definedName>
    <definedName name="USAAY">#REF!</definedName>
    <definedName name="USAE" localSheetId="1">#REF!</definedName>
    <definedName name="USAE">#REF!</definedName>
    <definedName name="USAEM" localSheetId="1">#REF!</definedName>
    <definedName name="USAEM">#REF!</definedName>
    <definedName name="USAEY" localSheetId="1">#REF!</definedName>
    <definedName name="USAEY">#REF!</definedName>
    <definedName name="USAYA" localSheetId="1">#REF!</definedName>
    <definedName name="USAYA">#REF!</definedName>
    <definedName name="V">#REF!</definedName>
    <definedName name="Vaga" hidden="1">{#N/A,#N/A,FALSE,"т02бд"}</definedName>
    <definedName name="VM0" localSheetId="1">#REF!</definedName>
    <definedName name="VM0">#REF!</definedName>
    <definedName name="VM0M" localSheetId="1">#REF!</definedName>
    <definedName name="VM0M">#REF!</definedName>
    <definedName name="VM0MC" localSheetId="1">#REF!</definedName>
    <definedName name="VM0MC">#REF!</definedName>
    <definedName name="VM3M" localSheetId="1">#REF!</definedName>
    <definedName name="VM3M">#REF!</definedName>
    <definedName name="VM3MC" localSheetId="1">#REF!</definedName>
    <definedName name="VM3MC">#REF!</definedName>
    <definedName name="VM3P" localSheetId="1">#REF!</definedName>
    <definedName name="VM3P">#REF!</definedName>
    <definedName name="vvvv" hidden="1">{#N/A,#N/A,FALSE,"т02бд"}</definedName>
    <definedName name="W">#REF!</definedName>
    <definedName name="W_F" localSheetId="1">#REF!</definedName>
    <definedName name="W_F">#REF!</definedName>
    <definedName name="W_P" localSheetId="1">#REF!</definedName>
    <definedName name="W_P">#REF!</definedName>
    <definedName name="WAG" localSheetId="1">#REF!</definedName>
    <definedName name="WAG">#REF!</definedName>
    <definedName name="WAGC" localSheetId="1">#REF!</definedName>
    <definedName name="WAGC">#REF!</definedName>
    <definedName name="WAGCP" localSheetId="1">#REF!</definedName>
    <definedName name="WAGCP">#REF!</definedName>
    <definedName name="Wage">#REF!</definedName>
    <definedName name="WAGE_f" localSheetId="1">#REF!</definedName>
    <definedName name="WAGE_f">#REF!</definedName>
    <definedName name="WAGE_P" localSheetId="1">#REF!</definedName>
    <definedName name="WAGE_P">#REF!</definedName>
    <definedName name="WAGEM" localSheetId="1">#REF!</definedName>
    <definedName name="WAGEM">#REF!</definedName>
    <definedName name="WAGER">#REF!</definedName>
    <definedName name="WAGER_f" localSheetId="1">#REF!</definedName>
    <definedName name="WAGER_f">#REF!</definedName>
    <definedName name="WAGERM" localSheetId="1">#REF!</definedName>
    <definedName name="WAGERM">#REF!</definedName>
    <definedName name="WAGERY" localSheetId="1">#REF!</definedName>
    <definedName name="WAGERY">#REF!</definedName>
    <definedName name="WAGES">#REF!</definedName>
    <definedName name="WAGES_F" localSheetId="1">#REF!</definedName>
    <definedName name="WAGES_F">#REF!</definedName>
    <definedName name="WAGES_P" localSheetId="1">#REF!</definedName>
    <definedName name="WAGES_P">#REF!</definedName>
    <definedName name="WAGESK_f" localSheetId="1">#REF!</definedName>
    <definedName name="WAGESK_f">#REF!</definedName>
    <definedName name="WAGESP_f" localSheetId="1">#REF!</definedName>
    <definedName name="WAGESP_f">#REF!</definedName>
    <definedName name="WAGESR_f" localSheetId="1">#REF!</definedName>
    <definedName name="WAGESR_f">#REF!</definedName>
    <definedName name="WAGESW_f" localSheetId="1">#REF!</definedName>
    <definedName name="WAGESW_f">#REF!</definedName>
    <definedName name="WAGEYA" localSheetId="1">#REF!</definedName>
    <definedName name="WAGEYA">#REF!</definedName>
    <definedName name="WAGM" localSheetId="1">#REF!</definedName>
    <definedName name="WAGM">#REF!</definedName>
    <definedName name="WAGRCY" localSheetId="1">#REF!</definedName>
    <definedName name="WAGRCY">#REF!</definedName>
    <definedName name="WAGRM" localSheetId="1">#REF!</definedName>
    <definedName name="WAGRM">#REF!</definedName>
    <definedName name="WPI" localSheetId="1">#REF!</definedName>
    <definedName name="WPI">#REF!</definedName>
    <definedName name="WPI_F" localSheetId="1">#REF!</definedName>
    <definedName name="WPI_F">#REF!</definedName>
    <definedName name="WPI_P" localSheetId="1">#REF!</definedName>
    <definedName name="WPI_P">#REF!</definedName>
    <definedName name="WPIA_f" localSheetId="1">#REF!</definedName>
    <definedName name="WPIA_f">#REF!</definedName>
    <definedName name="WPIAVG">#REF!</definedName>
    <definedName name="WPIAVG_F" localSheetId="1">#REF!</definedName>
    <definedName name="WPIAVG_F">#REF!</definedName>
    <definedName name="WPIAVG_P" localSheetId="1">#REF!</definedName>
    <definedName name="WPIAVG_P">#REF!</definedName>
    <definedName name="WPICA" localSheetId="1">#REF!</definedName>
    <definedName name="WPICA">#REF!</definedName>
    <definedName name="WPImov_f" localSheetId="1">#REF!</definedName>
    <definedName name="WPImov_f">#REF!</definedName>
    <definedName name="WPIMY" localSheetId="1">#REF!</definedName>
    <definedName name="WPIMY">#REF!</definedName>
    <definedName name="WPIMYA" localSheetId="1">#REF!</definedName>
    <definedName name="WPIMYA">#REF!</definedName>
    <definedName name="WPIY" localSheetId="1">#REF!</definedName>
    <definedName name="WPIY">#REF!</definedName>
    <definedName name="WR">#REF!</definedName>
    <definedName name="WR_P" localSheetId="1">#REF!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#REF!</definedName>
    <definedName name="Year2" localSheetId="1">#REF!</definedName>
    <definedName name="Year2">#REF!</definedName>
    <definedName name="zDollarGDP">#REF!</definedName>
    <definedName name="zGDPgrowth" localSheetId="1">#REF!</definedName>
    <definedName name="zGDPgrowth">#REF!</definedName>
    <definedName name="zgxsd" hidden="1">{#N/A,#N/A,FALSE,"т02бд"}</definedName>
    <definedName name="zIGNFS" localSheetId="1">#REF!</definedName>
    <definedName name="zIGNFS">#REF!</definedName>
    <definedName name="zImports" localSheetId="1">#REF!</definedName>
    <definedName name="zImports">#REF!</definedName>
    <definedName name="zLiborUS" localSheetId="1">#REF!</definedName>
    <definedName name="zLiborUS">#REF!</definedName>
    <definedName name="zReserves">#REF!</definedName>
    <definedName name="zRoWCPIchange" localSheetId="1">#REF!</definedName>
    <definedName name="zRoWCPIchange">#REF!</definedName>
    <definedName name="zSDReRate">#REF!</definedName>
    <definedName name="zXGNFS" localSheetId="1">#REF!</definedName>
    <definedName name="zXGNFS">#REF!</definedName>
    <definedName name="zxz" hidden="1">{#N/A,#N/A,FALSE,"т02бд"}</definedName>
    <definedName name="_xlnm.Database" localSheetId="1">#REF!</definedName>
    <definedName name="_xlnm.Database">#REF!</definedName>
    <definedName name="вававав" hidden="1">{#N/A,#N/A,FALSE,"т02бд"}</definedName>
    <definedName name="д17.1">#REF!</definedName>
    <definedName name="еппп" hidden="1">{#N/A,#N/A,FALSE,"т02бд"}</definedName>
    <definedName name="_xlnm.Print_Titles" localSheetId="1">'1'!$A:$C</definedName>
    <definedName name="_xlnm.Print_Titles" localSheetId="3">'4'!$A:$C</definedName>
    <definedName name="_xlnm.Print_Titles" localSheetId="2">'7'!$A:$C</definedName>
    <definedName name="збз1998" localSheetId="1">#REF!</definedName>
    <definedName name="збз1998">#REF!</definedName>
    <definedName name="ііі" hidden="1">{"MONA",#N/A,FALSE,"S"}</definedName>
    <definedName name="М2">#REF!</definedName>
    <definedName name="нy69" localSheetId="1">#REF!</definedName>
    <definedName name="нy69">#REF!</definedName>
    <definedName name="нука69" localSheetId="1">#REF!</definedName>
    <definedName name="нука69">#REF!</definedName>
    <definedName name="_xlnm.Print_Area" localSheetId="0">'0'!$C$3:$J$20</definedName>
    <definedName name="_xlnm.Print_Area" localSheetId="1">'1'!$A$1:$CI$37</definedName>
    <definedName name="_xlnm.Print_Area" localSheetId="3">'4'!$A$1:$CI$32</definedName>
    <definedName name="_xlnm.Print_Area" localSheetId="2">'7'!$A$1:$CI$37</definedName>
    <definedName name="_xlnm.Print_Area">#N/A</definedName>
    <definedName name="Область_печати_ИМ" localSheetId="1">#REF!</definedName>
    <definedName name="Область_печати_ИМ">#REF!</definedName>
    <definedName name="пп" hidden="1">{#N/A,#N/A,FALSE,"т04"}</definedName>
    <definedName name="Список">#REF!</definedName>
    <definedName name="т01" localSheetId="1">#REF!</definedName>
    <definedName name="т01">#REF!</definedName>
    <definedName name="т05" hidden="1">{#N/A,#N/A,FALSE,"т04"}</definedName>
    <definedName name="т06" localSheetId="1">#REF!</definedName>
    <definedName name="т06">#REF!</definedName>
    <definedName name="т07КБ98">#REF!</definedName>
    <definedName name="т09СЕ98">#REF!</definedName>
    <definedName name="т15">#REF!</definedName>
    <definedName name="т17.1">#REF!</definedName>
    <definedName name="т17.1.2001">#REF!</definedName>
    <definedName name="т17.1обл2001">#REF!</definedName>
    <definedName name="т17.2" localSheetId="1">#REF!</definedName>
    <definedName name="т17.2">#REF!</definedName>
    <definedName name="т17.2.2001">#REF!</definedName>
    <definedName name="т17.3">#REF!</definedName>
    <definedName name="т17.3.2001">#REF!</definedName>
    <definedName name="т17.4" localSheetId="1">#REF!</definedName>
    <definedName name="т17.4">#REF!</definedName>
    <definedName name="т17.4.1999" localSheetId="1">#REF!</definedName>
    <definedName name="т17.4.1999">#REF!</definedName>
    <definedName name="т17.4.2001" localSheetId="1">#REF!</definedName>
    <definedName name="т17.4.2001">#REF!</definedName>
    <definedName name="т17.5" localSheetId="1">#REF!</definedName>
    <definedName name="т17.5">#REF!</definedName>
    <definedName name="т17.5.2001" localSheetId="1">#REF!</definedName>
    <definedName name="т17.5.2001">#REF!</definedName>
    <definedName name="т17.7" localSheetId="1">#REF!</definedName>
    <definedName name="т17.7">#REF!</definedName>
    <definedName name="т17мб">#REF!</definedName>
    <definedName name="ттт" hidden="1">{"BOP_TAB",#N/A,FALSE,"N";"MIDTERM_TAB",#N/A,FALSE,"O";"FUND_CRED",#N/A,FALSE,"P";"DEBT_TAB1",#N/A,FALSE,"Q";"DEBT_TAB2",#N/A,FALSE,"Q";"FORFIN_TAB1",#N/A,FALSE,"R";"FORFIN_TAB2",#N/A,FALSE,"R";"BOP_ANALY",#N/A,FALSE,"U"}</definedName>
    <definedName name="Усі_банки">#REF!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8" l="1"/>
  <c r="FE1" i="8" l="1"/>
  <c r="FF1" i="8"/>
  <c r="FG1" i="8"/>
  <c r="FH1" i="8"/>
  <c r="FD1" i="8"/>
  <c r="FC1" i="8" l="1"/>
  <c r="B11" i="3" l="1"/>
  <c r="DW13" i="5" l="1"/>
  <c r="DY19" i="8" l="1"/>
  <c r="DX19" i="8" l="1"/>
  <c r="DW15" i="5" l="1"/>
  <c r="DW3" i="3" l="1"/>
  <c r="DV19" i="8"/>
  <c r="DO3" i="3" l="1"/>
  <c r="DI3" i="3" l="1"/>
  <c r="A37" i="8" l="1"/>
  <c r="A35" i="3" l="1"/>
  <c r="BY1" i="5" l="1"/>
  <c r="E1" i="5"/>
  <c r="F1" i="5"/>
  <c r="G1" i="5"/>
  <c r="H1" i="5"/>
  <c r="I1" i="5"/>
  <c r="J1" i="5"/>
  <c r="K1" i="5"/>
  <c r="L1" i="5"/>
  <c r="M1" i="5"/>
  <c r="N1" i="5"/>
  <c r="O1" i="5"/>
  <c r="P1" i="5"/>
  <c r="Q1" i="5"/>
  <c r="R1" i="5"/>
  <c r="S1" i="5"/>
  <c r="T1" i="5"/>
  <c r="U1" i="5"/>
  <c r="V1" i="5"/>
  <c r="W1" i="5"/>
  <c r="X1" i="5"/>
  <c r="Y1" i="5"/>
  <c r="Z1" i="5"/>
  <c r="AA1" i="5"/>
  <c r="AB1" i="5"/>
  <c r="AC1" i="5"/>
  <c r="AD1" i="5"/>
  <c r="AE1" i="5"/>
  <c r="AF1" i="5"/>
  <c r="AG1" i="5"/>
  <c r="AH1" i="5"/>
  <c r="AI1" i="5"/>
  <c r="AJ1" i="5"/>
  <c r="AK1" i="5"/>
  <c r="AL1" i="5"/>
  <c r="AM1" i="5"/>
  <c r="AN1" i="5"/>
  <c r="AO1" i="5"/>
  <c r="AP1" i="5"/>
  <c r="AQ1" i="5"/>
  <c r="AR1" i="5"/>
  <c r="AS1" i="5"/>
  <c r="AT1" i="5"/>
  <c r="AU1" i="5"/>
  <c r="AV1" i="5"/>
  <c r="AW1" i="5"/>
  <c r="AX1" i="5"/>
  <c r="AY1" i="5"/>
  <c r="AZ1" i="5"/>
  <c r="BA1" i="5"/>
  <c r="BB1" i="5"/>
  <c r="BC1" i="5"/>
  <c r="BD1" i="5"/>
  <c r="BE1" i="5"/>
  <c r="BF1" i="5"/>
  <c r="BG1" i="5"/>
  <c r="BH1" i="5"/>
  <c r="BI1" i="5"/>
  <c r="BJ1" i="5"/>
  <c r="BK1" i="5"/>
  <c r="BL1" i="5"/>
  <c r="BM1" i="5"/>
  <c r="BN1" i="5"/>
  <c r="BO1" i="5"/>
  <c r="BP1" i="5"/>
  <c r="BQ1" i="5"/>
  <c r="BR1" i="5"/>
  <c r="BS1" i="5"/>
  <c r="BT1" i="5"/>
  <c r="BU1" i="5"/>
  <c r="BV1" i="5"/>
  <c r="BW1" i="5"/>
  <c r="BX1" i="5"/>
  <c r="BZ1" i="5"/>
  <c r="CA1" i="5"/>
  <c r="CB1" i="5"/>
  <c r="CC1" i="5"/>
  <c r="CD1" i="5"/>
  <c r="CE1" i="5"/>
  <c r="CF1" i="5"/>
  <c r="CG1" i="5"/>
  <c r="CH1" i="5"/>
  <c r="CI1" i="5"/>
  <c r="CJ1" i="5"/>
  <c r="CK1" i="5"/>
  <c r="CL1" i="5"/>
  <c r="CM1" i="5"/>
  <c r="CN1" i="5"/>
  <c r="CO1" i="5"/>
  <c r="CP1" i="5"/>
  <c r="CQ1" i="5"/>
  <c r="CR1" i="5"/>
  <c r="CS1" i="5"/>
  <c r="CT1" i="5"/>
  <c r="CU1" i="5"/>
  <c r="D1" i="5"/>
  <c r="BY1" i="8"/>
  <c r="E1" i="8"/>
  <c r="F1" i="8"/>
  <c r="G1" i="8"/>
  <c r="H1" i="8"/>
  <c r="I1" i="8"/>
  <c r="J1" i="8"/>
  <c r="K1" i="8"/>
  <c r="L1" i="8"/>
  <c r="M1" i="8"/>
  <c r="N1" i="8"/>
  <c r="O1" i="8"/>
  <c r="P1" i="8"/>
  <c r="Q1" i="8"/>
  <c r="R1" i="8"/>
  <c r="S1" i="8"/>
  <c r="T1" i="8"/>
  <c r="U1" i="8"/>
  <c r="V1" i="8"/>
  <c r="W1" i="8"/>
  <c r="X1" i="8"/>
  <c r="Y1" i="8"/>
  <c r="Z1" i="8"/>
  <c r="AA1" i="8"/>
  <c r="AB1" i="8"/>
  <c r="AC1" i="8"/>
  <c r="AD1" i="8"/>
  <c r="AE1" i="8"/>
  <c r="AF1" i="8"/>
  <c r="AG1" i="8"/>
  <c r="AH1" i="8"/>
  <c r="AI1" i="8"/>
  <c r="AJ1" i="8"/>
  <c r="AK1" i="8"/>
  <c r="AL1" i="8"/>
  <c r="AM1" i="8"/>
  <c r="AN1" i="8"/>
  <c r="AO1" i="8"/>
  <c r="AP1" i="8"/>
  <c r="AQ1" i="8"/>
  <c r="AR1" i="8"/>
  <c r="AS1" i="8"/>
  <c r="AT1" i="8"/>
  <c r="AU1" i="8"/>
  <c r="AV1" i="8"/>
  <c r="AW1" i="8"/>
  <c r="AX1" i="8"/>
  <c r="AY1" i="8"/>
  <c r="AZ1" i="8"/>
  <c r="BA1" i="8"/>
  <c r="BB1" i="8"/>
  <c r="BC1" i="8"/>
  <c r="BD1" i="8"/>
  <c r="BE1" i="8"/>
  <c r="BF1" i="8"/>
  <c r="BG1" i="8"/>
  <c r="BH1" i="8"/>
  <c r="BI1" i="8"/>
  <c r="BJ1" i="8"/>
  <c r="BK1" i="8"/>
  <c r="BL1" i="8"/>
  <c r="BM1" i="8"/>
  <c r="BN1" i="8"/>
  <c r="BO1" i="8"/>
  <c r="BP1" i="8"/>
  <c r="BQ1" i="8"/>
  <c r="BR1" i="8"/>
  <c r="BS1" i="8"/>
  <c r="BT1" i="8"/>
  <c r="BU1" i="8"/>
  <c r="BV1" i="8"/>
  <c r="BW1" i="8"/>
  <c r="BX1" i="8"/>
  <c r="BZ1" i="8"/>
  <c r="CA1" i="8"/>
  <c r="CB1" i="8"/>
  <c r="CC1" i="8"/>
  <c r="CD1" i="8"/>
  <c r="CE1" i="8"/>
  <c r="CF1" i="8"/>
  <c r="CG1" i="8"/>
  <c r="CH1" i="8"/>
  <c r="CI1" i="8"/>
  <c r="CJ1" i="8"/>
  <c r="CK1" i="8"/>
  <c r="CL1" i="8"/>
  <c r="CM1" i="8"/>
  <c r="CN1" i="8"/>
  <c r="CO1" i="8"/>
  <c r="CP1" i="8"/>
  <c r="CQ1" i="8"/>
  <c r="CR1" i="8"/>
  <c r="CS1" i="8"/>
  <c r="CT1" i="8"/>
  <c r="CU1" i="8"/>
  <c r="D1" i="8"/>
  <c r="C1" i="8" l="1"/>
  <c r="C1" i="5"/>
  <c r="B8" i="3"/>
  <c r="B7" i="3" l="1"/>
  <c r="B32" i="3" l="1"/>
  <c r="B13" i="3" l="1"/>
  <c r="B22" i="3" l="1"/>
  <c r="C2" i="8" l="1"/>
  <c r="C2" i="3"/>
  <c r="C2" i="5"/>
  <c r="B32" i="8" l="1"/>
  <c r="B33" i="8"/>
  <c r="A34" i="8"/>
  <c r="A28" i="5"/>
  <c r="D30" i="8" l="1"/>
  <c r="E30" i="8"/>
  <c r="F30" i="8"/>
  <c r="G30" i="8"/>
  <c r="H30" i="8"/>
  <c r="I30" i="8"/>
  <c r="J30" i="8"/>
  <c r="K30" i="8"/>
  <c r="L30" i="8"/>
  <c r="M30" i="8"/>
  <c r="N30" i="8"/>
  <c r="O30" i="8"/>
  <c r="P30" i="8"/>
  <c r="Q30" i="8"/>
  <c r="R30" i="8"/>
  <c r="S30" i="8"/>
  <c r="T30" i="8"/>
  <c r="U30" i="8"/>
  <c r="V30" i="8"/>
  <c r="W30" i="8"/>
  <c r="X30" i="8"/>
  <c r="Y30" i="8"/>
  <c r="Z30" i="8"/>
  <c r="AA30" i="8"/>
  <c r="AB30" i="8"/>
  <c r="AC30" i="8"/>
  <c r="AD30" i="8"/>
  <c r="AE30" i="8"/>
  <c r="AF30" i="8"/>
  <c r="AG30" i="8"/>
  <c r="AH30" i="8"/>
  <c r="AI30" i="8"/>
  <c r="AJ30" i="8"/>
  <c r="AK30" i="8"/>
  <c r="AL30" i="8"/>
  <c r="AM30" i="8"/>
  <c r="AN30" i="8"/>
  <c r="AO30" i="8"/>
  <c r="AP30" i="8"/>
  <c r="AQ30" i="8"/>
  <c r="AR30" i="8"/>
  <c r="AS30" i="8"/>
  <c r="AT30" i="8"/>
  <c r="AU30" i="8"/>
  <c r="AV30" i="8"/>
  <c r="AW30" i="8"/>
  <c r="AX30" i="8"/>
  <c r="AY30" i="8"/>
  <c r="AZ30" i="8"/>
  <c r="BA30" i="8"/>
  <c r="BB30" i="8"/>
  <c r="BC30" i="8"/>
  <c r="BD30" i="8"/>
  <c r="BE30" i="8"/>
  <c r="BF30" i="8"/>
  <c r="BG30" i="8"/>
  <c r="BH30" i="8"/>
  <c r="BI30" i="8"/>
  <c r="BJ30" i="8"/>
  <c r="BK30" i="8"/>
  <c r="BL30" i="8"/>
  <c r="BM30" i="8"/>
  <c r="BN30" i="8"/>
  <c r="BO30" i="8"/>
  <c r="BP30" i="8"/>
  <c r="BQ30" i="8"/>
  <c r="BR30" i="8"/>
  <c r="BS30" i="8"/>
  <c r="BT30" i="8"/>
  <c r="BU30" i="8"/>
  <c r="A2" i="5" l="1"/>
  <c r="A2" i="3"/>
  <c r="A2" i="8"/>
  <c r="A30" i="8"/>
  <c r="C30" i="8"/>
  <c r="B14" i="3" l="1"/>
  <c r="B23" i="8" l="1"/>
  <c r="B18" i="8"/>
  <c r="A31" i="5" l="1"/>
  <c r="B5" i="3" l="1"/>
  <c r="B19" i="8" l="1"/>
  <c r="B3" i="8"/>
  <c r="B26" i="3"/>
  <c r="B9" i="3"/>
  <c r="B28" i="3"/>
  <c r="B24" i="3"/>
  <c r="B21" i="3"/>
  <c r="B17" i="3"/>
  <c r="B15" i="3"/>
  <c r="B10" i="3"/>
  <c r="B31" i="3" l="1"/>
  <c r="B31" i="8" l="1"/>
  <c r="A16" i="5"/>
  <c r="B33" i="3"/>
  <c r="B28" i="8" l="1"/>
  <c r="B27" i="8"/>
  <c r="B26" i="8"/>
  <c r="B22" i="8"/>
  <c r="B21" i="8"/>
  <c r="B17" i="8"/>
  <c r="B16" i="8"/>
  <c r="B15" i="8"/>
  <c r="B14" i="8"/>
  <c r="B13" i="8"/>
  <c r="B11" i="8"/>
  <c r="B9" i="8"/>
  <c r="B8" i="8"/>
  <c r="B7" i="8"/>
  <c r="B6" i="8"/>
  <c r="B5" i="8"/>
  <c r="A31" i="8" l="1"/>
  <c r="B25" i="8"/>
  <c r="B24" i="8"/>
  <c r="B20" i="8"/>
  <c r="A19" i="8"/>
  <c r="B12" i="8"/>
  <c r="B4" i="8"/>
  <c r="A3" i="8"/>
  <c r="J20" i="1"/>
  <c r="J18" i="1"/>
  <c r="J16" i="1"/>
  <c r="J14" i="1"/>
  <c r="J12" i="1"/>
  <c r="J10" i="1"/>
  <c r="J8" i="1"/>
  <c r="J6" i="1"/>
  <c r="J4" i="1"/>
  <c r="B26" i="5"/>
  <c r="B25" i="5"/>
  <c r="B24" i="5"/>
  <c r="B23" i="5"/>
  <c r="B22" i="5"/>
  <c r="B21" i="5"/>
  <c r="B20" i="5"/>
  <c r="B19" i="5"/>
  <c r="B18" i="5"/>
  <c r="B17" i="5"/>
  <c r="B16" i="5"/>
  <c r="B15" i="5"/>
  <c r="B12" i="5"/>
  <c r="B11" i="5"/>
  <c r="B10" i="5"/>
  <c r="B9" i="5"/>
  <c r="B8" i="5"/>
  <c r="B7" i="5"/>
  <c r="B6" i="5"/>
  <c r="B5" i="5"/>
  <c r="B4" i="5"/>
  <c r="B3" i="5"/>
  <c r="A3" i="5"/>
  <c r="F16" i="1"/>
  <c r="F10" i="1"/>
  <c r="F4" i="1"/>
  <c r="C4" i="1"/>
  <c r="A3" i="3"/>
  <c r="B3" i="3" l="1"/>
  <c r="B16" i="3" l="1"/>
  <c r="B12" i="3"/>
  <c r="B30" i="3"/>
  <c r="B29" i="3"/>
  <c r="B27" i="3"/>
  <c r="B25" i="3"/>
  <c r="B23" i="3"/>
  <c r="B20" i="3"/>
  <c r="B19" i="3"/>
  <c r="B18" i="3"/>
  <c r="B6" i="3"/>
  <c r="B4" i="3"/>
  <c r="A1" i="8" l="1"/>
  <c r="A1" i="5"/>
</calcChain>
</file>

<file path=xl/sharedStrings.xml><?xml version="1.0" encoding="utf-8"?>
<sst xmlns="http://schemas.openxmlformats.org/spreadsheetml/2006/main" count="6" uniqueCount="6">
  <si>
    <t>УКР</t>
  </si>
  <si>
    <t>ENG</t>
  </si>
  <si>
    <t>Коригування</t>
  </si>
  <si>
    <t>Разом видатків
(без урахування міжбюджетних трансфертів)</t>
  </si>
  <si>
    <t>Офіційні трансферти</t>
  </si>
  <si>
    <t>до змісту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</si>
</sst>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0.0"/>
    <numFmt numFmtId="166" formatCode="mm/yyyy"/>
    <numFmt numFmtId="167" formatCode="0000"/>
    <numFmt numFmtId="168" formatCode="#,##0.0000"/>
  </numFmts>
  <fonts count="22"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4"/>
      <color theme="1"/>
      <name val="Times New Roman"/>
      <family val="1"/>
      <charset val="204"/>
    </font>
    <font>
      <sz val="12"/>
      <color theme="1"/>
      <name val="Times New Roman"/>
      <family val="1"/>
      <charset val="204"/>
    </font>
    <font>
      <b/>
      <sz val="16"/>
      <name val="Times New Roman"/>
      <family val="1"/>
      <charset val="204"/>
    </font>
    <font>
      <b/>
      <sz val="24"/>
      <color theme="1"/>
      <name val="Times New Roman"/>
      <family val="1"/>
      <charset val="204"/>
    </font>
    <font>
      <i/>
      <sz val="12"/>
      <name val="Times New Roman"/>
      <family val="1"/>
      <charset val="204"/>
    </font>
    <font>
      <sz val="2"/>
      <color theme="0"/>
      <name val="Times New Roman"/>
      <family val="1"/>
      <charset val="204"/>
    </font>
    <font>
      <u/>
      <sz val="12"/>
      <color theme="10"/>
      <name val="Times New Roman"/>
      <family val="1"/>
      <charset val="204"/>
    </font>
    <font>
      <b/>
      <sz val="11"/>
      <color theme="1"/>
      <name val="Times New Roman"/>
      <family val="1"/>
      <charset val="204"/>
    </font>
    <font>
      <sz val="11"/>
      <color theme="0"/>
      <name val="Times New Roman"/>
      <family val="1"/>
      <charset val="204"/>
    </font>
    <font>
      <b/>
      <sz val="12"/>
      <color theme="1"/>
      <name val="Times New Roman"/>
      <family val="1"/>
      <charset val="204"/>
    </font>
    <font>
      <b/>
      <i/>
      <u/>
      <sz val="14"/>
      <color rgb="FFFF0000"/>
      <name val="Times New Roman"/>
      <family val="1"/>
      <charset val="204"/>
    </font>
  </fonts>
  <fills count="5">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style="thick">
        <color rgb="FF005B2B"/>
      </right>
      <top style="thick">
        <color rgb="FF005B2B"/>
      </top>
      <bottom style="thick">
        <color rgb="FF005B2B"/>
      </bottom>
      <diagonal/>
    </border>
    <border>
      <left/>
      <right/>
      <top style="thick">
        <color rgb="FF005B2B"/>
      </top>
      <bottom style="thick">
        <color rgb="FF005B2B"/>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theme="1"/>
      </right>
      <top style="thin">
        <color indexed="64"/>
      </top>
      <bottom style="thin">
        <color indexed="64"/>
      </bottom>
      <diagonal/>
    </border>
    <border>
      <left/>
      <right style="thin">
        <color theme="1"/>
      </right>
      <top/>
      <bottom/>
      <diagonal/>
    </border>
    <border>
      <left/>
      <right style="thin">
        <color theme="1"/>
      </right>
      <top/>
      <bottom style="thin">
        <color indexed="64"/>
      </bottom>
      <diagonal/>
    </border>
    <border>
      <left style="thin">
        <color indexed="64"/>
      </left>
      <right/>
      <top/>
      <bottom style="thin">
        <color theme="1"/>
      </bottom>
      <diagonal/>
    </border>
  </borders>
  <cellStyleXfs count="6">
    <xf numFmtId="0" fontId="0" fillId="0" borderId="0"/>
    <xf numFmtId="0" fontId="2" fillId="0" borderId="0"/>
    <xf numFmtId="164" fontId="3" fillId="0" borderId="0"/>
    <xf numFmtId="0" fontId="5" fillId="0" borderId="0" applyNumberFormat="0" applyFill="0" applyBorder="0" applyAlignment="0" applyProtection="0"/>
    <xf numFmtId="0" fontId="1" fillId="0" borderId="0"/>
    <xf numFmtId="0" fontId="1" fillId="0" borderId="0"/>
  </cellStyleXfs>
  <cellXfs count="130">
    <xf numFmtId="0" fontId="0" fillId="0" borderId="0" xfId="0"/>
    <xf numFmtId="0" fontId="7" fillId="0" borderId="0" xfId="0" applyFont="1" applyAlignment="1" applyProtection="1">
      <alignment wrapText="1"/>
      <protection hidden="1"/>
    </xf>
    <xf numFmtId="0" fontId="7" fillId="0" borderId="0" xfId="0" applyFont="1" applyProtection="1">
      <protection hidden="1"/>
    </xf>
    <xf numFmtId="0" fontId="10" fillId="0" borderId="7" xfId="0" applyFont="1" applyBorder="1" applyAlignment="1" applyProtection="1">
      <alignment horizontal="center" vertical="center" wrapText="1"/>
      <protection hidden="1"/>
    </xf>
    <xf numFmtId="166" fontId="6" fillId="0" borderId="3" xfId="0" applyNumberFormat="1" applyFont="1" applyBorder="1" applyAlignment="1" applyProtection="1">
      <alignment horizontal="center" vertical="center"/>
      <protection hidden="1"/>
    </xf>
    <xf numFmtId="166" fontId="6" fillId="0" borderId="7" xfId="0" applyNumberFormat="1" applyFont="1" applyBorder="1" applyAlignment="1" applyProtection="1">
      <alignment horizontal="center" vertical="center"/>
      <protection hidden="1"/>
    </xf>
    <xf numFmtId="0" fontId="10" fillId="2" borderId="5"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center" vertical="center"/>
      <protection hidden="1"/>
    </xf>
    <xf numFmtId="0" fontId="10" fillId="3" borderId="1" xfId="0" applyFont="1" applyFill="1" applyBorder="1" applyAlignment="1" applyProtection="1">
      <alignment horizontal="left" vertical="center" wrapText="1"/>
      <protection hidden="1"/>
    </xf>
    <xf numFmtId="0" fontId="7" fillId="0" borderId="1" xfId="0" applyFont="1" applyBorder="1" applyAlignment="1" applyProtection="1">
      <alignment horizontal="center" vertical="center"/>
      <protection hidden="1"/>
    </xf>
    <xf numFmtId="0" fontId="9" fillId="3" borderId="2" xfId="0" applyFont="1" applyFill="1" applyBorder="1" applyAlignment="1" applyProtection="1">
      <alignment horizontal="left" vertical="center" wrapText="1"/>
      <protection hidden="1"/>
    </xf>
    <xf numFmtId="0" fontId="7" fillId="0" borderId="2" xfId="0" applyFont="1" applyBorder="1" applyAlignment="1" applyProtection="1">
      <alignment horizontal="center" vertical="center"/>
      <protection hidden="1"/>
    </xf>
    <xf numFmtId="165" fontId="7" fillId="0" borderId="0" xfId="0" applyNumberFormat="1" applyFont="1" applyAlignment="1" applyProtection="1">
      <alignment horizontal="right" vertical="center"/>
      <protection hidden="1"/>
    </xf>
    <xf numFmtId="0" fontId="15" fillId="3" borderId="2" xfId="0" applyFont="1" applyFill="1" applyBorder="1" applyAlignment="1" applyProtection="1">
      <alignment horizontal="left" vertical="center" wrapText="1" indent="2"/>
      <protection hidden="1"/>
    </xf>
    <xf numFmtId="0" fontId="10" fillId="3" borderId="5" xfId="0" applyFont="1" applyFill="1" applyBorder="1" applyAlignment="1" applyProtection="1">
      <alignment horizontal="left" vertical="center" wrapText="1"/>
      <protection hidden="1"/>
    </xf>
    <xf numFmtId="0" fontId="7" fillId="0" borderId="5" xfId="0" applyFont="1" applyBorder="1" applyAlignment="1" applyProtection="1">
      <alignment horizontal="center" vertical="center"/>
      <protection hidden="1"/>
    </xf>
    <xf numFmtId="0" fontId="4" fillId="0" borderId="0" xfId="0" applyFont="1" applyProtection="1">
      <protection hidden="1"/>
    </xf>
    <xf numFmtId="166" fontId="10" fillId="0" borderId="3" xfId="0" applyNumberFormat="1" applyFont="1" applyBorder="1" applyAlignment="1" applyProtection="1">
      <alignment horizontal="center" vertical="center"/>
      <protection hidden="1"/>
    </xf>
    <xf numFmtId="166" fontId="10" fillId="0" borderId="7" xfId="0" applyNumberFormat="1" applyFont="1" applyBorder="1" applyAlignment="1" applyProtection="1">
      <alignment horizontal="center" vertical="center"/>
      <protection hidden="1"/>
    </xf>
    <xf numFmtId="0" fontId="10" fillId="2" borderId="1"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1"/>
      <protection hidden="1"/>
    </xf>
    <xf numFmtId="0" fontId="15" fillId="3" borderId="5" xfId="0" applyFont="1" applyFill="1" applyBorder="1" applyAlignment="1" applyProtection="1">
      <alignment horizontal="left" vertical="center" wrapText="1" indent="2"/>
      <protection hidden="1"/>
    </xf>
    <xf numFmtId="0" fontId="7" fillId="2" borderId="5" xfId="0" applyFont="1" applyFill="1" applyBorder="1" applyAlignment="1" applyProtection="1">
      <alignment horizontal="center" vertical="center"/>
      <protection hidden="1"/>
    </xf>
    <xf numFmtId="0" fontId="9" fillId="4" borderId="2" xfId="0" applyFont="1" applyFill="1" applyBorder="1" applyAlignment="1" applyProtection="1">
      <alignment horizontal="left" vertical="center" wrapText="1" indent="1"/>
      <protection hidden="1"/>
    </xf>
    <xf numFmtId="0" fontId="15" fillId="4" borderId="2" xfId="0" applyFont="1" applyFill="1" applyBorder="1" applyAlignment="1" applyProtection="1">
      <alignment horizontal="left" vertical="center" wrapText="1" indent="2"/>
      <protection hidden="1"/>
    </xf>
    <xf numFmtId="0" fontId="15"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0" fontId="7" fillId="0" borderId="0" xfId="0" applyFont="1" applyAlignment="1" applyProtection="1">
      <alignment horizontal="left" vertical="center" wrapText="1"/>
      <protection hidden="1"/>
    </xf>
    <xf numFmtId="165" fontId="7" fillId="0" borderId="3" xfId="0" applyNumberFormat="1" applyFont="1" applyBorder="1" applyAlignment="1" applyProtection="1">
      <alignment horizontal="right" vertical="center"/>
      <protection hidden="1"/>
    </xf>
    <xf numFmtId="166" fontId="10" fillId="0" borderId="3" xfId="0" applyNumberFormat="1" applyFont="1" applyBorder="1" applyAlignment="1" applyProtection="1">
      <alignment horizontal="right" vertical="center"/>
      <protection hidden="1"/>
    </xf>
    <xf numFmtId="166" fontId="10" fillId="0" borderId="7" xfId="0" applyNumberFormat="1" applyFont="1" applyBorder="1" applyAlignment="1" applyProtection="1">
      <alignment horizontal="right" vertical="center"/>
      <protection hidden="1"/>
    </xf>
    <xf numFmtId="0" fontId="9" fillId="3" borderId="2" xfId="0" applyFont="1" applyFill="1" applyBorder="1" applyAlignment="1" applyProtection="1">
      <alignment horizontal="left" vertical="center" wrapText="1" indent="2"/>
      <protection hidden="1"/>
    </xf>
    <xf numFmtId="0" fontId="9" fillId="3" borderId="5" xfId="0" applyFont="1" applyFill="1" applyBorder="1" applyAlignment="1" applyProtection="1">
      <alignment horizontal="left" vertical="center" wrapText="1" indent="2"/>
      <protection hidden="1"/>
    </xf>
    <xf numFmtId="0" fontId="17" fillId="0" borderId="13" xfId="3" applyFont="1" applyFill="1" applyBorder="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4" fillId="0" borderId="14" xfId="0" applyFont="1" applyBorder="1" applyProtection="1">
      <protection hidden="1"/>
    </xf>
    <xf numFmtId="0" fontId="12" fillId="0" borderId="13" xfId="0" applyFont="1" applyBorder="1" applyAlignment="1" applyProtection="1">
      <alignment horizontal="center" vertical="center" wrapText="1"/>
      <protection hidden="1"/>
    </xf>
    <xf numFmtId="0" fontId="9" fillId="3" borderId="2" xfId="0" applyFont="1" applyFill="1" applyBorder="1" applyAlignment="1" applyProtection="1">
      <alignment horizontal="left" vertical="center"/>
      <protection hidden="1"/>
    </xf>
    <xf numFmtId="167" fontId="7" fillId="0" borderId="2" xfId="0" applyNumberFormat="1" applyFont="1" applyBorder="1" applyAlignment="1" applyProtection="1">
      <alignment horizontal="center" vertical="center"/>
      <protection hidden="1"/>
    </xf>
    <xf numFmtId="0" fontId="10" fillId="2" borderId="5" xfId="0" applyFont="1" applyFill="1" applyBorder="1" applyAlignment="1" applyProtection="1">
      <alignment horizontal="left" vertical="center"/>
      <protection hidden="1"/>
    </xf>
    <xf numFmtId="167" fontId="6" fillId="2" borderId="5" xfId="0" applyNumberFormat="1" applyFont="1" applyFill="1" applyBorder="1" applyAlignment="1" applyProtection="1">
      <alignment horizontal="center" vertical="center"/>
      <protection hidden="1"/>
    </xf>
    <xf numFmtId="0" fontId="9" fillId="4" borderId="2" xfId="0" applyFont="1" applyFill="1" applyBorder="1" applyAlignment="1" applyProtection="1">
      <alignment horizontal="left" vertical="center"/>
      <protection hidden="1"/>
    </xf>
    <xf numFmtId="0" fontId="15" fillId="4" borderId="2" xfId="0" applyFont="1" applyFill="1" applyBorder="1" applyAlignment="1" applyProtection="1">
      <alignment horizontal="left" vertical="center" indent="2"/>
      <protection hidden="1"/>
    </xf>
    <xf numFmtId="0" fontId="7" fillId="0" borderId="0" xfId="0" applyFont="1" applyAlignment="1" applyProtection="1">
      <alignment wrapText="1"/>
      <protection locked="0"/>
    </xf>
    <xf numFmtId="0" fontId="7" fillId="0" borderId="0" xfId="0" applyFont="1" applyProtection="1">
      <protection locked="0"/>
    </xf>
    <xf numFmtId="0" fontId="6" fillId="0" borderId="0" xfId="0" applyFont="1" applyProtection="1">
      <protection locked="0"/>
    </xf>
    <xf numFmtId="168" fontId="7" fillId="0" borderId="0" xfId="0" applyNumberFormat="1" applyFont="1" applyProtection="1">
      <protection locked="0"/>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vertical="top"/>
      <protection locked="0"/>
    </xf>
    <xf numFmtId="0" fontId="7" fillId="0" borderId="0" xfId="0" applyFont="1" applyAlignment="1" applyProtection="1">
      <alignment horizontal="left" vertical="center" wrapText="1"/>
      <protection locked="0"/>
    </xf>
    <xf numFmtId="166" fontId="6" fillId="0" borderId="15" xfId="0" applyNumberFormat="1" applyFont="1" applyBorder="1" applyAlignment="1" applyProtection="1">
      <alignment horizontal="center" vertical="center"/>
      <protection hidden="1"/>
    </xf>
    <xf numFmtId="166" fontId="10" fillId="0" borderId="15" xfId="0" applyNumberFormat="1" applyFont="1" applyBorder="1" applyAlignment="1" applyProtection="1">
      <alignment horizontal="center" vertical="center"/>
      <protection hidden="1"/>
    </xf>
    <xf numFmtId="166" fontId="10" fillId="0" borderId="15" xfId="0" applyNumberFormat="1" applyFont="1" applyBorder="1" applyAlignment="1" applyProtection="1">
      <alignment horizontal="right" vertical="center"/>
      <protection hidden="1"/>
    </xf>
    <xf numFmtId="0" fontId="6" fillId="0" borderId="0" xfId="0" applyFont="1" applyAlignment="1" applyProtection="1">
      <alignment horizontal="center" vertical="center" textRotation="90" wrapText="1"/>
      <protection hidden="1"/>
    </xf>
    <xf numFmtId="0" fontId="6" fillId="0" borderId="0" xfId="0" applyFont="1" applyAlignment="1" applyProtection="1">
      <alignment horizontal="left" vertical="center"/>
      <protection hidden="1"/>
    </xf>
    <xf numFmtId="165" fontId="6" fillId="0" borderId="0" xfId="0" applyNumberFormat="1" applyFont="1" applyAlignment="1" applyProtection="1">
      <alignment horizontal="right" vertical="center"/>
      <protection hidden="1"/>
    </xf>
    <xf numFmtId="0" fontId="7" fillId="0" borderId="0" xfId="0" applyFont="1" applyAlignment="1" applyProtection="1">
      <alignment vertical="center" wrapText="1"/>
      <protection hidden="1"/>
    </xf>
    <xf numFmtId="165" fontId="7" fillId="0" borderId="0" xfId="0" applyNumberFormat="1" applyFont="1" applyProtection="1">
      <protection locked="0"/>
    </xf>
    <xf numFmtId="0" fontId="16" fillId="0" borderId="0" xfId="0" applyFont="1" applyProtection="1">
      <protection locked="0" hidden="1"/>
    </xf>
    <xf numFmtId="165" fontId="19" fillId="0" borderId="0" xfId="0" applyNumberFormat="1" applyFont="1" applyAlignment="1" applyProtection="1">
      <alignment horizontal="center" vertical="center" wrapText="1"/>
      <protection hidden="1"/>
    </xf>
    <xf numFmtId="165" fontId="19" fillId="0" borderId="0" xfId="0" applyNumberFormat="1" applyFont="1" applyAlignment="1" applyProtection="1">
      <alignment horizontal="center" vertical="center"/>
      <protection hidden="1"/>
    </xf>
    <xf numFmtId="165" fontId="6" fillId="2" borderId="3" xfId="0" applyNumberFormat="1" applyFont="1" applyFill="1" applyBorder="1" applyAlignment="1">
      <alignment horizontal="right" vertical="center"/>
    </xf>
    <xf numFmtId="165" fontId="6" fillId="2" borderId="7" xfId="0" applyNumberFormat="1" applyFont="1" applyFill="1" applyBorder="1" applyAlignment="1">
      <alignment horizontal="right" vertical="center"/>
    </xf>
    <xf numFmtId="165" fontId="6" fillId="2" borderId="15" xfId="0" applyNumberFormat="1" applyFont="1" applyFill="1" applyBorder="1" applyAlignment="1">
      <alignment horizontal="right" vertical="center"/>
    </xf>
    <xf numFmtId="165" fontId="6" fillId="0" borderId="3" xfId="0" applyNumberFormat="1" applyFont="1" applyBorder="1" applyAlignment="1">
      <alignment horizontal="right" vertical="center"/>
    </xf>
    <xf numFmtId="165" fontId="6" fillId="0" borderId="7" xfId="0" applyNumberFormat="1" applyFont="1" applyBorder="1" applyAlignment="1">
      <alignment horizontal="right" vertical="center"/>
    </xf>
    <xf numFmtId="165" fontId="6" fillId="0" borderId="15" xfId="0" applyNumberFormat="1" applyFont="1" applyBorder="1" applyAlignment="1">
      <alignment horizontal="right" vertical="center"/>
    </xf>
    <xf numFmtId="165" fontId="7" fillId="0" borderId="0" xfId="0" applyNumberFormat="1" applyFont="1" applyAlignment="1">
      <alignment horizontal="right" vertical="center"/>
    </xf>
    <xf numFmtId="165" fontId="7" fillId="0" borderId="8" xfId="0" applyNumberFormat="1" applyFont="1" applyBorder="1" applyAlignment="1">
      <alignment horizontal="right" vertical="center"/>
    </xf>
    <xf numFmtId="165" fontId="7" fillId="0" borderId="16" xfId="0" applyNumberFormat="1" applyFont="1" applyBorder="1" applyAlignment="1">
      <alignment horizontal="right" vertical="center"/>
    </xf>
    <xf numFmtId="165" fontId="6" fillId="0" borderId="4" xfId="0" applyNumberFormat="1" applyFont="1" applyBorder="1" applyAlignment="1">
      <alignment horizontal="right" vertical="center"/>
    </xf>
    <xf numFmtId="165" fontId="6" fillId="0" borderId="6" xfId="0" applyNumberFormat="1" applyFont="1" applyBorder="1" applyAlignment="1">
      <alignment horizontal="right" vertical="center"/>
    </xf>
    <xf numFmtId="165" fontId="6" fillId="0" borderId="17" xfId="0" applyNumberFormat="1" applyFont="1" applyBorder="1" applyAlignment="1">
      <alignment horizontal="right" vertical="center"/>
    </xf>
    <xf numFmtId="165" fontId="4" fillId="0" borderId="0" xfId="0" applyNumberFormat="1" applyFont="1" applyAlignment="1">
      <alignment horizontal="right" vertical="center"/>
    </xf>
    <xf numFmtId="165" fontId="6" fillId="2" borderId="4" xfId="0" applyNumberFormat="1" applyFont="1" applyFill="1" applyBorder="1" applyAlignment="1">
      <alignment horizontal="right" vertical="center"/>
    </xf>
    <xf numFmtId="165" fontId="6" fillId="2" borderId="6" xfId="0" applyNumberFormat="1" applyFont="1" applyFill="1" applyBorder="1" applyAlignment="1">
      <alignment horizontal="right" vertical="center"/>
    </xf>
    <xf numFmtId="165" fontId="6" fillId="2" borderId="17" xfId="0" applyNumberFormat="1" applyFont="1" applyFill="1" applyBorder="1" applyAlignment="1">
      <alignment horizontal="right" vertical="center"/>
    </xf>
    <xf numFmtId="165" fontId="18" fillId="2" borderId="4" xfId="0" applyNumberFormat="1" applyFont="1" applyFill="1" applyBorder="1" applyAlignment="1">
      <alignment horizontal="right" vertical="center"/>
    </xf>
    <xf numFmtId="165" fontId="7" fillId="0" borderId="4" xfId="0" applyNumberFormat="1" applyFont="1" applyBorder="1" applyAlignment="1">
      <alignment horizontal="right" vertical="center"/>
    </xf>
    <xf numFmtId="165" fontId="7" fillId="0" borderId="6" xfId="0" applyNumberFormat="1" applyFont="1" applyBorder="1" applyAlignment="1">
      <alignment horizontal="right" vertical="center"/>
    </xf>
    <xf numFmtId="165" fontId="7" fillId="0" borderId="17" xfId="0" applyNumberFormat="1" applyFont="1" applyBorder="1" applyAlignment="1">
      <alignment horizontal="right" vertical="center"/>
    </xf>
    <xf numFmtId="165" fontId="4" fillId="0" borderId="8" xfId="0" applyNumberFormat="1" applyFont="1" applyBorder="1" applyAlignment="1">
      <alignment horizontal="right" vertical="center"/>
    </xf>
    <xf numFmtId="165" fontId="18" fillId="2" borderId="6" xfId="0" applyNumberFormat="1" applyFont="1" applyFill="1" applyBorder="1" applyAlignment="1">
      <alignment horizontal="right" vertical="center"/>
    </xf>
    <xf numFmtId="165" fontId="4" fillId="0" borderId="0" xfId="0" applyNumberFormat="1" applyFont="1" applyAlignment="1" applyProtection="1">
      <alignment horizontal="right" vertical="center"/>
      <protection hidden="1"/>
    </xf>
    <xf numFmtId="165" fontId="18" fillId="2" borderId="4" xfId="0" applyNumberFormat="1" applyFont="1" applyFill="1" applyBorder="1" applyAlignment="1" applyProtection="1">
      <alignment horizontal="right" vertical="center"/>
      <protection hidden="1"/>
    </xf>
    <xf numFmtId="0" fontId="7" fillId="0" borderId="0" xfId="0" applyFont="1" applyAlignment="1" applyProtection="1">
      <alignment horizontal="center" vertical="center"/>
      <protection locked="0"/>
    </xf>
    <xf numFmtId="165" fontId="6" fillId="2" borderId="3" xfId="0" applyNumberFormat="1" applyFont="1" applyFill="1" applyBorder="1" applyAlignment="1">
      <alignment horizontal="center" vertical="center"/>
    </xf>
    <xf numFmtId="165" fontId="7" fillId="0" borderId="0" xfId="0" applyNumberFormat="1" applyFont="1" applyAlignment="1">
      <alignment horizontal="center" vertical="center"/>
    </xf>
    <xf numFmtId="165" fontId="7" fillId="0" borderId="4" xfId="0" applyNumberFormat="1" applyFont="1" applyBorder="1" applyAlignment="1">
      <alignment horizontal="center" vertical="center"/>
    </xf>
    <xf numFmtId="165" fontId="6" fillId="2" borderId="4" xfId="0" applyNumberFormat="1" applyFont="1" applyFill="1" applyBorder="1" applyAlignment="1">
      <alignment horizontal="center" vertical="center"/>
    </xf>
    <xf numFmtId="0" fontId="7" fillId="0" borderId="0" xfId="0" applyFont="1" applyAlignment="1" applyProtection="1">
      <alignment horizontal="center" vertical="center"/>
      <protection hidden="1"/>
    </xf>
    <xf numFmtId="167" fontId="7" fillId="0" borderId="2" xfId="0" applyNumberFormat="1" applyFont="1" applyBorder="1" applyAlignment="1" applyProtection="1">
      <alignment horizontal="center" vertical="center"/>
      <protection locked="0" hidden="1"/>
    </xf>
    <xf numFmtId="166" fontId="6" fillId="0" borderId="18" xfId="0" applyNumberFormat="1" applyFont="1" applyBorder="1" applyAlignment="1" applyProtection="1">
      <alignment horizontal="center" vertical="center"/>
      <protection hidden="1"/>
    </xf>
    <xf numFmtId="165" fontId="4" fillId="0" borderId="19" xfId="0" applyNumberFormat="1" applyFont="1" applyBorder="1" applyAlignment="1">
      <alignment horizontal="right" vertical="center"/>
    </xf>
    <xf numFmtId="165" fontId="18" fillId="2" borderId="20" xfId="0" applyNumberFormat="1" applyFont="1" applyFill="1" applyBorder="1" applyAlignment="1">
      <alignment horizontal="right" vertical="center"/>
    </xf>
    <xf numFmtId="166" fontId="10" fillId="0" borderId="18" xfId="0" applyNumberFormat="1" applyFont="1" applyBorder="1" applyAlignment="1" applyProtection="1">
      <alignment horizontal="center" vertical="center"/>
      <protection hidden="1"/>
    </xf>
    <xf numFmtId="165" fontId="7" fillId="0" borderId="21" xfId="0" applyNumberFormat="1" applyFont="1" applyBorder="1" applyAlignment="1">
      <alignment horizontal="right" vertical="center"/>
    </xf>
    <xf numFmtId="165" fontId="4" fillId="0" borderId="16" xfId="0" applyNumberFormat="1" applyFont="1" applyBorder="1" applyAlignment="1">
      <alignment horizontal="right" vertical="center"/>
    </xf>
    <xf numFmtId="0" fontId="20" fillId="2" borderId="5" xfId="0" applyFont="1" applyFill="1" applyBorder="1" applyAlignment="1" applyProtection="1">
      <alignment horizontal="left" vertical="center" wrapText="1"/>
      <protection hidden="1"/>
    </xf>
    <xf numFmtId="167" fontId="18" fillId="2" borderId="5" xfId="0" applyNumberFormat="1" applyFont="1" applyFill="1" applyBorder="1" applyAlignment="1" applyProtection="1">
      <alignment horizontal="center" vertical="center"/>
      <protection hidden="1"/>
    </xf>
    <xf numFmtId="0" fontId="12" fillId="3" borderId="2" xfId="0" applyFont="1" applyFill="1" applyBorder="1" applyAlignment="1" applyProtection="1">
      <alignment horizontal="left" vertical="center" indent="1"/>
      <protection hidden="1"/>
    </xf>
    <xf numFmtId="167" fontId="4" fillId="0" borderId="2" xfId="0" applyNumberFormat="1" applyFont="1" applyBorder="1" applyAlignment="1" applyProtection="1">
      <alignment horizontal="center" vertical="center"/>
      <protection hidden="1"/>
    </xf>
    <xf numFmtId="165" fontId="7" fillId="0" borderId="9" xfId="0" applyNumberFormat="1" applyFont="1" applyBorder="1" applyAlignment="1">
      <alignment horizontal="right" vertical="center"/>
    </xf>
    <xf numFmtId="0" fontId="7" fillId="0" borderId="0" xfId="0" applyFont="1" applyBorder="1" applyProtection="1">
      <protection locked="0"/>
    </xf>
    <xf numFmtId="165" fontId="4" fillId="0" borderId="0" xfId="0" applyNumberFormat="1" applyFont="1" applyAlignment="1">
      <alignment horizontal="right" vertical="center" wrapText="1"/>
    </xf>
    <xf numFmtId="0" fontId="21" fillId="0" borderId="0" xfId="3" applyFont="1" applyAlignment="1" applyProtection="1">
      <alignment horizontal="center" vertical="top"/>
      <protection hidden="1"/>
    </xf>
    <xf numFmtId="165" fontId="19" fillId="0" borderId="0" xfId="0" applyNumberFormat="1" applyFont="1" applyAlignment="1" applyProtection="1">
      <alignment horizontal="center" vertical="top" wrapText="1"/>
      <protection hidden="1"/>
    </xf>
    <xf numFmtId="0" fontId="19" fillId="0" borderId="0" xfId="0" applyFont="1" applyAlignment="1" applyProtection="1">
      <alignment vertical="top"/>
      <protection locked="0"/>
    </xf>
    <xf numFmtId="165" fontId="19" fillId="0" borderId="0" xfId="0" applyNumberFormat="1" applyFont="1" applyAlignment="1" applyProtection="1">
      <alignment vertical="top"/>
      <protection locked="0"/>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11" fillId="2" borderId="10" xfId="0" applyFont="1" applyFill="1" applyBorder="1" applyAlignment="1" applyProtection="1">
      <alignment horizontal="center" vertical="center" wrapText="1"/>
      <protection hidden="1"/>
    </xf>
    <xf numFmtId="0" fontId="11" fillId="2" borderId="11" xfId="0" applyFont="1" applyFill="1" applyBorder="1" applyAlignment="1" applyProtection="1">
      <alignment horizontal="center" vertical="center" wrapText="1"/>
      <protection hidden="1"/>
    </xf>
    <xf numFmtId="0" fontId="11" fillId="2" borderId="12" xfId="0" applyFont="1" applyFill="1" applyBorder="1" applyAlignment="1" applyProtection="1">
      <alignment horizontal="center" vertical="center" wrapText="1"/>
      <protection hidden="1"/>
    </xf>
    <xf numFmtId="0" fontId="13" fillId="3" borderId="9" xfId="0" applyFont="1" applyFill="1" applyBorder="1" applyAlignment="1" applyProtection="1">
      <alignment horizontal="center" vertical="center" textRotation="90" wrapText="1"/>
      <protection hidden="1"/>
    </xf>
    <xf numFmtId="0" fontId="13" fillId="3" borderId="8" xfId="0" applyFont="1" applyFill="1" applyBorder="1" applyAlignment="1" applyProtection="1">
      <alignment horizontal="center" vertical="center" textRotation="90" wrapText="1"/>
      <protection hidden="1"/>
    </xf>
    <xf numFmtId="0" fontId="13" fillId="3" borderId="6" xfId="0" applyFont="1" applyFill="1" applyBorder="1" applyAlignment="1" applyProtection="1">
      <alignment horizontal="center" vertical="center" textRotation="90" wrapText="1"/>
      <protection hidden="1"/>
    </xf>
    <xf numFmtId="0" fontId="8" fillId="0" borderId="7"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0" fontId="2" fillId="0" borderId="0" xfId="0" applyFont="1" applyAlignment="1" applyProtection="1">
      <alignment horizontal="left"/>
      <protection hidden="1"/>
    </xf>
    <xf numFmtId="0" fontId="8" fillId="3" borderId="9" xfId="0" applyFont="1" applyFill="1" applyBorder="1" applyAlignment="1" applyProtection="1">
      <alignment horizontal="center" vertical="center" textRotation="90" wrapText="1"/>
      <protection hidden="1"/>
    </xf>
    <xf numFmtId="0" fontId="8" fillId="3" borderId="8" xfId="0" applyFont="1" applyFill="1" applyBorder="1" applyAlignment="1" applyProtection="1">
      <alignment horizontal="center" vertical="center" textRotation="90" wrapText="1"/>
      <protection hidden="1"/>
    </xf>
    <xf numFmtId="0" fontId="8" fillId="3" borderId="6" xfId="0" applyFont="1" applyFill="1" applyBorder="1" applyAlignment="1" applyProtection="1">
      <alignment horizontal="center" vertical="center" textRotation="90" wrapText="1"/>
      <protection hidden="1"/>
    </xf>
    <xf numFmtId="0" fontId="13" fillId="4" borderId="7" xfId="0" applyFont="1" applyFill="1" applyBorder="1" applyAlignment="1" applyProtection="1">
      <alignment horizontal="center" vertical="center" textRotation="90" wrapText="1"/>
      <protection hidden="1"/>
    </xf>
    <xf numFmtId="0" fontId="13" fillId="3" borderId="7" xfId="0" applyFont="1" applyFill="1" applyBorder="1" applyAlignment="1" applyProtection="1">
      <alignment horizontal="center" vertical="center" textRotation="90" wrapText="1"/>
      <protection hidden="1"/>
    </xf>
  </cellXfs>
  <cellStyles count="6">
    <cellStyle name="Normal_SEI(feb17)" xfId="2"/>
    <cellStyle name="Гіперпосилання" xfId="3" builtinId="8"/>
    <cellStyle name="Звичайний" xfId="0" builtinId="0"/>
    <cellStyle name="Звичайний 2" xfId="1"/>
    <cellStyle name="Звичайний 3" xfId="4"/>
    <cellStyle name="Обычный 2" xfId="5"/>
  </cellStyles>
  <dxfs count="4">
    <dxf>
      <font>
        <b/>
        <i/>
        <color theme="0"/>
      </font>
      <fill>
        <patternFill>
          <bgColor rgb="FFFF0000"/>
        </patternFill>
      </fill>
    </dxf>
    <dxf>
      <font>
        <color rgb="FFC00000"/>
      </font>
      <fill>
        <patternFill>
          <bgColor theme="5" tint="0.39994506668294322"/>
        </patternFill>
      </fill>
    </dxf>
    <dxf>
      <font>
        <color rgb="FFFF0000"/>
      </font>
      <fill>
        <patternFill>
          <bgColor theme="5" tint="0.39994506668294322"/>
        </patternFill>
      </fill>
    </dxf>
    <dxf>
      <font>
        <b/>
        <i/>
        <color theme="0"/>
      </font>
      <fill>
        <patternFill>
          <bgColor rgb="FFFF0000"/>
        </patternFill>
      </fill>
    </dxf>
  </dxfs>
  <tableStyles count="0" defaultTableStyle="TableStyleMedium2" defaultPivotStyle="PivotStyleLight16"/>
  <colors>
    <mruColors>
      <color rgb="FF005B2B"/>
      <color rgb="FF007236"/>
      <color rgb="FFEBF1DE"/>
      <color rgb="FFC4D79B"/>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ist" dx="31" fmlaLink="$A$1" fmlaRange="$A$2:$A$3" noThreeD="1" sel="1" val="0"/>
</file>

<file path=xl/drawings/drawing1.xml><?xml version="1.0" encoding="utf-8"?>
<xdr:wsDr xmlns:xdr="http://schemas.openxmlformats.org/drawingml/2006/spreadsheetDrawing" xmlns:a="http://schemas.openxmlformats.org/drawingml/2006/main">
  <xdr:twoCellAnchor>
    <xdr:from>
      <xdr:col>3</xdr:col>
      <xdr:colOff>0</xdr:colOff>
      <xdr:row>3</xdr:row>
      <xdr:rowOff>103080</xdr:rowOff>
    </xdr:from>
    <xdr:to>
      <xdr:col>8</xdr:col>
      <xdr:colOff>9688</xdr:colOff>
      <xdr:row>19</xdr:row>
      <xdr:rowOff>133072</xdr:rowOff>
    </xdr:to>
    <xdr:grpSp>
      <xdr:nvGrpSpPr>
        <xdr:cNvPr id="10" name="Групувати 9">
          <a:extLst>
            <a:ext uri="{FF2B5EF4-FFF2-40B4-BE49-F238E27FC236}">
              <a16:creationId xmlns:a16="http://schemas.microsoft.com/office/drawing/2014/main" id="{00000000-0008-0000-0000-00000A000000}"/>
            </a:ext>
          </a:extLst>
        </xdr:cNvPr>
        <xdr:cNvGrpSpPr/>
      </xdr:nvGrpSpPr>
      <xdr:grpSpPr>
        <a:xfrm>
          <a:off x="3810000" y="636480"/>
          <a:ext cx="5648488" cy="3260872"/>
          <a:chOff x="3879850" y="852380"/>
          <a:chExt cx="5737388" cy="3230392"/>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79806" y="852380"/>
            <a:ext cx="1237432" cy="3230392"/>
            <a:chOff x="6983187" y="1935327"/>
            <a:chExt cx="1256102" cy="3461895"/>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6985000" y="1935327"/>
              <a:ext cx="1246351" cy="876929"/>
              <a:chOff x="6985000" y="1935327"/>
              <a:chExt cx="1247939" cy="878517"/>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8" name="Групувати 17">
              <a:extLst>
                <a:ext uri="{FF2B5EF4-FFF2-40B4-BE49-F238E27FC236}">
                  <a16:creationId xmlns:a16="http://schemas.microsoft.com/office/drawing/2014/main" id="{00000000-0008-0000-0000-000012000000}"/>
                </a:ext>
              </a:extLst>
            </xdr:cNvPr>
            <xdr:cNvGrpSpPr/>
          </xdr:nvGrpSpPr>
          <xdr:grpSpPr>
            <a:xfrm>
              <a:off x="6992938" y="3228181"/>
              <a:ext cx="1246351" cy="876929"/>
              <a:chOff x="6985000" y="1935327"/>
              <a:chExt cx="1247939" cy="878517"/>
            </a:xfrm>
          </xdr:grpSpPr>
          <xdr:cxnSp macro="">
            <xdr:nvCxnSpPr>
              <xdr:cNvPr id="31" name="Пряма зі стрілкою 30">
                <a:extLst>
                  <a:ext uri="{FF2B5EF4-FFF2-40B4-BE49-F238E27FC236}">
                    <a16:creationId xmlns:a16="http://schemas.microsoft.com/office/drawing/2014/main" id="{00000000-0008-0000-0000-00001F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4" name="Групувати 33">
              <a:extLst>
                <a:ext uri="{FF2B5EF4-FFF2-40B4-BE49-F238E27FC236}">
                  <a16:creationId xmlns:a16="http://schemas.microsoft.com/office/drawing/2014/main" id="{00000000-0008-0000-0000-000022000000}"/>
                </a:ext>
              </a:extLst>
            </xdr:cNvPr>
            <xdr:cNvGrpSpPr/>
          </xdr:nvGrpSpPr>
          <xdr:grpSpPr>
            <a:xfrm>
              <a:off x="6983187" y="4520292"/>
              <a:ext cx="1246350" cy="876930"/>
              <a:chOff x="6985000" y="1935327"/>
              <a:chExt cx="1247939" cy="878517"/>
            </a:xfrm>
          </xdr:grpSpPr>
          <xdr:cxnSp macro="">
            <xdr:nvCxnSpPr>
              <xdr:cNvPr id="35" name="Пряма зі стрілкою 34">
                <a:extLst>
                  <a:ext uri="{FF2B5EF4-FFF2-40B4-BE49-F238E27FC236}">
                    <a16:creationId xmlns:a16="http://schemas.microsoft.com/office/drawing/2014/main" id="{00000000-0008-0000-0000-000023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Пряма зі стрілкою 35">
                <a:extLst>
                  <a:ext uri="{FF2B5EF4-FFF2-40B4-BE49-F238E27FC236}">
                    <a16:creationId xmlns:a16="http://schemas.microsoft.com/office/drawing/2014/main" id="{00000000-0008-0000-0000-000024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Пряма зі стрілкою 36">
                <a:extLst>
                  <a:ext uri="{FF2B5EF4-FFF2-40B4-BE49-F238E27FC236}">
                    <a16:creationId xmlns:a16="http://schemas.microsoft.com/office/drawing/2014/main" id="{00000000-0008-0000-0000-000025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5" name="Групувати 4">
            <a:extLst>
              <a:ext uri="{FF2B5EF4-FFF2-40B4-BE49-F238E27FC236}">
                <a16:creationId xmlns:a16="http://schemas.microsoft.com/office/drawing/2014/main" id="{00000000-0008-0000-0000-000005000000}"/>
              </a:ext>
            </a:extLst>
          </xdr:cNvPr>
          <xdr:cNvGrpSpPr/>
        </xdr:nvGrpSpPr>
        <xdr:grpSpPr>
          <a:xfrm>
            <a:off x="3879850" y="1257300"/>
            <a:ext cx="1248355" cy="2405114"/>
            <a:chOff x="3879850" y="1257300"/>
            <a:chExt cx="1248355" cy="2405114"/>
          </a:xfrm>
        </xdr:grpSpPr>
        <xdr:cxnSp macro="">
          <xdr:nvCxnSpPr>
            <xdr:cNvPr id="7" name="Прямая со стрелкой 6">
              <a:extLst>
                <a:ext uri="{FF2B5EF4-FFF2-40B4-BE49-F238E27FC236}">
                  <a16:creationId xmlns:a16="http://schemas.microsoft.com/office/drawing/2014/main" id="{00000000-0008-0000-0000-000007000000}"/>
                </a:ext>
              </a:extLst>
            </xdr:cNvPr>
            <xdr:cNvCxnSpPr/>
          </xdr:nvCxnSpPr>
          <xdr:spPr>
            <a:xfrm>
              <a:off x="3879850" y="1257300"/>
              <a:ext cx="1243254"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flipH="1">
              <a:off x="4497227" y="1270000"/>
              <a:ext cx="4923" cy="2392414"/>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28" name="Прямая со стрелкой 27">
              <a:extLst>
                <a:ext uri="{FF2B5EF4-FFF2-40B4-BE49-F238E27FC236}">
                  <a16:creationId xmlns:a16="http://schemas.microsoft.com/office/drawing/2014/main" id="{00000000-0008-0000-0000-00001C000000}"/>
                </a:ext>
              </a:extLst>
            </xdr:cNvPr>
            <xdr:cNvCxnSpPr/>
          </xdr:nvCxnSpPr>
          <xdr:spPr>
            <a:xfrm flipV="1">
              <a:off x="4499777" y="2466763"/>
              <a:ext cx="617377"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я со стрелкой 28">
              <a:extLst>
                <a:ext uri="{FF2B5EF4-FFF2-40B4-BE49-F238E27FC236}">
                  <a16:creationId xmlns:a16="http://schemas.microsoft.com/office/drawing/2014/main" id="{00000000-0008-0000-0000-00001D000000}"/>
                </a:ext>
              </a:extLst>
            </xdr:cNvPr>
            <xdr:cNvCxnSpPr/>
          </xdr:nvCxnSpPr>
          <xdr:spPr>
            <a:xfrm flipV="1">
              <a:off x="4510828" y="3648123"/>
              <a:ext cx="617377"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22860</xdr:rowOff>
        </xdr:from>
        <xdr:to>
          <xdr:col>1</xdr:col>
          <xdr:colOff>22860</xdr:colOff>
          <xdr:row>2</xdr:row>
          <xdr:rowOff>30480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1"/>
  <sheetViews>
    <sheetView showGridLines="0" tabSelected="1" zoomScaleNormal="100" workbookViewId="0"/>
  </sheetViews>
  <sheetFormatPr defaultColWidth="8.88671875" defaultRowHeight="13.8" x14ac:dyDescent="0.25"/>
  <cols>
    <col min="1" max="1" width="8.5546875" style="16" customWidth="1"/>
    <col min="2" max="2" width="8.6640625" style="16" customWidth="1"/>
    <col min="3" max="3" width="38.33203125" style="16" bestFit="1" customWidth="1"/>
    <col min="4" max="5" width="8.88671875" style="16"/>
    <col min="6" max="6" width="46.6640625" style="16" bestFit="1" customWidth="1"/>
    <col min="7" max="8" width="8.88671875" style="16"/>
    <col min="9" max="9" width="3.5546875" style="16" bestFit="1" customWidth="1"/>
    <col min="10" max="10" width="9.88671875" style="16" bestFit="1" customWidth="1"/>
    <col min="11" max="16384" width="8.88671875" style="16"/>
  </cols>
  <sheetData>
    <row r="1" spans="1:10" x14ac:dyDescent="0.25">
      <c r="A1" s="60">
        <v>1</v>
      </c>
    </row>
    <row r="2" spans="1:10" x14ac:dyDescent="0.25">
      <c r="A2" s="60" t="s">
        <v>0</v>
      </c>
    </row>
    <row r="3" spans="1:10" ht="14.4" customHeight="1" thickBot="1" x14ac:dyDescent="0.3">
      <c r="A3" s="60" t="s">
        <v>1</v>
      </c>
    </row>
    <row r="4" spans="1:10" ht="16.8" thickTop="1" thickBot="1" x14ac:dyDescent="0.3">
      <c r="C4" s="111" t="str">
        <f>IF($A$1=1,"ЗВЕДЕНИЙ БЮДЖЕТ УКРАЇНИ","CONSOLIDATED BUDGET OF UKRAINE")</f>
        <v>ЗВЕДЕНИЙ БЮДЖЕТ УКРАЇНИ</v>
      </c>
      <c r="F4" s="114" t="str">
        <f>IF($A$1=1,"Доходи","Revenue")</f>
        <v>Доходи</v>
      </c>
      <c r="I4" s="34">
        <v>1</v>
      </c>
      <c r="J4" s="35" t="str">
        <f>IF($A$1=1,"Місяць","Month")</f>
        <v>Місяць</v>
      </c>
    </row>
    <row r="5" spans="1:10" ht="15" thickTop="1" thickBot="1" x14ac:dyDescent="0.3">
      <c r="C5" s="112"/>
      <c r="F5" s="115"/>
      <c r="J5" s="36"/>
    </row>
    <row r="6" spans="1:10" ht="16.8" thickTop="1" thickBot="1" x14ac:dyDescent="0.3">
      <c r="C6" s="112"/>
      <c r="F6" s="115"/>
      <c r="I6" s="37">
        <v>2</v>
      </c>
      <c r="J6" s="37" t="str">
        <f>IF($A$1=1,"Квартал","Quarter")</f>
        <v>Квартал</v>
      </c>
    </row>
    <row r="7" spans="1:10" ht="15" thickTop="1" thickBot="1" x14ac:dyDescent="0.3">
      <c r="C7" s="112"/>
      <c r="F7" s="115"/>
    </row>
    <row r="8" spans="1:10" ht="16.8" thickTop="1" thickBot="1" x14ac:dyDescent="0.3">
      <c r="C8" s="112"/>
      <c r="F8" s="116"/>
      <c r="I8" s="37">
        <v>3</v>
      </c>
      <c r="J8" s="37" t="str">
        <f>IF($A$1=1,"Рік","Year")</f>
        <v>Рік</v>
      </c>
    </row>
    <row r="9" spans="1:10" ht="15" thickTop="1" thickBot="1" x14ac:dyDescent="0.3">
      <c r="C9" s="113"/>
    </row>
    <row r="10" spans="1:10" ht="16.8" thickTop="1" thickBot="1" x14ac:dyDescent="0.3">
      <c r="F10" s="114" t="str">
        <f>IF($A$1=1,"Видатки","Expenditure")</f>
        <v>Видатки</v>
      </c>
      <c r="I10" s="34">
        <v>4</v>
      </c>
      <c r="J10" s="35" t="str">
        <f>IF($A$1=1,"Місяць","Month")</f>
        <v>Місяць</v>
      </c>
    </row>
    <row r="11" spans="1:10" ht="15" thickTop="1" thickBot="1" x14ac:dyDescent="0.3">
      <c r="F11" s="115"/>
      <c r="J11" s="36"/>
    </row>
    <row r="12" spans="1:10" ht="16.8" thickTop="1" thickBot="1" x14ac:dyDescent="0.3">
      <c r="F12" s="115"/>
      <c r="I12" s="37">
        <v>5</v>
      </c>
      <c r="J12" s="37" t="str">
        <f>IF($A$1=1,"Квартал","Quarter")</f>
        <v>Квартал</v>
      </c>
    </row>
    <row r="13" spans="1:10" ht="15" thickTop="1" thickBot="1" x14ac:dyDescent="0.3">
      <c r="F13" s="115"/>
    </row>
    <row r="14" spans="1:10" ht="16.8" thickTop="1" thickBot="1" x14ac:dyDescent="0.3">
      <c r="F14" s="116"/>
      <c r="I14" s="37">
        <v>6</v>
      </c>
      <c r="J14" s="37" t="str">
        <f>IF($A$1=1,"Рік","Year")</f>
        <v>Рік</v>
      </c>
    </row>
    <row r="15" spans="1:10" ht="15" thickTop="1" thickBot="1" x14ac:dyDescent="0.3"/>
    <row r="16" spans="1:10" ht="16.8" thickTop="1" thickBot="1" x14ac:dyDescent="0.3">
      <c r="F16" s="114" t="str">
        <f>IF($A$1=1,"Фінансування, Кредитування","Financing, Lending")</f>
        <v>Фінансування, Кредитування</v>
      </c>
      <c r="I16" s="34">
        <v>7</v>
      </c>
      <c r="J16" s="35" t="str">
        <f>IF($A$1=1,"Місяць","Month")</f>
        <v>Місяць</v>
      </c>
    </row>
    <row r="17" spans="6:10" ht="15" thickTop="1" thickBot="1" x14ac:dyDescent="0.3">
      <c r="F17" s="115"/>
      <c r="J17" s="36"/>
    </row>
    <row r="18" spans="6:10" ht="16.8" thickTop="1" thickBot="1" x14ac:dyDescent="0.3">
      <c r="F18" s="115"/>
      <c r="I18" s="37">
        <v>8</v>
      </c>
      <c r="J18" s="37" t="str">
        <f>IF($A$1=1,"Квартал","Quarter")</f>
        <v>Квартал</v>
      </c>
    </row>
    <row r="19" spans="6:10" ht="15" thickTop="1" thickBot="1" x14ac:dyDescent="0.3">
      <c r="F19" s="115"/>
    </row>
    <row r="20" spans="6:10" ht="16.8" thickTop="1" thickBot="1" x14ac:dyDescent="0.3">
      <c r="F20" s="116"/>
      <c r="I20" s="37">
        <v>9</v>
      </c>
      <c r="J20" s="37" t="str">
        <f>IF($A$1=1,"Рік","Year")</f>
        <v>Рік</v>
      </c>
    </row>
    <row r="21" spans="6:10" ht="14.4" thickTop="1" x14ac:dyDescent="0.25"/>
  </sheetData>
  <sheetProtection algorithmName="SHA-512" hashValue="cqA5VVF+gjg4PXowek5NJ22lx2zdar9p7shcfTGE4PLF8bzn8w/iUvOgBii0GPCqHskCGcUQ1aAm1X+M9MrE1w==" saltValue="mmu6h4l318GwR+8bfrViBA==" spinCount="100000" sheet="1" objects="1" scenarios="1"/>
  <mergeCells count="4">
    <mergeCell ref="C4:C9"/>
    <mergeCell ref="F4:F8"/>
    <mergeCell ref="F10:F14"/>
    <mergeCell ref="F16:F20"/>
  </mergeCells>
  <hyperlinks>
    <hyperlink ref="I4" location="'1'!A1" display="'1'!A1"/>
    <hyperlink ref="I10" location="'4'!A1" display="'4'!A1"/>
    <hyperlink ref="I16" location="'7'!A1" display="'7'!A1"/>
  </hyperlinks>
  <printOptions horizontalCentered="1" verticalCentered="1"/>
  <pageMargins left="0.70866141732283472" right="0.70866141732283472" top="0.74803149606299213" bottom="0.74803149606299213"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22860</xdr:rowOff>
                  </from>
                  <to>
                    <xdr:col>1</xdr:col>
                    <xdr:colOff>22860</xdr:colOff>
                    <xdr:row>2</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D79B"/>
  </sheetPr>
  <dimension ref="A1:FO39"/>
  <sheetViews>
    <sheetView showGridLines="0" zoomScale="60" zoomScaleNormal="60" zoomScalePageLayoutView="25" workbookViewId="0">
      <pane xSplit="3" ySplit="2" topLeftCell="EZ3" activePane="bottomRight" state="frozen"/>
      <selection pane="topRight" activeCell="D1" sqref="D1"/>
      <selection pane="bottomLeft" activeCell="A3" sqref="A3"/>
      <selection pane="bottomRight" activeCell="FN4" sqref="FN4"/>
    </sheetView>
  </sheetViews>
  <sheetFormatPr defaultColWidth="8.88671875" defaultRowHeight="13.8" outlineLevelCol="1" x14ac:dyDescent="0.25"/>
  <cols>
    <col min="1" max="1" width="20.77734375" style="45" customWidth="1"/>
    <col min="2" max="2" width="70.77734375" style="44" customWidth="1"/>
    <col min="3" max="3" width="16.77734375" style="44" customWidth="1"/>
    <col min="4" max="5" width="11.6640625" style="44" hidden="1" customWidth="1" outlineLevel="1"/>
    <col min="6" max="108" width="11.6640625" style="45" hidden="1" customWidth="1" outlineLevel="1"/>
    <col min="109" max="109" width="13.5546875" style="45" hidden="1" customWidth="1" outlineLevel="1"/>
    <col min="110" max="112" width="11.6640625" style="45" hidden="1" customWidth="1" outlineLevel="1"/>
    <col min="113" max="123" width="12.6640625" style="45" hidden="1" customWidth="1" outlineLevel="1"/>
    <col min="124" max="124" width="12.6640625" style="45" customWidth="1" collapsed="1"/>
    <col min="125" max="129" width="12.6640625" style="45" customWidth="1"/>
    <col min="130" max="130" width="13.44140625" style="45" customWidth="1"/>
    <col min="131" max="135" width="12.6640625" style="45" customWidth="1"/>
    <col min="136" max="147" width="13.44140625" style="45" customWidth="1"/>
    <col min="148" max="159" width="12.77734375" style="45" customWidth="1"/>
    <col min="160" max="160" width="13" style="45" customWidth="1"/>
    <col min="161" max="161" width="13.21875" style="45" customWidth="1"/>
    <col min="162" max="162" width="14.44140625" style="45" customWidth="1"/>
    <col min="163" max="163" width="13.88671875" style="45" customWidth="1"/>
    <col min="164" max="164" width="14.77734375" style="45" customWidth="1"/>
    <col min="165" max="165" width="15.5546875" style="45" customWidth="1"/>
    <col min="166" max="166" width="13.33203125" style="45" customWidth="1"/>
    <col min="167" max="167" width="14.77734375" style="45" customWidth="1"/>
    <col min="168" max="168" width="17.33203125" style="45" customWidth="1"/>
    <col min="169" max="169" width="15.44140625" style="45" customWidth="1"/>
    <col min="170" max="171" width="17.33203125" style="45" customWidth="1"/>
    <col min="172" max="16384" width="8.88671875" style="45"/>
  </cols>
  <sheetData>
    <row r="1" spans="1:171" ht="19.95" customHeight="1" x14ac:dyDescent="0.25">
      <c r="A1" s="107" t="s">
        <v>5</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Y1" s="59"/>
    </row>
    <row r="2" spans="1:171" ht="45" customHeight="1" x14ac:dyDescent="0.25">
      <c r="A2" s="120" t="str">
        <f>IF('0'!$A$1=1,"Доходи Зведеного бюджету* (кумулятивно з початку року) (млн. гривень)","Consolidated budget revenue* (cumulative from the beginning of a year) (UAH million)")</f>
        <v>Доходи Зведеного бюджету* (кумулятивно з початку року) (млн. гривень)</v>
      </c>
      <c r="B2" s="121"/>
      <c r="C2" s="3" t="str">
        <f>IF('0'!$A$1=1,"код бюджетної класифікації","budget classification code")</f>
        <v>код бюджетної класифікації</v>
      </c>
      <c r="D2" s="4">
        <v>40544</v>
      </c>
      <c r="E2" s="4">
        <v>40575</v>
      </c>
      <c r="F2" s="4">
        <v>40603</v>
      </c>
      <c r="G2" s="4">
        <v>40634</v>
      </c>
      <c r="H2" s="4">
        <v>40664</v>
      </c>
      <c r="I2" s="4">
        <v>40695</v>
      </c>
      <c r="J2" s="4">
        <v>40725</v>
      </c>
      <c r="K2" s="4">
        <v>40756</v>
      </c>
      <c r="L2" s="4">
        <v>40787</v>
      </c>
      <c r="M2" s="4">
        <v>40817</v>
      </c>
      <c r="N2" s="4">
        <v>40848</v>
      </c>
      <c r="O2" s="5">
        <v>40878</v>
      </c>
      <c r="P2" s="4">
        <v>40909</v>
      </c>
      <c r="Q2" s="4">
        <v>40940</v>
      </c>
      <c r="R2" s="4">
        <v>40969</v>
      </c>
      <c r="S2" s="4">
        <v>41000</v>
      </c>
      <c r="T2" s="4">
        <v>41030</v>
      </c>
      <c r="U2" s="4">
        <v>41061</v>
      </c>
      <c r="V2" s="4">
        <v>41091</v>
      </c>
      <c r="W2" s="4">
        <v>41122</v>
      </c>
      <c r="X2" s="4">
        <v>41153</v>
      </c>
      <c r="Y2" s="4">
        <v>41183</v>
      </c>
      <c r="Z2" s="4">
        <v>41214</v>
      </c>
      <c r="AA2" s="5">
        <v>41244</v>
      </c>
      <c r="AB2" s="4">
        <v>41275</v>
      </c>
      <c r="AC2" s="4">
        <v>41306</v>
      </c>
      <c r="AD2" s="4">
        <v>41334</v>
      </c>
      <c r="AE2" s="4">
        <v>41365</v>
      </c>
      <c r="AF2" s="4">
        <v>41395</v>
      </c>
      <c r="AG2" s="4">
        <v>41426</v>
      </c>
      <c r="AH2" s="4">
        <v>41456</v>
      </c>
      <c r="AI2" s="4">
        <v>41487</v>
      </c>
      <c r="AJ2" s="4">
        <v>41518</v>
      </c>
      <c r="AK2" s="4">
        <v>41548</v>
      </c>
      <c r="AL2" s="4">
        <v>41579</v>
      </c>
      <c r="AM2" s="5">
        <v>41609</v>
      </c>
      <c r="AN2" s="4">
        <v>41640</v>
      </c>
      <c r="AO2" s="4">
        <v>41671</v>
      </c>
      <c r="AP2" s="4">
        <v>41699</v>
      </c>
      <c r="AQ2" s="4">
        <v>41730</v>
      </c>
      <c r="AR2" s="4">
        <v>41760</v>
      </c>
      <c r="AS2" s="4">
        <v>41791</v>
      </c>
      <c r="AT2" s="4">
        <v>41821</v>
      </c>
      <c r="AU2" s="4">
        <v>41852</v>
      </c>
      <c r="AV2" s="4">
        <v>41883</v>
      </c>
      <c r="AW2" s="4">
        <v>41913</v>
      </c>
      <c r="AX2" s="4">
        <v>41944</v>
      </c>
      <c r="AY2" s="5">
        <v>41974</v>
      </c>
      <c r="AZ2" s="4">
        <v>42005</v>
      </c>
      <c r="BA2" s="4">
        <v>42036</v>
      </c>
      <c r="BB2" s="4">
        <v>42064</v>
      </c>
      <c r="BC2" s="4">
        <v>42095</v>
      </c>
      <c r="BD2" s="4">
        <v>42125</v>
      </c>
      <c r="BE2" s="4">
        <v>42156</v>
      </c>
      <c r="BF2" s="4">
        <v>42186</v>
      </c>
      <c r="BG2" s="4">
        <v>42217</v>
      </c>
      <c r="BH2" s="4">
        <v>42248</v>
      </c>
      <c r="BI2" s="4">
        <v>42278</v>
      </c>
      <c r="BJ2" s="4">
        <v>42309</v>
      </c>
      <c r="BK2" s="4">
        <v>42339</v>
      </c>
      <c r="BL2" s="52">
        <v>42370</v>
      </c>
      <c r="BM2" s="4">
        <v>42401</v>
      </c>
      <c r="BN2" s="4">
        <v>42430</v>
      </c>
      <c r="BO2" s="4">
        <v>42461</v>
      </c>
      <c r="BP2" s="4">
        <v>42491</v>
      </c>
      <c r="BQ2" s="4">
        <v>42522</v>
      </c>
      <c r="BR2" s="4">
        <v>42552</v>
      </c>
      <c r="BS2" s="4">
        <v>42583</v>
      </c>
      <c r="BT2" s="4">
        <v>42614</v>
      </c>
      <c r="BU2" s="4">
        <v>42644</v>
      </c>
      <c r="BV2" s="4">
        <v>42675</v>
      </c>
      <c r="BW2" s="4">
        <v>42705</v>
      </c>
      <c r="BX2" s="52">
        <v>42736</v>
      </c>
      <c r="BY2" s="4">
        <v>42767</v>
      </c>
      <c r="BZ2" s="4">
        <v>42795</v>
      </c>
      <c r="CA2" s="4">
        <v>42826</v>
      </c>
      <c r="CB2" s="4">
        <v>42856</v>
      </c>
      <c r="CC2" s="4">
        <v>42887</v>
      </c>
      <c r="CD2" s="4">
        <v>42917</v>
      </c>
      <c r="CE2" s="4">
        <v>42948</v>
      </c>
      <c r="CF2" s="4">
        <v>42979</v>
      </c>
      <c r="CG2" s="4">
        <v>43009</v>
      </c>
      <c r="CH2" s="4">
        <v>43040</v>
      </c>
      <c r="CI2" s="5">
        <v>43070</v>
      </c>
      <c r="CJ2" s="4">
        <v>43101</v>
      </c>
      <c r="CK2" s="4">
        <v>43132</v>
      </c>
      <c r="CL2" s="4">
        <v>43160</v>
      </c>
      <c r="CM2" s="4">
        <v>43191</v>
      </c>
      <c r="CN2" s="4">
        <v>43221</v>
      </c>
      <c r="CO2" s="4">
        <v>43252</v>
      </c>
      <c r="CP2" s="4">
        <v>43282</v>
      </c>
      <c r="CQ2" s="4">
        <v>43313</v>
      </c>
      <c r="CR2" s="4">
        <v>43344</v>
      </c>
      <c r="CS2" s="4">
        <v>43374</v>
      </c>
      <c r="CT2" s="4">
        <v>43405</v>
      </c>
      <c r="CU2" s="5">
        <v>43435</v>
      </c>
      <c r="CV2" s="4">
        <v>43466</v>
      </c>
      <c r="CW2" s="4">
        <v>43497</v>
      </c>
      <c r="CX2" s="4">
        <v>43525</v>
      </c>
      <c r="CY2" s="4">
        <v>43556</v>
      </c>
      <c r="CZ2" s="4">
        <v>43586</v>
      </c>
      <c r="DA2" s="4">
        <v>43617</v>
      </c>
      <c r="DB2" s="4">
        <v>43647</v>
      </c>
      <c r="DC2" s="4">
        <v>43678</v>
      </c>
      <c r="DD2" s="4">
        <v>43709</v>
      </c>
      <c r="DE2" s="4">
        <v>43739</v>
      </c>
      <c r="DF2" s="4">
        <v>43770</v>
      </c>
      <c r="DG2" s="5">
        <v>43800</v>
      </c>
      <c r="DH2" s="4">
        <v>43831</v>
      </c>
      <c r="DI2" s="4">
        <v>43862</v>
      </c>
      <c r="DJ2" s="4">
        <v>43891</v>
      </c>
      <c r="DK2" s="4">
        <v>43922</v>
      </c>
      <c r="DL2" s="4">
        <v>43952</v>
      </c>
      <c r="DM2" s="4">
        <v>43983</v>
      </c>
      <c r="DN2" s="4">
        <v>44013</v>
      </c>
      <c r="DO2" s="4">
        <v>44044</v>
      </c>
      <c r="DP2" s="4">
        <v>44075</v>
      </c>
      <c r="DQ2" s="4">
        <v>44105</v>
      </c>
      <c r="DR2" s="4">
        <v>44136</v>
      </c>
      <c r="DS2" s="94">
        <v>44166</v>
      </c>
      <c r="DT2" s="4">
        <v>44197</v>
      </c>
      <c r="DU2" s="4">
        <v>44228</v>
      </c>
      <c r="DV2" s="4">
        <v>44256</v>
      </c>
      <c r="DW2" s="4">
        <v>44287</v>
      </c>
      <c r="DX2" s="4">
        <v>44317</v>
      </c>
      <c r="DY2" s="4">
        <v>44348</v>
      </c>
      <c r="DZ2" s="4">
        <v>44378</v>
      </c>
      <c r="EA2" s="4">
        <v>44409</v>
      </c>
      <c r="EB2" s="4">
        <v>44440</v>
      </c>
      <c r="EC2" s="4">
        <v>44470</v>
      </c>
      <c r="ED2" s="4">
        <v>44501</v>
      </c>
      <c r="EE2" s="4">
        <v>44531</v>
      </c>
      <c r="EF2" s="52">
        <v>44562</v>
      </c>
      <c r="EG2" s="4">
        <v>44593</v>
      </c>
      <c r="EH2" s="4">
        <v>44621</v>
      </c>
      <c r="EI2" s="4">
        <v>44652</v>
      </c>
      <c r="EJ2" s="4">
        <v>44682</v>
      </c>
      <c r="EK2" s="4">
        <v>44713</v>
      </c>
      <c r="EL2" s="4">
        <v>44743</v>
      </c>
      <c r="EM2" s="4">
        <v>44774</v>
      </c>
      <c r="EN2" s="4">
        <v>44805</v>
      </c>
      <c r="EO2" s="4">
        <v>44835</v>
      </c>
      <c r="EP2" s="4">
        <v>44866</v>
      </c>
      <c r="EQ2" s="4">
        <v>44896</v>
      </c>
      <c r="ER2" s="52">
        <v>44927</v>
      </c>
      <c r="ES2" s="4">
        <v>44958</v>
      </c>
      <c r="ET2" s="4">
        <v>44986</v>
      </c>
      <c r="EU2" s="4">
        <v>45017</v>
      </c>
      <c r="EV2" s="4">
        <v>45047</v>
      </c>
      <c r="EW2" s="4">
        <v>45078</v>
      </c>
      <c r="EX2" s="4">
        <v>45108</v>
      </c>
      <c r="EY2" s="4">
        <v>45139</v>
      </c>
      <c r="EZ2" s="4">
        <v>45170</v>
      </c>
      <c r="FA2" s="4">
        <v>45200</v>
      </c>
      <c r="FB2" s="4">
        <v>45231</v>
      </c>
      <c r="FC2" s="4">
        <v>45261</v>
      </c>
      <c r="FD2" s="52">
        <v>45292</v>
      </c>
      <c r="FE2" s="4">
        <v>45323</v>
      </c>
      <c r="FF2" s="4">
        <v>45352</v>
      </c>
      <c r="FG2" s="4">
        <v>45383</v>
      </c>
      <c r="FH2" s="4">
        <v>45413</v>
      </c>
      <c r="FI2" s="4">
        <v>45444</v>
      </c>
      <c r="FJ2" s="4">
        <v>45474</v>
      </c>
      <c r="FK2" s="4">
        <v>45505</v>
      </c>
      <c r="FL2" s="4">
        <v>45536</v>
      </c>
      <c r="FM2" s="4">
        <v>45566</v>
      </c>
      <c r="FN2" s="4">
        <v>45597</v>
      </c>
      <c r="FO2" s="4">
        <v>45627</v>
      </c>
    </row>
    <row r="3" spans="1:171" ht="34.950000000000003" customHeight="1" x14ac:dyDescent="0.25">
      <c r="A3" s="117" t="str">
        <f>IF('0'!$A$1=1,"ЗА КЛАСИФІКАЦІЄЮ ДОХОДІВ БЮДЖЕТУ","CLASSIFICATION OF BUDGET REVENUE")</f>
        <v>ЗА КЛАСИФІКАЦІЄЮ ДОХОДІВ БЮДЖЕТУ</v>
      </c>
      <c r="B3" s="6" t="str">
        <f>IF('0'!$A$1=1,"Разом доходів (без урахування міжбюджетних трансфертів)","Revenue (less interbudget transfers)")</f>
        <v>Разом доходів (без урахування міжбюджетних трансфертів)</v>
      </c>
      <c r="C3" s="7"/>
      <c r="D3" s="63">
        <v>23556.933589250006</v>
      </c>
      <c r="E3" s="63">
        <v>56216.351348380027</v>
      </c>
      <c r="F3" s="63">
        <v>84435.518623800046</v>
      </c>
      <c r="G3" s="63">
        <v>114346.10923035005</v>
      </c>
      <c r="H3" s="63">
        <v>150395.31386495003</v>
      </c>
      <c r="I3" s="63">
        <v>177846.59181911004</v>
      </c>
      <c r="J3" s="63">
        <v>214114.83982860006</v>
      </c>
      <c r="K3" s="63">
        <v>254796.23260159005</v>
      </c>
      <c r="L3" s="63">
        <v>286816.61492069002</v>
      </c>
      <c r="M3" s="63">
        <v>318854.78190101002</v>
      </c>
      <c r="N3" s="63">
        <v>359221.67700439005</v>
      </c>
      <c r="O3" s="64">
        <v>398553.57520621002</v>
      </c>
      <c r="P3" s="63">
        <v>27876.061027060012</v>
      </c>
      <c r="Q3" s="63">
        <v>65709.745638600012</v>
      </c>
      <c r="R3" s="63">
        <v>98602.373827380026</v>
      </c>
      <c r="S3" s="63">
        <v>130189.80236830004</v>
      </c>
      <c r="T3" s="63">
        <v>171026.73681448001</v>
      </c>
      <c r="U3" s="63">
        <v>208801.65917159</v>
      </c>
      <c r="V3" s="63">
        <v>240940.79928045001</v>
      </c>
      <c r="W3" s="63">
        <v>284258.16360497003</v>
      </c>
      <c r="X3" s="63">
        <v>317973.63142196002</v>
      </c>
      <c r="Y3" s="63">
        <v>353685.02335361007</v>
      </c>
      <c r="Z3" s="63">
        <v>395331.36004293006</v>
      </c>
      <c r="AA3" s="64">
        <v>445525.27207413001</v>
      </c>
      <c r="AB3" s="63">
        <v>30176.011798180007</v>
      </c>
      <c r="AC3" s="63">
        <v>69960.629716370022</v>
      </c>
      <c r="AD3" s="63">
        <v>106895.58128703001</v>
      </c>
      <c r="AE3" s="63">
        <v>137750.53992077004</v>
      </c>
      <c r="AF3" s="63">
        <v>175384.69457660004</v>
      </c>
      <c r="AG3" s="63">
        <v>211082.14600477004</v>
      </c>
      <c r="AH3" s="63">
        <v>247377.68929897007</v>
      </c>
      <c r="AI3" s="63">
        <v>284596.32946079009</v>
      </c>
      <c r="AJ3" s="63">
        <v>325904.74564122007</v>
      </c>
      <c r="AK3" s="63">
        <v>362519.57130750013</v>
      </c>
      <c r="AL3" s="63">
        <v>402223.84204494016</v>
      </c>
      <c r="AM3" s="64">
        <v>442788.68929069018</v>
      </c>
      <c r="AN3" s="63">
        <v>32558.67598588</v>
      </c>
      <c r="AO3" s="63">
        <v>68170.445611310002</v>
      </c>
      <c r="AP3" s="63">
        <v>112208.10401187</v>
      </c>
      <c r="AQ3" s="63">
        <v>152050.39761968001</v>
      </c>
      <c r="AR3" s="63">
        <v>191331.36489877</v>
      </c>
      <c r="AS3" s="63">
        <v>224527.81889262999</v>
      </c>
      <c r="AT3" s="63">
        <v>255735.5769060103</v>
      </c>
      <c r="AU3" s="63">
        <v>295751.43147414998</v>
      </c>
      <c r="AV3" s="63">
        <v>333415.11919444997</v>
      </c>
      <c r="AW3" s="63">
        <v>370000.38173868996</v>
      </c>
      <c r="AX3" s="63">
        <v>408261.53298466996</v>
      </c>
      <c r="AY3" s="64">
        <v>456067.32354627992</v>
      </c>
      <c r="AZ3" s="63">
        <v>28724.281452350006</v>
      </c>
      <c r="BA3" s="63">
        <v>74754.061390359973</v>
      </c>
      <c r="BB3" s="63">
        <v>140264.72225004996</v>
      </c>
      <c r="BC3" s="63">
        <v>198408.90994272998</v>
      </c>
      <c r="BD3" s="63">
        <v>249753.47053992999</v>
      </c>
      <c r="BE3" s="63">
        <v>298662.70710380992</v>
      </c>
      <c r="BF3" s="63">
        <v>351550.01229526993</v>
      </c>
      <c r="BG3" s="63">
        <v>411742.46588929993</v>
      </c>
      <c r="BH3" s="63">
        <v>467937.24730828998</v>
      </c>
      <c r="BI3" s="63">
        <v>521291.97655418998</v>
      </c>
      <c r="BJ3" s="63">
        <v>584732.11437244003</v>
      </c>
      <c r="BK3" s="63">
        <v>652030.99437355995</v>
      </c>
      <c r="BL3" s="65">
        <v>38127.903632829999</v>
      </c>
      <c r="BM3" s="63">
        <v>91619.987678360019</v>
      </c>
      <c r="BN3" s="63">
        <v>163436.53208910004</v>
      </c>
      <c r="BO3" s="63">
        <v>219121.02275901008</v>
      </c>
      <c r="BP3" s="63">
        <v>280103.77453693008</v>
      </c>
      <c r="BQ3" s="63">
        <v>339502.55435902008</v>
      </c>
      <c r="BR3" s="63">
        <v>389066.35019079008</v>
      </c>
      <c r="BS3" s="63">
        <v>465270.93127501005</v>
      </c>
      <c r="BT3" s="63">
        <v>525258.0565775201</v>
      </c>
      <c r="BU3" s="63">
        <v>594917.21322727005</v>
      </c>
      <c r="BV3" s="63">
        <v>692032.60263493005</v>
      </c>
      <c r="BW3" s="63">
        <v>782859.48495201999</v>
      </c>
      <c r="BX3" s="65">
        <v>72556.783380050038</v>
      </c>
      <c r="BY3" s="63">
        <v>142314.45500954008</v>
      </c>
      <c r="BZ3" s="63">
        <v>220492.15463027009</v>
      </c>
      <c r="CA3" s="63">
        <v>323918.0737126001</v>
      </c>
      <c r="CB3" s="63">
        <v>408872.99939503008</v>
      </c>
      <c r="CC3" s="63">
        <v>495971.89377321012</v>
      </c>
      <c r="CD3" s="63">
        <v>567043.68940257013</v>
      </c>
      <c r="CE3" s="63">
        <v>667156.64727383014</v>
      </c>
      <c r="CF3" s="63">
        <v>741170.92477047013</v>
      </c>
      <c r="CG3" s="63">
        <v>824189.51783941011</v>
      </c>
      <c r="CH3" s="63">
        <v>924500.90470828023</v>
      </c>
      <c r="CI3" s="64">
        <v>1016969.5081317301</v>
      </c>
      <c r="CJ3" s="63">
        <v>71327.205935469974</v>
      </c>
      <c r="CK3" s="63">
        <v>147088.35352402995</v>
      </c>
      <c r="CL3" s="63">
        <v>248852.78133631998</v>
      </c>
      <c r="CM3" s="63">
        <v>348525.57532634999</v>
      </c>
      <c r="CN3" s="63">
        <v>468050.16378731001</v>
      </c>
      <c r="CO3" s="63">
        <v>567399.15385638003</v>
      </c>
      <c r="CP3" s="63">
        <v>652069.65664012998</v>
      </c>
      <c r="CQ3" s="63">
        <v>769336.80007478001</v>
      </c>
      <c r="CR3" s="63">
        <v>857166.22531160992</v>
      </c>
      <c r="CS3" s="63">
        <v>952823.9631248099</v>
      </c>
      <c r="CT3" s="63">
        <v>1074807.5049924299</v>
      </c>
      <c r="CU3" s="64">
        <v>1184290.7653197898</v>
      </c>
      <c r="CV3" s="63">
        <v>73927.021529959995</v>
      </c>
      <c r="CW3" s="63">
        <v>167616.08838492006</v>
      </c>
      <c r="CX3" s="63">
        <v>274786.48323758005</v>
      </c>
      <c r="CY3" s="63">
        <v>411324.63296793995</v>
      </c>
      <c r="CZ3" s="63">
        <v>540749.93593929999</v>
      </c>
      <c r="DA3" s="63">
        <v>642690.84733209992</v>
      </c>
      <c r="DB3" s="63">
        <v>744616.87063241994</v>
      </c>
      <c r="DC3" s="63">
        <v>858810.35762402986</v>
      </c>
      <c r="DD3" s="63">
        <v>950143.47266048985</v>
      </c>
      <c r="DE3" s="63">
        <v>1047463.22069856</v>
      </c>
      <c r="DF3" s="63">
        <v>1164019.8922872799</v>
      </c>
      <c r="DG3" s="64">
        <v>1289849.1696763798</v>
      </c>
      <c r="DH3" s="63">
        <v>72718.749069360012</v>
      </c>
      <c r="DI3" s="63">
        <f>170664871724.62/1000000</f>
        <v>170664.87172462</v>
      </c>
      <c r="DJ3" s="63">
        <v>280622.82270695001</v>
      </c>
      <c r="DK3" s="63">
        <v>403762.88249847002</v>
      </c>
      <c r="DL3" s="63">
        <v>500402.74221221998</v>
      </c>
      <c r="DM3" s="63">
        <v>653818.14919579995</v>
      </c>
      <c r="DN3" s="63">
        <v>747541.50163226004</v>
      </c>
      <c r="DO3" s="63">
        <f>876392492916.65/1000000</f>
        <v>876392.49291665002</v>
      </c>
      <c r="DP3" s="63">
        <v>976916.82611113985</v>
      </c>
      <c r="DQ3" s="63">
        <v>1082779.1940488899</v>
      </c>
      <c r="DR3" s="63">
        <v>1215252.3406578701</v>
      </c>
      <c r="DS3" s="64">
        <v>1376673.76367571</v>
      </c>
      <c r="DT3" s="63">
        <v>88014.096738909997</v>
      </c>
      <c r="DU3" s="63">
        <v>193842.32556293</v>
      </c>
      <c r="DV3" s="63">
        <v>330822.81838456</v>
      </c>
      <c r="DW3" s="63">
        <f>464175487174.52/1000000</f>
        <v>464175.48717452004</v>
      </c>
      <c r="DX3" s="63">
        <v>613250.48748265998</v>
      </c>
      <c r="DY3" s="63">
        <v>756809.13646349998</v>
      </c>
      <c r="DZ3" s="63">
        <v>875239.1680231801</v>
      </c>
      <c r="EA3" s="63">
        <v>1049249.40815179</v>
      </c>
      <c r="EB3" s="63">
        <v>1180103.0911451101</v>
      </c>
      <c r="EC3" s="63">
        <v>1309498.1252745499</v>
      </c>
      <c r="ED3" s="63">
        <v>1485301.4261578401</v>
      </c>
      <c r="EE3" s="63">
        <v>1662333.5939344899</v>
      </c>
      <c r="EF3" s="65">
        <v>117137.41104747</v>
      </c>
      <c r="EG3" s="63">
        <v>271268.96726706001</v>
      </c>
      <c r="EH3" s="63">
        <v>418465.75522296003</v>
      </c>
      <c r="EI3" s="63">
        <v>527894.98689328006</v>
      </c>
      <c r="EJ3" s="63">
        <v>669315.84042840998</v>
      </c>
      <c r="EK3" s="63">
        <v>809170.88215071999</v>
      </c>
      <c r="EL3" s="63">
        <v>1022509.39864446</v>
      </c>
      <c r="EM3" s="63">
        <v>1283822.7756486798</v>
      </c>
      <c r="EN3" s="63">
        <v>1537749.0898309199</v>
      </c>
      <c r="EO3" s="63">
        <v>1660641.3417510299</v>
      </c>
      <c r="EP3" s="63">
        <v>1840177.63532623</v>
      </c>
      <c r="EQ3" s="63">
        <v>2196634.6301959599</v>
      </c>
      <c r="ER3" s="65">
        <v>154515.70263868</v>
      </c>
      <c r="ES3" s="63">
        <v>351737.21702658001</v>
      </c>
      <c r="ET3" s="63">
        <v>627674.88680718991</v>
      </c>
      <c r="EU3" s="63">
        <v>925539.56399689999</v>
      </c>
      <c r="EV3" s="63">
        <v>1238812.0702026102</v>
      </c>
      <c r="EW3" s="63">
        <v>1518583.2987929699</v>
      </c>
      <c r="EX3" s="63">
        <v>1733223.39904695</v>
      </c>
      <c r="EY3" s="63">
        <v>1951778.7708106001</v>
      </c>
      <c r="EZ3" s="63">
        <v>2349236.4573162599</v>
      </c>
      <c r="FA3" s="63">
        <v>2577667.99796713</v>
      </c>
      <c r="FB3" s="63">
        <v>2794537.63020832</v>
      </c>
      <c r="FC3" s="63">
        <v>3104819.5477313702</v>
      </c>
      <c r="FD3" s="65">
        <v>187503.56735801001</v>
      </c>
      <c r="FE3" s="63">
        <v>468888.97225999</v>
      </c>
      <c r="FF3" s="63">
        <v>747148.88377945998</v>
      </c>
      <c r="FG3" s="63">
        <v>986983.86339631001</v>
      </c>
      <c r="FH3" s="63">
        <v>1255023.84600263</v>
      </c>
      <c r="FI3" s="63">
        <v>1531008.1651254699</v>
      </c>
      <c r="FJ3" s="63">
        <v>1740049.97108171</v>
      </c>
      <c r="FK3" s="63">
        <v>2232074.0160781001</v>
      </c>
      <c r="FL3" s="63">
        <v>2503461.8818695098</v>
      </c>
      <c r="FM3" s="63">
        <v>2725204.2907734304</v>
      </c>
      <c r="FN3" s="63">
        <v>3071433.1620855401</v>
      </c>
      <c r="FO3" s="63"/>
    </row>
    <row r="4" spans="1:171" ht="34.950000000000003" customHeight="1" x14ac:dyDescent="0.25">
      <c r="A4" s="118"/>
      <c r="B4" s="8" t="str">
        <f>IF('0'!$A$1=1,"Податкові надходження","Tax revenue")</f>
        <v>Податкові надходження</v>
      </c>
      <c r="C4" s="9">
        <v>10000000</v>
      </c>
      <c r="D4" s="66">
        <v>18656.138304160002</v>
      </c>
      <c r="E4" s="66">
        <v>49378.133075480007</v>
      </c>
      <c r="F4" s="66">
        <v>73045.591995630006</v>
      </c>
      <c r="G4" s="66">
        <v>97780.564013750001</v>
      </c>
      <c r="H4" s="66">
        <v>129896.53950426</v>
      </c>
      <c r="I4" s="66">
        <v>153705.64078575</v>
      </c>
      <c r="J4" s="66">
        <v>179834.40241734002</v>
      </c>
      <c r="K4" s="66">
        <v>215333.79386730003</v>
      </c>
      <c r="L4" s="66">
        <v>242421.29195612</v>
      </c>
      <c r="M4" s="66">
        <v>268532.62261223997</v>
      </c>
      <c r="N4" s="66">
        <v>304789.16646978998</v>
      </c>
      <c r="O4" s="67">
        <v>334691.90349235997</v>
      </c>
      <c r="P4" s="66">
        <v>23275.890370060009</v>
      </c>
      <c r="Q4" s="66">
        <v>56740.350230720011</v>
      </c>
      <c r="R4" s="66">
        <v>83560.784917400015</v>
      </c>
      <c r="S4" s="66">
        <v>110821.04712356001</v>
      </c>
      <c r="T4" s="66">
        <v>147154.24373223999</v>
      </c>
      <c r="U4" s="66">
        <v>176203.50181070997</v>
      </c>
      <c r="V4" s="66">
        <v>201078.51433374998</v>
      </c>
      <c r="W4" s="66">
        <v>238015.0771777</v>
      </c>
      <c r="X4" s="66">
        <v>263625.50123063999</v>
      </c>
      <c r="Y4" s="66">
        <v>292466.80416398001</v>
      </c>
      <c r="Z4" s="66">
        <v>327788.60919907002</v>
      </c>
      <c r="AA4" s="67">
        <v>360567.21736399003</v>
      </c>
      <c r="AB4" s="66">
        <v>25471.001592270004</v>
      </c>
      <c r="AC4" s="66">
        <v>58143.278739880006</v>
      </c>
      <c r="AD4" s="66">
        <v>87643.256881320005</v>
      </c>
      <c r="AE4" s="66">
        <v>114864.30069009001</v>
      </c>
      <c r="AF4" s="66">
        <v>146844.78460898</v>
      </c>
      <c r="AG4" s="66">
        <v>174198.70218994998</v>
      </c>
      <c r="AH4" s="66">
        <v>204463.37353228999</v>
      </c>
      <c r="AI4" s="66">
        <v>231930.13208302</v>
      </c>
      <c r="AJ4" s="66">
        <v>262377.01079517999</v>
      </c>
      <c r="AK4" s="66">
        <v>290559.58087094</v>
      </c>
      <c r="AL4" s="66">
        <v>321176.62574677001</v>
      </c>
      <c r="AM4" s="67">
        <v>353968.12170215003</v>
      </c>
      <c r="AN4" s="66">
        <v>24807.412081640003</v>
      </c>
      <c r="AO4" s="66">
        <v>51617.131247500001</v>
      </c>
      <c r="AP4" s="66">
        <v>83519.729901230006</v>
      </c>
      <c r="AQ4" s="66">
        <v>114516.62615582001</v>
      </c>
      <c r="AR4" s="66">
        <v>145733.99464122002</v>
      </c>
      <c r="AS4" s="66">
        <v>173971.97647607001</v>
      </c>
      <c r="AT4" s="66">
        <v>199897.51530712002</v>
      </c>
      <c r="AU4" s="66">
        <v>229682.48401819001</v>
      </c>
      <c r="AV4" s="66">
        <v>260992.85397826001</v>
      </c>
      <c r="AW4" s="66">
        <v>293139.90916922002</v>
      </c>
      <c r="AX4" s="66">
        <v>326780.21568684001</v>
      </c>
      <c r="AY4" s="67">
        <v>367511.93112836999</v>
      </c>
      <c r="AZ4" s="66">
        <v>25441.812841029998</v>
      </c>
      <c r="BA4" s="66">
        <v>61204.691078370008</v>
      </c>
      <c r="BB4" s="66">
        <v>112631.12757857001</v>
      </c>
      <c r="BC4" s="66">
        <v>153618.89708505</v>
      </c>
      <c r="BD4" s="66">
        <v>194372.05352658001</v>
      </c>
      <c r="BE4" s="66">
        <v>231716.78502713999</v>
      </c>
      <c r="BF4" s="66">
        <v>272344.70648488996</v>
      </c>
      <c r="BG4" s="66">
        <v>318871.14927483996</v>
      </c>
      <c r="BH4" s="66">
        <v>359336.37402411998</v>
      </c>
      <c r="BI4" s="66">
        <v>402288.09346900997</v>
      </c>
      <c r="BJ4" s="66">
        <v>452838.97352255997</v>
      </c>
      <c r="BK4" s="66">
        <v>507635.89967880998</v>
      </c>
      <c r="BL4" s="68">
        <v>34440.203718619989</v>
      </c>
      <c r="BM4" s="66">
        <v>82129.932708509994</v>
      </c>
      <c r="BN4" s="66">
        <v>146940.75388820999</v>
      </c>
      <c r="BO4" s="66">
        <v>196627.80060801</v>
      </c>
      <c r="BP4" s="66">
        <v>250002.88232470999</v>
      </c>
      <c r="BQ4" s="66">
        <v>300905.93696637999</v>
      </c>
      <c r="BR4" s="66">
        <v>345721.34816042002</v>
      </c>
      <c r="BS4" s="66">
        <v>411155.30548198998</v>
      </c>
      <c r="BT4" s="66">
        <v>460551.19580458995</v>
      </c>
      <c r="BU4" s="66">
        <v>513529.82988101995</v>
      </c>
      <c r="BV4" s="66">
        <v>585377.51351424993</v>
      </c>
      <c r="BW4" s="66">
        <v>650781.67856819986</v>
      </c>
      <c r="BX4" s="68">
        <v>67795.014602870011</v>
      </c>
      <c r="BY4" s="66">
        <v>129350.23685847002</v>
      </c>
      <c r="BZ4" s="66">
        <v>199335.6757809</v>
      </c>
      <c r="CA4" s="66">
        <v>255899.19702299999</v>
      </c>
      <c r="CB4" s="66">
        <v>327781.31874315999</v>
      </c>
      <c r="CC4" s="66">
        <v>386737.96739991999</v>
      </c>
      <c r="CD4" s="66">
        <v>446168.44505881</v>
      </c>
      <c r="CE4" s="66">
        <v>530773.63419447001</v>
      </c>
      <c r="CF4" s="66">
        <v>595534.92235453997</v>
      </c>
      <c r="CG4" s="66">
        <v>666390.66254152998</v>
      </c>
      <c r="CH4" s="66">
        <v>751976.11904982</v>
      </c>
      <c r="CI4" s="67">
        <v>828158.81388598995</v>
      </c>
      <c r="CJ4" s="66">
        <v>65343.542816150002</v>
      </c>
      <c r="CK4" s="66">
        <v>133161.11707559999</v>
      </c>
      <c r="CL4" s="66">
        <v>223061.9850394</v>
      </c>
      <c r="CM4" s="66">
        <v>295751.00863509998</v>
      </c>
      <c r="CN4" s="66">
        <v>387614.07968369999</v>
      </c>
      <c r="CO4" s="66">
        <v>456663.51137586997</v>
      </c>
      <c r="CP4" s="66">
        <v>532957.38619141991</v>
      </c>
      <c r="CQ4" s="66">
        <v>632539.71639297996</v>
      </c>
      <c r="CR4" s="66">
        <v>708919.79224990995</v>
      </c>
      <c r="CS4" s="66">
        <v>795749.46130549989</v>
      </c>
      <c r="CT4" s="66">
        <v>900024.67852710991</v>
      </c>
      <c r="CU4" s="67">
        <v>986348.52378714993</v>
      </c>
      <c r="CV4" s="66">
        <v>66708.661326240006</v>
      </c>
      <c r="CW4" s="66">
        <v>150612.28752012004</v>
      </c>
      <c r="CX4" s="66">
        <v>246503.36219221004</v>
      </c>
      <c r="CY4" s="66">
        <v>327452.50210399</v>
      </c>
      <c r="CZ4" s="66">
        <v>429509.7745344101</v>
      </c>
      <c r="DA4" s="66">
        <v>504448.37456960004</v>
      </c>
      <c r="DB4" s="66">
        <v>590592.35538225004</v>
      </c>
      <c r="DC4" s="66">
        <v>694395.02448276</v>
      </c>
      <c r="DD4" s="66">
        <v>774800.15530524997</v>
      </c>
      <c r="DE4" s="66">
        <v>862020.77822902007</v>
      </c>
      <c r="DF4" s="66">
        <v>969563.06188765005</v>
      </c>
      <c r="DG4" s="67">
        <v>1070321.8408551698</v>
      </c>
      <c r="DH4" s="66">
        <v>64860.937005330008</v>
      </c>
      <c r="DI4" s="66">
        <v>153755.37496746</v>
      </c>
      <c r="DJ4" s="66">
        <v>255239.85686512</v>
      </c>
      <c r="DK4" s="66">
        <v>325132.31200635002</v>
      </c>
      <c r="DL4" s="66">
        <v>414361.30844075</v>
      </c>
      <c r="DM4" s="66">
        <v>490032.42533867003</v>
      </c>
      <c r="DN4" s="66">
        <v>575474.30479355005</v>
      </c>
      <c r="DO4" s="66">
        <v>690185.02258729003</v>
      </c>
      <c r="DP4" s="66">
        <v>778427.29518483009</v>
      </c>
      <c r="DQ4" s="66">
        <v>874678.38961467007</v>
      </c>
      <c r="DR4" s="66">
        <v>992503.23135840008</v>
      </c>
      <c r="DS4" s="67">
        <v>1136687.1863116398</v>
      </c>
      <c r="DT4" s="66">
        <v>81646.37896401</v>
      </c>
      <c r="DU4" s="66">
        <v>178648.08211995999</v>
      </c>
      <c r="DV4" s="66">
        <v>303480.68493058003</v>
      </c>
      <c r="DW4" s="66">
        <v>404197.83409799001</v>
      </c>
      <c r="DX4" s="66">
        <v>533944.41688366001</v>
      </c>
      <c r="DY4" s="66">
        <v>638324.54809051997</v>
      </c>
      <c r="DZ4" s="66">
        <v>747263.59091124998</v>
      </c>
      <c r="EA4" s="66">
        <v>904177.65542756009</v>
      </c>
      <c r="EB4" s="66">
        <v>1017706.5907238399</v>
      </c>
      <c r="EC4" s="66">
        <v>1134107.1213158602</v>
      </c>
      <c r="ED4" s="66">
        <v>1295187.60624524</v>
      </c>
      <c r="EE4" s="66">
        <v>1453804.07564182</v>
      </c>
      <c r="EF4" s="68">
        <v>107885.76611985</v>
      </c>
      <c r="EG4" s="66">
        <v>229573.43643960002</v>
      </c>
      <c r="EH4" s="66">
        <v>324021.903574</v>
      </c>
      <c r="EI4" s="66">
        <v>401340.61604134005</v>
      </c>
      <c r="EJ4" s="66">
        <v>513502.73615497997</v>
      </c>
      <c r="EK4" s="66">
        <v>595640.07348160003</v>
      </c>
      <c r="EL4" s="66">
        <v>717132.09111384</v>
      </c>
      <c r="EM4" s="66">
        <v>846394.17796593998</v>
      </c>
      <c r="EN4" s="66">
        <v>961767.16339993</v>
      </c>
      <c r="EO4" s="66">
        <v>1073048.0329768499</v>
      </c>
      <c r="EP4" s="66">
        <v>1207327.95932012</v>
      </c>
      <c r="EQ4" s="66">
        <v>1343225.0386912599</v>
      </c>
      <c r="ER4" s="68">
        <v>99728.571728940005</v>
      </c>
      <c r="ES4" s="66">
        <v>214783.32561477</v>
      </c>
      <c r="ET4" s="66">
        <v>353348.52292984002</v>
      </c>
      <c r="EU4" s="66">
        <v>469365.26366293</v>
      </c>
      <c r="EV4" s="66">
        <v>619215.57043905009</v>
      </c>
      <c r="EW4" s="66">
        <v>742344.25048731011</v>
      </c>
      <c r="EX4" s="66">
        <v>872649.71216799004</v>
      </c>
      <c r="EY4" s="66">
        <v>1039200.96338055</v>
      </c>
      <c r="EZ4" s="66">
        <v>1178698.4031162499</v>
      </c>
      <c r="FA4" s="66">
        <v>1320367.8293995101</v>
      </c>
      <c r="FB4" s="66">
        <v>1486209.6831716399</v>
      </c>
      <c r="FC4" s="66">
        <v>1638085.0020898799</v>
      </c>
      <c r="FD4" s="68">
        <v>143417.90230045002</v>
      </c>
      <c r="FE4" s="66">
        <v>306935.08296110999</v>
      </c>
      <c r="FF4" s="66">
        <v>505068.85669317999</v>
      </c>
      <c r="FG4" s="66">
        <v>657785.83252015</v>
      </c>
      <c r="FH4" s="66">
        <v>851137.39723089</v>
      </c>
      <c r="FI4" s="66">
        <v>995738.44415306009</v>
      </c>
      <c r="FJ4" s="66">
        <v>1154630.2469720801</v>
      </c>
      <c r="FK4" s="66">
        <v>1355406.5150722</v>
      </c>
      <c r="FL4" s="66">
        <v>1517715.67396355</v>
      </c>
      <c r="FM4" s="66">
        <v>1687074.1943161399</v>
      </c>
      <c r="FN4" s="66">
        <v>1890828.5874964099</v>
      </c>
      <c r="FO4" s="66"/>
    </row>
    <row r="5" spans="1:171" ht="34.950000000000003" customHeight="1" x14ac:dyDescent="0.25">
      <c r="A5" s="118"/>
      <c r="B5" s="10"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5" s="11">
        <v>11000000</v>
      </c>
      <c r="D5" s="69">
        <v>4368.0309779399995</v>
      </c>
      <c r="E5" s="69">
        <v>17864.706370839995</v>
      </c>
      <c r="F5" s="69">
        <v>24326.972986679997</v>
      </c>
      <c r="G5" s="69">
        <v>31044.216901889995</v>
      </c>
      <c r="H5" s="69">
        <v>45492.688872949991</v>
      </c>
      <c r="I5" s="69">
        <v>53476.362178009986</v>
      </c>
      <c r="J5" s="69">
        <v>61258.329852269984</v>
      </c>
      <c r="K5" s="69">
        <v>74726.701609549986</v>
      </c>
      <c r="L5" s="69">
        <v>82332.971681539973</v>
      </c>
      <c r="M5" s="69">
        <v>90132.173894619977</v>
      </c>
      <c r="N5" s="69">
        <v>106141.75988694999</v>
      </c>
      <c r="O5" s="70">
        <v>115321.49899570998</v>
      </c>
      <c r="P5" s="69">
        <v>5399.0939816299997</v>
      </c>
      <c r="Q5" s="69">
        <v>21128.391087709999</v>
      </c>
      <c r="R5" s="69">
        <v>29295.972196810002</v>
      </c>
      <c r="S5" s="69">
        <v>37601.679696160005</v>
      </c>
      <c r="T5" s="69">
        <v>51479.916816559999</v>
      </c>
      <c r="U5" s="69">
        <v>60653.892592079996</v>
      </c>
      <c r="V5" s="69">
        <v>67190.200844360006</v>
      </c>
      <c r="W5" s="69">
        <v>81330.215570800006</v>
      </c>
      <c r="X5" s="69">
        <v>88984.268265749997</v>
      </c>
      <c r="Y5" s="69">
        <v>98850.039545460022</v>
      </c>
      <c r="Z5" s="69">
        <v>113263.96297652001</v>
      </c>
      <c r="AA5" s="70">
        <v>123885.40692552</v>
      </c>
      <c r="AB5" s="69">
        <v>8867.92605783</v>
      </c>
      <c r="AC5" s="69">
        <v>24702.981800710004</v>
      </c>
      <c r="AD5" s="69">
        <v>34621.57749068</v>
      </c>
      <c r="AE5" s="69">
        <v>43656.14588733</v>
      </c>
      <c r="AF5" s="69">
        <v>54492.591435150003</v>
      </c>
      <c r="AG5" s="69">
        <v>64764.120351279998</v>
      </c>
      <c r="AH5" s="69">
        <v>75754.031470840011</v>
      </c>
      <c r="AI5" s="69">
        <v>84169.872672080004</v>
      </c>
      <c r="AJ5" s="69">
        <v>95180.36227397999</v>
      </c>
      <c r="AK5" s="69">
        <v>104551.25153088002</v>
      </c>
      <c r="AL5" s="69">
        <v>114739.76548007003</v>
      </c>
      <c r="AM5" s="70">
        <v>127144.91876743003</v>
      </c>
      <c r="AN5" s="69">
        <v>8721.3687121600015</v>
      </c>
      <c r="AO5" s="69">
        <v>18119.051462540003</v>
      </c>
      <c r="AP5" s="69">
        <v>31760.56599237</v>
      </c>
      <c r="AQ5" s="69">
        <v>41185.525858890003</v>
      </c>
      <c r="AR5" s="69">
        <v>50605.403894570009</v>
      </c>
      <c r="AS5" s="69">
        <v>59109.340587550003</v>
      </c>
      <c r="AT5" s="69">
        <v>68627.979993779998</v>
      </c>
      <c r="AU5" s="69">
        <v>77003.287022670003</v>
      </c>
      <c r="AV5" s="69">
        <v>86083.34726611001</v>
      </c>
      <c r="AW5" s="69">
        <v>95388.675065830015</v>
      </c>
      <c r="AX5" s="69">
        <v>104551.33227894999</v>
      </c>
      <c r="AY5" s="70">
        <v>115404.43102159</v>
      </c>
      <c r="AZ5" s="69">
        <v>8041.01568159</v>
      </c>
      <c r="BA5" s="69">
        <v>18271.207826779999</v>
      </c>
      <c r="BB5" s="69">
        <v>37095.7972305</v>
      </c>
      <c r="BC5" s="69">
        <v>48122.46634726</v>
      </c>
      <c r="BD5" s="69">
        <v>58234.057293539998</v>
      </c>
      <c r="BE5" s="69">
        <v>69222.015309950002</v>
      </c>
      <c r="BF5" s="69">
        <v>79996.005778480001</v>
      </c>
      <c r="BG5" s="69">
        <v>90819.972935119993</v>
      </c>
      <c r="BH5" s="69">
        <v>101627.70739688</v>
      </c>
      <c r="BI5" s="69">
        <v>113039.19141245999</v>
      </c>
      <c r="BJ5" s="69">
        <v>124629.60150804999</v>
      </c>
      <c r="BK5" s="69">
        <v>139036.34262928</v>
      </c>
      <c r="BL5" s="71">
        <v>8519.4860858700013</v>
      </c>
      <c r="BM5" s="69">
        <v>20354.31298259</v>
      </c>
      <c r="BN5" s="69">
        <v>44874.517099000004</v>
      </c>
      <c r="BO5" s="69">
        <v>57782.103767140012</v>
      </c>
      <c r="BP5" s="69">
        <v>76430.409621240018</v>
      </c>
      <c r="BQ5" s="69">
        <v>89747.973470440018</v>
      </c>
      <c r="BR5" s="69">
        <v>103472.50764693003</v>
      </c>
      <c r="BS5" s="69">
        <v>125519.43043779003</v>
      </c>
      <c r="BT5" s="69">
        <v>138453.34142007004</v>
      </c>
      <c r="BU5" s="69">
        <v>151314.29787780001</v>
      </c>
      <c r="BV5" s="69">
        <v>175275.72898652003</v>
      </c>
      <c r="BW5" s="69">
        <v>199005.01804006001</v>
      </c>
      <c r="BX5" s="71">
        <v>11555.96230028</v>
      </c>
      <c r="BY5" s="69">
        <v>34381.181756910002</v>
      </c>
      <c r="BZ5" s="69">
        <v>53459.193121670003</v>
      </c>
      <c r="CA5" s="69">
        <v>69480.502227240009</v>
      </c>
      <c r="CB5" s="69">
        <v>99411.764051700011</v>
      </c>
      <c r="CC5" s="69">
        <v>119447.28101172001</v>
      </c>
      <c r="CD5" s="69">
        <v>137200.89696097001</v>
      </c>
      <c r="CE5" s="69">
        <v>168108.70003935002</v>
      </c>
      <c r="CF5" s="69">
        <v>184978.29588422002</v>
      </c>
      <c r="CG5" s="69">
        <v>202607.85743733001</v>
      </c>
      <c r="CH5" s="69">
        <v>235139.53029547003</v>
      </c>
      <c r="CI5" s="70">
        <v>259082.93445269999</v>
      </c>
      <c r="CJ5" s="69">
        <v>16275.869215610001</v>
      </c>
      <c r="CK5" s="69">
        <v>39724.006028720003</v>
      </c>
      <c r="CL5" s="69">
        <v>80628.168364320009</v>
      </c>
      <c r="CM5" s="69">
        <v>99497.803254260012</v>
      </c>
      <c r="CN5" s="69">
        <v>140254.97635990003</v>
      </c>
      <c r="CO5" s="69">
        <v>162749.93674748004</v>
      </c>
      <c r="CP5" s="69">
        <v>184691.15106340003</v>
      </c>
      <c r="CQ5" s="69">
        <v>224078.08267074003</v>
      </c>
      <c r="CR5" s="69">
        <v>245339.88812302001</v>
      </c>
      <c r="CS5" s="69">
        <v>266847.14654414001</v>
      </c>
      <c r="CT5" s="69">
        <v>308891.53729939001</v>
      </c>
      <c r="CU5" s="70">
        <v>336082.95195214002</v>
      </c>
      <c r="CV5" s="69">
        <v>20481.261590910002</v>
      </c>
      <c r="CW5" s="69">
        <v>47335.560433449995</v>
      </c>
      <c r="CX5" s="69">
        <v>91788.09128180999</v>
      </c>
      <c r="CY5" s="69">
        <v>116150.75945988001</v>
      </c>
      <c r="CZ5" s="69">
        <v>159175.29757155007</v>
      </c>
      <c r="DA5" s="69">
        <v>186546.86096501999</v>
      </c>
      <c r="DB5" s="69">
        <v>212808.72175068001</v>
      </c>
      <c r="DC5" s="69">
        <v>258346.83416303003</v>
      </c>
      <c r="DD5" s="69">
        <v>282294.02650253003</v>
      </c>
      <c r="DE5" s="69">
        <v>308111.80792848999</v>
      </c>
      <c r="DF5" s="69">
        <v>356918.95695647009</v>
      </c>
      <c r="DG5" s="70">
        <v>392775.23319265008</v>
      </c>
      <c r="DH5" s="69">
        <v>23220.570251900001</v>
      </c>
      <c r="DI5" s="69">
        <v>54566.413545579999</v>
      </c>
      <c r="DJ5" s="69">
        <v>105152.55326861001</v>
      </c>
      <c r="DK5" s="69">
        <v>128789.58580567999</v>
      </c>
      <c r="DL5" s="69">
        <v>169570.20381741997</v>
      </c>
      <c r="DM5" s="69">
        <v>194857.09106512001</v>
      </c>
      <c r="DN5" s="69">
        <v>219964.74100767</v>
      </c>
      <c r="DO5" s="69">
        <v>263547.80808695999</v>
      </c>
      <c r="DP5" s="69">
        <v>290923.16319275001</v>
      </c>
      <c r="DQ5" s="69">
        <v>318460.96629889001</v>
      </c>
      <c r="DR5" s="69">
        <v>365848.29078531999</v>
      </c>
      <c r="DS5" s="70">
        <v>413579.03427314002</v>
      </c>
      <c r="DT5" s="69">
        <v>22522.819724910001</v>
      </c>
      <c r="DU5" s="69">
        <v>54481.487892110003</v>
      </c>
      <c r="DV5" s="69">
        <v>108807.46223886999</v>
      </c>
      <c r="DW5" s="69">
        <v>139783.04695426</v>
      </c>
      <c r="DX5" s="69">
        <v>198781.05801305998</v>
      </c>
      <c r="DY5" s="69">
        <v>235663.46465948</v>
      </c>
      <c r="DZ5" s="69">
        <v>267289.37913433998</v>
      </c>
      <c r="EA5" s="69">
        <v>336436.72344261</v>
      </c>
      <c r="EB5" s="69">
        <v>367981.55261652003</v>
      </c>
      <c r="EC5" s="69">
        <v>400660.59334826004</v>
      </c>
      <c r="ED5" s="69">
        <v>470796.05367495003</v>
      </c>
      <c r="EE5" s="69">
        <v>513629.96189412999</v>
      </c>
      <c r="EF5" s="71">
        <v>26859.362752410001</v>
      </c>
      <c r="EG5" s="69">
        <v>69924.815468210014</v>
      </c>
      <c r="EH5" s="69">
        <v>126167.09777187</v>
      </c>
      <c r="EI5" s="69">
        <v>160099.60200201001</v>
      </c>
      <c r="EJ5" s="69">
        <v>214279.86304596</v>
      </c>
      <c r="EK5" s="69">
        <v>254418.89768383998</v>
      </c>
      <c r="EL5" s="69">
        <v>295641.70518804999</v>
      </c>
      <c r="EM5" s="69">
        <v>352054.21087423997</v>
      </c>
      <c r="EN5" s="69">
        <v>391224.99676150002</v>
      </c>
      <c r="EO5" s="69">
        <v>431895.01154611999</v>
      </c>
      <c r="EP5" s="69">
        <v>497976.11284449999</v>
      </c>
      <c r="EQ5" s="69">
        <v>551234.39411315008</v>
      </c>
      <c r="ER5" s="71">
        <v>33614.440944889997</v>
      </c>
      <c r="ES5" s="69">
        <v>78717.70084332001</v>
      </c>
      <c r="ET5" s="69">
        <v>144557.07545904</v>
      </c>
      <c r="EU5" s="69">
        <v>184755.63428064002</v>
      </c>
      <c r="EV5" s="69">
        <v>255950.54463371</v>
      </c>
      <c r="EW5" s="69">
        <v>300866.38900171994</v>
      </c>
      <c r="EX5" s="69">
        <v>346553.78234800999</v>
      </c>
      <c r="EY5" s="69">
        <v>421175.118655</v>
      </c>
      <c r="EZ5" s="69">
        <v>469615.29521988</v>
      </c>
      <c r="FA5" s="69">
        <v>514647.26971021999</v>
      </c>
      <c r="FB5" s="69">
        <v>591692.86849986995</v>
      </c>
      <c r="FC5" s="69">
        <v>655633.40750292002</v>
      </c>
      <c r="FD5" s="71">
        <v>36576.098155539999</v>
      </c>
      <c r="FE5" s="69">
        <v>117583.66300194</v>
      </c>
      <c r="FF5" s="69">
        <v>227305.08047518</v>
      </c>
      <c r="FG5" s="69">
        <v>275920.00905515003</v>
      </c>
      <c r="FH5" s="69">
        <v>369219.82281794999</v>
      </c>
      <c r="FI5" s="69">
        <v>423711.36524651002</v>
      </c>
      <c r="FJ5" s="69">
        <v>480725.19855959999</v>
      </c>
      <c r="FK5" s="69">
        <v>574599.55058195</v>
      </c>
      <c r="FL5" s="69">
        <v>634629.1562196</v>
      </c>
      <c r="FM5" s="69">
        <v>693947.40058829007</v>
      </c>
      <c r="FN5" s="69">
        <v>793634.49068281997</v>
      </c>
      <c r="FO5" s="69"/>
    </row>
    <row r="6" spans="1:171" ht="34.950000000000003" customHeight="1" x14ac:dyDescent="0.25">
      <c r="A6" s="118"/>
      <c r="B6" s="13" t="str">
        <f>IF('0'!$A$1=1,"Податок та збір на доходи фізичних осіб","Personal income tax")</f>
        <v>Податок та збір на доходи фізичних осіб</v>
      </c>
      <c r="C6" s="11">
        <v>11010000</v>
      </c>
      <c r="D6" s="69">
        <v>3401.6938392299994</v>
      </c>
      <c r="E6" s="69">
        <v>8073.5761008399968</v>
      </c>
      <c r="F6" s="69">
        <v>12802.964330749997</v>
      </c>
      <c r="G6" s="69">
        <v>17847.099569839993</v>
      </c>
      <c r="H6" s="69">
        <v>22397.606666959997</v>
      </c>
      <c r="I6" s="69">
        <v>27830.381884429993</v>
      </c>
      <c r="J6" s="69">
        <v>33096.266102969988</v>
      </c>
      <c r="K6" s="69">
        <v>38095.936734479998</v>
      </c>
      <c r="L6" s="69">
        <v>43275.657271699987</v>
      </c>
      <c r="M6" s="69">
        <v>48428.685800849984</v>
      </c>
      <c r="N6" s="69">
        <v>53822.024491849988</v>
      </c>
      <c r="O6" s="70">
        <v>60224.521945279979</v>
      </c>
      <c r="P6" s="69">
        <v>4451.1336051799999</v>
      </c>
      <c r="Q6" s="69">
        <v>9567.3499876199985</v>
      </c>
      <c r="R6" s="69">
        <v>14918.563862470002</v>
      </c>
      <c r="S6" s="69">
        <v>20569.709186070002</v>
      </c>
      <c r="T6" s="69">
        <v>25899.186173419999</v>
      </c>
      <c r="U6" s="69">
        <v>31948.722053389996</v>
      </c>
      <c r="V6" s="69">
        <v>37871.30123392</v>
      </c>
      <c r="W6" s="69">
        <v>43547.67150525</v>
      </c>
      <c r="X6" s="69">
        <v>49186.715504769993</v>
      </c>
      <c r="Y6" s="69">
        <v>55148.836646560012</v>
      </c>
      <c r="Z6" s="69">
        <v>61066.160874729991</v>
      </c>
      <c r="AA6" s="70">
        <v>68092.38836467998</v>
      </c>
      <c r="AB6" s="69">
        <v>4909.13913426</v>
      </c>
      <c r="AC6" s="69">
        <v>10321.417913280002</v>
      </c>
      <c r="AD6" s="69">
        <v>15970.512093189998</v>
      </c>
      <c r="AE6" s="69">
        <v>22241.438640299995</v>
      </c>
      <c r="AF6" s="69">
        <v>27669.07408776</v>
      </c>
      <c r="AG6" s="69">
        <v>33939.073065829994</v>
      </c>
      <c r="AH6" s="69">
        <v>40618.98317811</v>
      </c>
      <c r="AI6" s="69">
        <v>46531.105700379994</v>
      </c>
      <c r="AJ6" s="69">
        <v>52417.598398349983</v>
      </c>
      <c r="AK6" s="69">
        <v>58446.911132000008</v>
      </c>
      <c r="AL6" s="69">
        <v>64615.331709030004</v>
      </c>
      <c r="AM6" s="70">
        <v>72151.072383040024</v>
      </c>
      <c r="AN6" s="69">
        <v>5043.6785117000009</v>
      </c>
      <c r="AO6" s="69">
        <v>10430.715732460003</v>
      </c>
      <c r="AP6" s="69">
        <v>16176.29543713</v>
      </c>
      <c r="AQ6" s="69">
        <v>22238.053648390003</v>
      </c>
      <c r="AR6" s="69">
        <v>27807.983944190008</v>
      </c>
      <c r="AS6" s="69">
        <v>34099.93758279</v>
      </c>
      <c r="AT6" s="69">
        <v>40299.974539800001</v>
      </c>
      <c r="AU6" s="69">
        <v>46087.527592910003</v>
      </c>
      <c r="AV6" s="69">
        <v>52777.005703450006</v>
      </c>
      <c r="AW6" s="69">
        <v>59706.821060320013</v>
      </c>
      <c r="AX6" s="69">
        <v>66433.903268659982</v>
      </c>
      <c r="AY6" s="70">
        <v>75202.945342389998</v>
      </c>
      <c r="AZ6" s="69">
        <v>5832.9339105999998</v>
      </c>
      <c r="BA6" s="69">
        <v>12896.364679029999</v>
      </c>
      <c r="BB6" s="69">
        <v>20496.903819289997</v>
      </c>
      <c r="BC6" s="69">
        <v>28675.882301209997</v>
      </c>
      <c r="BD6" s="69">
        <v>36170.852179519992</v>
      </c>
      <c r="BE6" s="69">
        <v>44718.996985459991</v>
      </c>
      <c r="BF6" s="69">
        <v>53508.286944269988</v>
      </c>
      <c r="BG6" s="69">
        <v>61646.354373029986</v>
      </c>
      <c r="BH6" s="69">
        <v>70115.251224869993</v>
      </c>
      <c r="BI6" s="69">
        <v>79132.449813019979</v>
      </c>
      <c r="BJ6" s="69">
        <v>88154.799119229981</v>
      </c>
      <c r="BK6" s="69">
        <v>99983.173983159984</v>
      </c>
      <c r="BL6" s="71">
        <v>7981.1590951400012</v>
      </c>
      <c r="BM6" s="69">
        <v>17915.438987770001</v>
      </c>
      <c r="BN6" s="69">
        <v>28740.372738230002</v>
      </c>
      <c r="BO6" s="69">
        <v>40188.237951560004</v>
      </c>
      <c r="BP6" s="69">
        <v>50471.536351780007</v>
      </c>
      <c r="BQ6" s="69">
        <v>62612.81320497</v>
      </c>
      <c r="BR6" s="69">
        <v>74888.740588879999</v>
      </c>
      <c r="BS6" s="69">
        <v>86521.071164439985</v>
      </c>
      <c r="BT6" s="69">
        <v>98415.513330889982</v>
      </c>
      <c r="BU6" s="69">
        <v>110354.51539257997</v>
      </c>
      <c r="BV6" s="69">
        <v>122690.8854022</v>
      </c>
      <c r="BW6" s="69">
        <v>138781.78655011998</v>
      </c>
      <c r="BX6" s="71">
        <v>11063.986556870001</v>
      </c>
      <c r="BY6" s="69">
        <v>24577.228240070002</v>
      </c>
      <c r="BZ6" s="69">
        <v>38961.214371500006</v>
      </c>
      <c r="CA6" s="69">
        <v>53742.908879820003</v>
      </c>
      <c r="CB6" s="69">
        <v>67950.254961319995</v>
      </c>
      <c r="CC6" s="69">
        <v>84615.716494249995</v>
      </c>
      <c r="CD6" s="69">
        <v>100604.32752965999</v>
      </c>
      <c r="CE6" s="69">
        <v>116058.68801943999</v>
      </c>
      <c r="CF6" s="69">
        <v>131892.73094878998</v>
      </c>
      <c r="CG6" s="69">
        <v>148030.33820569995</v>
      </c>
      <c r="CH6" s="69">
        <v>164631.56519082998</v>
      </c>
      <c r="CI6" s="70">
        <v>185686.13159310995</v>
      </c>
      <c r="CJ6" s="69">
        <v>14570.42522512</v>
      </c>
      <c r="CK6" s="69">
        <v>31440.278696590001</v>
      </c>
      <c r="CL6" s="69">
        <v>48890.855928460005</v>
      </c>
      <c r="CM6" s="69">
        <v>66804.446576489994</v>
      </c>
      <c r="CN6" s="69">
        <v>84963.866869809994</v>
      </c>
      <c r="CO6" s="69">
        <v>105635.58198237</v>
      </c>
      <c r="CP6" s="69">
        <v>125576.11821403999</v>
      </c>
      <c r="CQ6" s="69">
        <v>144731.81494161999</v>
      </c>
      <c r="CR6" s="69">
        <v>163756.37849098997</v>
      </c>
      <c r="CS6" s="69">
        <v>183763.10092505999</v>
      </c>
      <c r="CT6" s="69">
        <v>204707.93389096999</v>
      </c>
      <c r="CU6" s="70">
        <v>229900.60443173</v>
      </c>
      <c r="CV6" s="69">
        <v>17887.497434650002</v>
      </c>
      <c r="CW6" s="69">
        <v>38652.92950097</v>
      </c>
      <c r="CX6" s="69">
        <v>59959.038965279986</v>
      </c>
      <c r="CY6" s="69">
        <v>82434.308098369991</v>
      </c>
      <c r="CZ6" s="69">
        <v>104090.82455571005</v>
      </c>
      <c r="DA6" s="69">
        <v>128438.39548108999</v>
      </c>
      <c r="DB6" s="69">
        <v>153761.12627618</v>
      </c>
      <c r="DC6" s="69">
        <v>176346.32410364001</v>
      </c>
      <c r="DD6" s="69">
        <v>198952.23527715998</v>
      </c>
      <c r="DE6" s="69">
        <v>222221.92173172999</v>
      </c>
      <c r="DF6" s="69">
        <v>245951.84215411005</v>
      </c>
      <c r="DG6" s="70">
        <v>275458.45822631998</v>
      </c>
      <c r="DH6" s="69">
        <v>20734.131273809999</v>
      </c>
      <c r="DI6" s="69">
        <v>44168.955438479992</v>
      </c>
      <c r="DJ6" s="69">
        <v>68795.527864659991</v>
      </c>
      <c r="DK6" s="69">
        <v>90299.856621920015</v>
      </c>
      <c r="DL6" s="69">
        <v>110813.25529876001</v>
      </c>
      <c r="DM6" s="69">
        <v>135293.2860736</v>
      </c>
      <c r="DN6" s="69">
        <v>159555.09886354001</v>
      </c>
      <c r="DO6" s="69">
        <v>183142.96504352998</v>
      </c>
      <c r="DP6" s="69">
        <v>209733.44267614</v>
      </c>
      <c r="DQ6" s="69">
        <v>235749.31492464003</v>
      </c>
      <c r="DR6" s="69">
        <v>261485.27342205</v>
      </c>
      <c r="DS6" s="70">
        <v>295107.27454079996</v>
      </c>
      <c r="DT6" s="69">
        <v>21723.354538430001</v>
      </c>
      <c r="DU6" s="69">
        <v>47752.052683269998</v>
      </c>
      <c r="DV6" s="69">
        <v>74620.773480389995</v>
      </c>
      <c r="DW6" s="69">
        <v>103483.06191725</v>
      </c>
      <c r="DX6" s="69">
        <v>129460.27431816999</v>
      </c>
      <c r="DY6" s="69">
        <v>161073.57266236999</v>
      </c>
      <c r="DZ6" s="69">
        <v>190440.37722180999</v>
      </c>
      <c r="EA6" s="69">
        <v>218682.79129632999</v>
      </c>
      <c r="EB6" s="69">
        <v>248506.04578081</v>
      </c>
      <c r="EC6" s="69">
        <v>278481.54910084</v>
      </c>
      <c r="ED6" s="69">
        <v>309073.78824154998</v>
      </c>
      <c r="EE6" s="69">
        <v>349785.47663642</v>
      </c>
      <c r="EF6" s="71">
        <v>25461.58090429</v>
      </c>
      <c r="EG6" s="69">
        <v>59322.999407819996</v>
      </c>
      <c r="EH6" s="69">
        <v>86043.330887190008</v>
      </c>
      <c r="EI6" s="69">
        <v>113568.84870830001</v>
      </c>
      <c r="EJ6" s="69">
        <v>145461.32038304</v>
      </c>
      <c r="EK6" s="69">
        <v>182105.97869444001</v>
      </c>
      <c r="EL6" s="69">
        <v>217975.78899423999</v>
      </c>
      <c r="EM6" s="69">
        <v>255070.14106751001</v>
      </c>
      <c r="EN6" s="69">
        <v>292640.24984662002</v>
      </c>
      <c r="EO6" s="69">
        <v>329816.94371546002</v>
      </c>
      <c r="EP6" s="69">
        <v>369690.21457899001</v>
      </c>
      <c r="EQ6" s="69">
        <v>420672.61543581</v>
      </c>
      <c r="ER6" s="71">
        <v>32260.836299279999</v>
      </c>
      <c r="ES6" s="69">
        <v>69117.631000979993</v>
      </c>
      <c r="ET6" s="69">
        <v>105829.13963975001</v>
      </c>
      <c r="EU6" s="69">
        <v>143508.63837973998</v>
      </c>
      <c r="EV6" s="69">
        <v>183244.37817057001</v>
      </c>
      <c r="EW6" s="69">
        <v>225645.03963804001</v>
      </c>
      <c r="EX6" s="69">
        <v>267804.40924939001</v>
      </c>
      <c r="EY6" s="69">
        <v>308338.61617378995</v>
      </c>
      <c r="EZ6" s="69">
        <v>352230.36210376001</v>
      </c>
      <c r="FA6" s="69">
        <v>394439.08445423999</v>
      </c>
      <c r="FB6" s="69">
        <v>436922.91937134002</v>
      </c>
      <c r="FC6" s="69">
        <v>496342.98997690005</v>
      </c>
      <c r="FD6" s="71">
        <v>34399.148172000001</v>
      </c>
      <c r="FE6" s="69">
        <v>77065.79817924001</v>
      </c>
      <c r="FF6" s="69">
        <v>120304.14623389</v>
      </c>
      <c r="FG6" s="69">
        <v>165442.75783832002</v>
      </c>
      <c r="FH6" s="69">
        <v>212585.53969085001</v>
      </c>
      <c r="FI6" s="69">
        <v>261286.93702906001</v>
      </c>
      <c r="FJ6" s="69">
        <v>312207.06804153998</v>
      </c>
      <c r="FK6" s="69">
        <v>359784.87294999999</v>
      </c>
      <c r="FL6" s="69">
        <v>413741.96411043999</v>
      </c>
      <c r="FM6" s="69">
        <v>465447.29187059001</v>
      </c>
      <c r="FN6" s="69">
        <v>516284.94507685996</v>
      </c>
      <c r="FO6" s="69"/>
    </row>
    <row r="7" spans="1:171" ht="34.950000000000003" customHeight="1" x14ac:dyDescent="0.25">
      <c r="A7" s="118"/>
      <c r="B7" s="13" t="str">
        <f>IF('0'!$A$1=1,"Податок на прибуток підприємств","Corporate profit tax")</f>
        <v>Податок на прибуток підприємств</v>
      </c>
      <c r="C7" s="11">
        <v>11020000</v>
      </c>
      <c r="D7" s="69">
        <v>966.33713870999986</v>
      </c>
      <c r="E7" s="69">
        <v>9791.1302699999997</v>
      </c>
      <c r="F7" s="69">
        <v>11524.00865593</v>
      </c>
      <c r="G7" s="69">
        <v>13197.11733205</v>
      </c>
      <c r="H7" s="69">
        <v>23095.082205989998</v>
      </c>
      <c r="I7" s="69">
        <v>25645.980293579996</v>
      </c>
      <c r="J7" s="69">
        <v>28162.063749299996</v>
      </c>
      <c r="K7" s="69">
        <v>36630.764875069995</v>
      </c>
      <c r="L7" s="69">
        <v>39057.314409839993</v>
      </c>
      <c r="M7" s="69">
        <v>41703.488093769993</v>
      </c>
      <c r="N7" s="69">
        <v>52319.735395099997</v>
      </c>
      <c r="O7" s="70">
        <v>55096.977050429996</v>
      </c>
      <c r="P7" s="69">
        <v>947.96037645000013</v>
      </c>
      <c r="Q7" s="69">
        <v>11561.041100090002</v>
      </c>
      <c r="R7" s="69">
        <v>14377.408334340002</v>
      </c>
      <c r="S7" s="69">
        <v>17031.970510090003</v>
      </c>
      <c r="T7" s="69">
        <v>25580.730643140003</v>
      </c>
      <c r="U7" s="69">
        <v>28705.170538690003</v>
      </c>
      <c r="V7" s="69">
        <v>29318.899610440003</v>
      </c>
      <c r="W7" s="69">
        <v>37782.544065549999</v>
      </c>
      <c r="X7" s="69">
        <v>39797.552760979997</v>
      </c>
      <c r="Y7" s="69">
        <v>43701.202898900003</v>
      </c>
      <c r="Z7" s="69">
        <v>52197.802101790003</v>
      </c>
      <c r="AA7" s="70">
        <v>55793.018560839999</v>
      </c>
      <c r="AB7" s="69">
        <v>3958.78692357</v>
      </c>
      <c r="AC7" s="69">
        <v>14381.563887430004</v>
      </c>
      <c r="AD7" s="69">
        <v>18651.065397490005</v>
      </c>
      <c r="AE7" s="69">
        <v>21414.707247030005</v>
      </c>
      <c r="AF7" s="69">
        <v>26823.517347390003</v>
      </c>
      <c r="AG7" s="69">
        <v>30825.047285450004</v>
      </c>
      <c r="AH7" s="69">
        <v>35135.048292730004</v>
      </c>
      <c r="AI7" s="69">
        <v>37638.766971700003</v>
      </c>
      <c r="AJ7" s="69">
        <v>42762.763875630008</v>
      </c>
      <c r="AK7" s="69">
        <v>46104.340398880006</v>
      </c>
      <c r="AL7" s="69">
        <v>50124.433771040007</v>
      </c>
      <c r="AM7" s="70">
        <v>54993.846384390003</v>
      </c>
      <c r="AN7" s="69">
        <v>3677.6902004599997</v>
      </c>
      <c r="AO7" s="69">
        <v>7688.3357300799998</v>
      </c>
      <c r="AP7" s="69">
        <v>15584.27055524</v>
      </c>
      <c r="AQ7" s="69">
        <v>18947.4722105</v>
      </c>
      <c r="AR7" s="69">
        <v>22797.419950380001</v>
      </c>
      <c r="AS7" s="69">
        <v>25009.403004760003</v>
      </c>
      <c r="AT7" s="69">
        <v>28328.005453980004</v>
      </c>
      <c r="AU7" s="69">
        <v>30915.759429760004</v>
      </c>
      <c r="AV7" s="69">
        <v>33306.341562660004</v>
      </c>
      <c r="AW7" s="69">
        <v>35681.854005510002</v>
      </c>
      <c r="AX7" s="69">
        <v>38117.429010289998</v>
      </c>
      <c r="AY7" s="70">
        <v>40201.485679199999</v>
      </c>
      <c r="AZ7" s="69">
        <v>2208.0817709900002</v>
      </c>
      <c r="BA7" s="69">
        <v>5374.8431477500008</v>
      </c>
      <c r="BB7" s="69">
        <v>16598.893411210003</v>
      </c>
      <c r="BC7" s="69">
        <v>19446.584046050004</v>
      </c>
      <c r="BD7" s="69">
        <v>22063.205114020006</v>
      </c>
      <c r="BE7" s="69">
        <v>24503.018324490004</v>
      </c>
      <c r="BF7" s="69">
        <v>26487.718834210005</v>
      </c>
      <c r="BG7" s="69">
        <v>29173.618562090007</v>
      </c>
      <c r="BH7" s="69">
        <v>31512.456172010006</v>
      </c>
      <c r="BI7" s="69">
        <v>33906.741599440007</v>
      </c>
      <c r="BJ7" s="69">
        <v>36474.802388820004</v>
      </c>
      <c r="BK7" s="69">
        <v>39053.168646120008</v>
      </c>
      <c r="BL7" s="71">
        <v>538.32699072999992</v>
      </c>
      <c r="BM7" s="69">
        <v>2438.87399482</v>
      </c>
      <c r="BN7" s="69">
        <v>16134.144360769998</v>
      </c>
      <c r="BO7" s="69">
        <v>17593.86581558</v>
      </c>
      <c r="BP7" s="69">
        <v>25958.87326946</v>
      </c>
      <c r="BQ7" s="69">
        <v>27135.16026547</v>
      </c>
      <c r="BR7" s="69">
        <v>28583.767058049998</v>
      </c>
      <c r="BS7" s="69">
        <v>38998.359273349997</v>
      </c>
      <c r="BT7" s="69">
        <v>40037.828089180002</v>
      </c>
      <c r="BU7" s="69">
        <v>40959.782485219999</v>
      </c>
      <c r="BV7" s="69">
        <v>52584.843584319999</v>
      </c>
      <c r="BW7" s="69">
        <v>60223.231489940001</v>
      </c>
      <c r="BX7" s="71">
        <v>491.97574341000006</v>
      </c>
      <c r="BY7" s="69">
        <v>9803.9535168399998</v>
      </c>
      <c r="BZ7" s="69">
        <v>14497.978750169998</v>
      </c>
      <c r="CA7" s="69">
        <v>15737.593347419999</v>
      </c>
      <c r="CB7" s="69">
        <v>31461.509090380001</v>
      </c>
      <c r="CC7" s="69">
        <v>34831.564517469997</v>
      </c>
      <c r="CD7" s="69">
        <v>36596.569431309996</v>
      </c>
      <c r="CE7" s="69">
        <v>52050.012019909998</v>
      </c>
      <c r="CF7" s="69">
        <v>53085.564935429997</v>
      </c>
      <c r="CG7" s="69">
        <v>54577.519231629994</v>
      </c>
      <c r="CH7" s="69">
        <v>70507.965104639996</v>
      </c>
      <c r="CI7" s="70">
        <v>73396.802859589996</v>
      </c>
      <c r="CJ7" s="69">
        <v>1705.44399049</v>
      </c>
      <c r="CK7" s="69">
        <v>8283.7273321299999</v>
      </c>
      <c r="CL7" s="69">
        <v>31737.312435859996</v>
      </c>
      <c r="CM7" s="69">
        <v>32693.35667777</v>
      </c>
      <c r="CN7" s="69">
        <v>55291.109490090006</v>
      </c>
      <c r="CO7" s="69">
        <v>57114.354765110016</v>
      </c>
      <c r="CP7" s="69">
        <v>59115.03284936001</v>
      </c>
      <c r="CQ7" s="69">
        <v>79346.267729120009</v>
      </c>
      <c r="CR7" s="69">
        <v>81583.509632030007</v>
      </c>
      <c r="CS7" s="69">
        <v>83084.045619080003</v>
      </c>
      <c r="CT7" s="69">
        <v>104183.60340842001</v>
      </c>
      <c r="CU7" s="70">
        <v>106182.34752041001</v>
      </c>
      <c r="CV7" s="69">
        <v>2593.7641562600002</v>
      </c>
      <c r="CW7" s="69">
        <v>8682.6309324800004</v>
      </c>
      <c r="CX7" s="69">
        <v>31829.052316530004</v>
      </c>
      <c r="CY7" s="69">
        <v>33716.451361510008</v>
      </c>
      <c r="CZ7" s="69">
        <v>55084.47301584002</v>
      </c>
      <c r="DA7" s="69">
        <v>58108.465483930013</v>
      </c>
      <c r="DB7" s="69">
        <v>59047.595474500013</v>
      </c>
      <c r="DC7" s="69">
        <v>82000.510059390013</v>
      </c>
      <c r="DD7" s="69">
        <v>83341.79122537002</v>
      </c>
      <c r="DE7" s="69">
        <v>85889.886196759995</v>
      </c>
      <c r="DF7" s="69">
        <v>110967.11480235998</v>
      </c>
      <c r="DG7" s="70">
        <v>117316.77496633002</v>
      </c>
      <c r="DH7" s="69">
        <v>2486.4389780899996</v>
      </c>
      <c r="DI7" s="69">
        <v>10397.458107100001</v>
      </c>
      <c r="DJ7" s="69">
        <v>36357.02540395</v>
      </c>
      <c r="DK7" s="69">
        <v>38489.729183759991</v>
      </c>
      <c r="DL7" s="69">
        <v>58756.948518659985</v>
      </c>
      <c r="DM7" s="69">
        <v>59563.804991520003</v>
      </c>
      <c r="DN7" s="69">
        <v>60409.642144129997</v>
      </c>
      <c r="DO7" s="69">
        <v>80404.843043429995</v>
      </c>
      <c r="DP7" s="69">
        <v>81189.720516610003</v>
      </c>
      <c r="DQ7" s="69">
        <v>82711.651374249996</v>
      </c>
      <c r="DR7" s="69">
        <v>104363.01736327</v>
      </c>
      <c r="DS7" s="70">
        <v>118471.75973234</v>
      </c>
      <c r="DT7" s="69">
        <v>799.46518648000006</v>
      </c>
      <c r="DU7" s="69">
        <v>6729.4352088400001</v>
      </c>
      <c r="DV7" s="69">
        <v>34186.688758479999</v>
      </c>
      <c r="DW7" s="69">
        <v>36299.985037010003</v>
      </c>
      <c r="DX7" s="69">
        <v>69320.783694889993</v>
      </c>
      <c r="DY7" s="69">
        <v>74589.891997109997</v>
      </c>
      <c r="DZ7" s="69">
        <v>76849.001912530002</v>
      </c>
      <c r="EA7" s="69">
        <v>117753.93214628</v>
      </c>
      <c r="EB7" s="69">
        <v>119475.50683571001</v>
      </c>
      <c r="EC7" s="69">
        <v>122179.04424742</v>
      </c>
      <c r="ED7" s="69">
        <v>161722.2654334</v>
      </c>
      <c r="EE7" s="69">
        <v>163844.48525770998</v>
      </c>
      <c r="EF7" s="71">
        <v>1397.7818481199999</v>
      </c>
      <c r="EG7" s="69">
        <v>10601.81606039</v>
      </c>
      <c r="EH7" s="69">
        <v>40123.766884680001</v>
      </c>
      <c r="EI7" s="69">
        <v>46530.753293709997</v>
      </c>
      <c r="EJ7" s="69">
        <v>68818.542662919994</v>
      </c>
      <c r="EK7" s="69">
        <v>72312.918989400001</v>
      </c>
      <c r="EL7" s="69">
        <v>77665.916193810001</v>
      </c>
      <c r="EM7" s="69">
        <v>96984.069806729996</v>
      </c>
      <c r="EN7" s="69">
        <v>98584.746914880001</v>
      </c>
      <c r="EO7" s="69">
        <v>102078.06783066</v>
      </c>
      <c r="EP7" s="69">
        <v>128285.89826551</v>
      </c>
      <c r="EQ7" s="69">
        <v>130561.77867734</v>
      </c>
      <c r="ER7" s="71">
        <v>1353.6046456099998</v>
      </c>
      <c r="ES7" s="69">
        <v>9600.0698423400008</v>
      </c>
      <c r="ET7" s="69">
        <v>38727.935819290004</v>
      </c>
      <c r="EU7" s="69">
        <v>41246.995900900001</v>
      </c>
      <c r="EV7" s="69">
        <v>72706.166463140005</v>
      </c>
      <c r="EW7" s="69">
        <v>75221.349363679998</v>
      </c>
      <c r="EX7" s="69">
        <v>78749.371256119994</v>
      </c>
      <c r="EY7" s="69">
        <v>112836.50112921001</v>
      </c>
      <c r="EZ7" s="69">
        <v>117384.93042412</v>
      </c>
      <c r="FA7" s="69">
        <v>120208.17589197999</v>
      </c>
      <c r="FB7" s="69">
        <v>154769.94172452998</v>
      </c>
      <c r="FC7" s="69">
        <v>159290.40878201998</v>
      </c>
      <c r="FD7" s="71">
        <v>2176.9451785400001</v>
      </c>
      <c r="FE7" s="69">
        <v>40517.863738280001</v>
      </c>
      <c r="FF7" s="69">
        <v>107000.93468187</v>
      </c>
      <c r="FG7" s="69">
        <v>110477.25987241001</v>
      </c>
      <c r="FH7" s="69">
        <v>156634.28437908</v>
      </c>
      <c r="FI7" s="69">
        <v>162424.42916663</v>
      </c>
      <c r="FJ7" s="69">
        <v>168518.13146723999</v>
      </c>
      <c r="FK7" s="69">
        <v>214814.68322082999</v>
      </c>
      <c r="FL7" s="69">
        <v>220887.19837006001</v>
      </c>
      <c r="FM7" s="69">
        <v>228500.1149786</v>
      </c>
      <c r="FN7" s="69">
        <v>277349.55044685997</v>
      </c>
      <c r="FO7" s="69"/>
    </row>
    <row r="8" spans="1:171" ht="34.950000000000003" customHeight="1" x14ac:dyDescent="0.25">
      <c r="A8" s="118"/>
      <c r="B8" s="10" t="str">
        <f>IF('0'!$A$1=1,"Рентна плата та плата за використання інших природних ресурсів, з них:","Rent and payments for using other natural resources, inc.:")</f>
        <v>Рентна плата та плата за використання інших природних ресурсів, з них:</v>
      </c>
      <c r="C8" s="11">
        <v>13000000</v>
      </c>
      <c r="D8" s="69">
        <v>817.97946651999996</v>
      </c>
      <c r="E8" s="69">
        <v>2201.4327479500007</v>
      </c>
      <c r="F8" s="69">
        <v>3194.7475713200006</v>
      </c>
      <c r="G8" s="69">
        <v>4132.1143747200003</v>
      </c>
      <c r="H8" s="69">
        <v>5872.4383187800004</v>
      </c>
      <c r="I8" s="69">
        <v>6855.4953771199998</v>
      </c>
      <c r="J8" s="69">
        <v>7915.1359897600014</v>
      </c>
      <c r="K8" s="69">
        <v>9833.5327147100015</v>
      </c>
      <c r="L8" s="69">
        <v>10830.074913580002</v>
      </c>
      <c r="M8" s="69">
        <v>11886.828472500001</v>
      </c>
      <c r="N8" s="69">
        <v>13787.10343003</v>
      </c>
      <c r="O8" s="70">
        <v>14826.4100213</v>
      </c>
      <c r="P8" s="69">
        <v>945.25960680000014</v>
      </c>
      <c r="Q8" s="69">
        <v>2888.4828817299999</v>
      </c>
      <c r="R8" s="69">
        <v>4010.6240247599999</v>
      </c>
      <c r="S8" s="69">
        <v>5113.5372012499993</v>
      </c>
      <c r="T8" s="69">
        <v>7095.6019265699997</v>
      </c>
      <c r="U8" s="69">
        <v>8297.6883817300004</v>
      </c>
      <c r="V8" s="69">
        <v>9803.5363802299998</v>
      </c>
      <c r="W8" s="69">
        <v>11987.78393564</v>
      </c>
      <c r="X8" s="69">
        <v>13100.301913309999</v>
      </c>
      <c r="Y8" s="69">
        <v>14228.43062107</v>
      </c>
      <c r="Z8" s="69">
        <v>16341.651318200002</v>
      </c>
      <c r="AA8" s="70">
        <v>17537.352224759998</v>
      </c>
      <c r="AB8" s="69">
        <v>1048.9382660399997</v>
      </c>
      <c r="AC8" s="69">
        <v>4111.65163175</v>
      </c>
      <c r="AD8" s="69">
        <v>6421.1077127000008</v>
      </c>
      <c r="AE8" s="69">
        <v>8695.888906780001</v>
      </c>
      <c r="AF8" s="69">
        <v>11462.668715310001</v>
      </c>
      <c r="AG8" s="69">
        <v>13660.826066310001</v>
      </c>
      <c r="AH8" s="69">
        <v>16039.558929400002</v>
      </c>
      <c r="AI8" s="69">
        <v>19156.9733615</v>
      </c>
      <c r="AJ8" s="69">
        <v>21361.225141980001</v>
      </c>
      <c r="AK8" s="69">
        <v>23619.228038339999</v>
      </c>
      <c r="AL8" s="69">
        <v>26653.409264550002</v>
      </c>
      <c r="AM8" s="70">
        <v>28862.96446635</v>
      </c>
      <c r="AN8" s="69">
        <v>2104.1395656999998</v>
      </c>
      <c r="AO8" s="69">
        <v>4957.2881608099997</v>
      </c>
      <c r="AP8" s="69">
        <v>7198.0333723899994</v>
      </c>
      <c r="AQ8" s="69">
        <v>9618.2597489999989</v>
      </c>
      <c r="AR8" s="69">
        <v>12443.222057129999</v>
      </c>
      <c r="AS8" s="69">
        <v>14755.926287809998</v>
      </c>
      <c r="AT8" s="69">
        <v>17338.178579199997</v>
      </c>
      <c r="AU8" s="69">
        <v>20755.934197369999</v>
      </c>
      <c r="AV8" s="69">
        <v>23042.395350909999</v>
      </c>
      <c r="AW8" s="69">
        <v>25754.391158939998</v>
      </c>
      <c r="AX8" s="69">
        <v>29499.179434739999</v>
      </c>
      <c r="AY8" s="70">
        <v>33596.691837979997</v>
      </c>
      <c r="AZ8" s="69">
        <v>2092.4328763899994</v>
      </c>
      <c r="BA8" s="69">
        <v>3284.0855340199996</v>
      </c>
      <c r="BB8" s="69">
        <v>4477.3373639499996</v>
      </c>
      <c r="BC8" s="69">
        <v>6497.9816030799993</v>
      </c>
      <c r="BD8" s="69">
        <v>12202.806176479999</v>
      </c>
      <c r="BE8" s="69">
        <v>14213.356985489998</v>
      </c>
      <c r="BF8" s="69">
        <v>16584.050748139998</v>
      </c>
      <c r="BG8" s="69">
        <v>20910.001722479999</v>
      </c>
      <c r="BH8" s="69">
        <v>23456.422946219998</v>
      </c>
      <c r="BI8" s="69">
        <v>26522.76993332</v>
      </c>
      <c r="BJ8" s="69">
        <v>32327.495680870001</v>
      </c>
      <c r="BK8" s="69">
        <v>41958.190058330001</v>
      </c>
      <c r="BL8" s="71">
        <v>2124.5563625</v>
      </c>
      <c r="BM8" s="69">
        <v>8039.7076281600002</v>
      </c>
      <c r="BN8" s="69">
        <v>13158.11984829</v>
      </c>
      <c r="BO8" s="69">
        <v>16386.808836709999</v>
      </c>
      <c r="BP8" s="69">
        <v>19064.97702369</v>
      </c>
      <c r="BQ8" s="69">
        <v>20754.24094294</v>
      </c>
      <c r="BR8" s="69">
        <v>23612.309705339998</v>
      </c>
      <c r="BS8" s="69">
        <v>28075.222246629997</v>
      </c>
      <c r="BT8" s="69">
        <v>31329.873695229999</v>
      </c>
      <c r="BU8" s="69">
        <v>34302.456795859995</v>
      </c>
      <c r="BV8" s="69">
        <v>39193.744890879992</v>
      </c>
      <c r="BW8" s="69">
        <v>46608.39827433999</v>
      </c>
      <c r="BX8" s="71">
        <v>5525.3749089300009</v>
      </c>
      <c r="BY8" s="69">
        <v>12946.079685680001</v>
      </c>
      <c r="BZ8" s="69">
        <v>20907.672490420002</v>
      </c>
      <c r="CA8" s="69">
        <v>22622.951502200001</v>
      </c>
      <c r="CB8" s="69">
        <v>25435.27418384</v>
      </c>
      <c r="CC8" s="69">
        <v>26820.342058300001</v>
      </c>
      <c r="CD8" s="69">
        <v>28291.849885700001</v>
      </c>
      <c r="CE8" s="69">
        <v>36863.940572790001</v>
      </c>
      <c r="CF8" s="69">
        <v>41357.481029189999</v>
      </c>
      <c r="CG8" s="69">
        <v>43195.342705520001</v>
      </c>
      <c r="CH8" s="69">
        <v>46211.954532570002</v>
      </c>
      <c r="CI8" s="70">
        <v>51132.329000950005</v>
      </c>
      <c r="CJ8" s="69">
        <v>1844.0503389800001</v>
      </c>
      <c r="CK8" s="69">
        <v>5238.8966669599995</v>
      </c>
      <c r="CL8" s="69">
        <v>10125.24541987</v>
      </c>
      <c r="CM8" s="69">
        <v>11975.85128999</v>
      </c>
      <c r="CN8" s="69">
        <v>17336.110135670002</v>
      </c>
      <c r="CO8" s="69">
        <v>21200.829247920003</v>
      </c>
      <c r="CP8" s="69">
        <v>24588.856054270003</v>
      </c>
      <c r="CQ8" s="69">
        <v>30376.204413710002</v>
      </c>
      <c r="CR8" s="69">
        <v>34476.559716939999</v>
      </c>
      <c r="CS8" s="69">
        <v>38633.98319803</v>
      </c>
      <c r="CT8" s="69">
        <v>44744.495907800003</v>
      </c>
      <c r="CU8" s="70">
        <v>50086.888794219994</v>
      </c>
      <c r="CV8" s="69">
        <v>4347.1068273700002</v>
      </c>
      <c r="CW8" s="69">
        <v>9915.1684411100032</v>
      </c>
      <c r="CX8" s="69">
        <v>13862.241592000004</v>
      </c>
      <c r="CY8" s="69">
        <v>18091.117860450002</v>
      </c>
      <c r="CZ8" s="69">
        <v>23783.099054030001</v>
      </c>
      <c r="DA8" s="69">
        <v>28071.908511990005</v>
      </c>
      <c r="DB8" s="69">
        <v>31254.439830470004</v>
      </c>
      <c r="DC8" s="69">
        <v>36280.821655320004</v>
      </c>
      <c r="DD8" s="69">
        <v>39362.242775670005</v>
      </c>
      <c r="DE8" s="69">
        <v>42266.843984359999</v>
      </c>
      <c r="DF8" s="69">
        <v>47283.045108840015</v>
      </c>
      <c r="DG8" s="70">
        <v>52024.860444250007</v>
      </c>
      <c r="DH8" s="69">
        <v>1273.67995673</v>
      </c>
      <c r="DI8" s="69">
        <v>5657.2010452900013</v>
      </c>
      <c r="DJ8" s="69">
        <v>8126.7993465399995</v>
      </c>
      <c r="DK8" s="69">
        <v>10406.293585129999</v>
      </c>
      <c r="DL8" s="69">
        <v>13886.151097750002</v>
      </c>
      <c r="DM8" s="69">
        <v>15576.483580899998</v>
      </c>
      <c r="DN8" s="69">
        <v>17529.962651560003</v>
      </c>
      <c r="DO8" s="69">
        <v>22937.240512820001</v>
      </c>
      <c r="DP8" s="69">
        <v>25075.134105749996</v>
      </c>
      <c r="DQ8" s="69">
        <v>27569.99952193</v>
      </c>
      <c r="DR8" s="69">
        <v>33110.979131729997</v>
      </c>
      <c r="DS8" s="70">
        <v>57112.606264059999</v>
      </c>
      <c r="DT8" s="69">
        <v>3342.20255993</v>
      </c>
      <c r="DU8" s="69">
        <v>9857.5001891299999</v>
      </c>
      <c r="DV8" s="69">
        <v>13589.80546224</v>
      </c>
      <c r="DW8" s="69">
        <v>17249.424022580002</v>
      </c>
      <c r="DX8" s="69">
        <v>23749.889346709999</v>
      </c>
      <c r="DY8" s="69">
        <v>28134.94904652</v>
      </c>
      <c r="DZ8" s="69">
        <v>33060.753195389996</v>
      </c>
      <c r="EA8" s="69">
        <v>41211.6890356</v>
      </c>
      <c r="EB8" s="69">
        <v>46943.418800910003</v>
      </c>
      <c r="EC8" s="69">
        <v>49407.059835940003</v>
      </c>
      <c r="ED8" s="69">
        <v>58068.950446529998</v>
      </c>
      <c r="EE8" s="69">
        <v>89318.53994480001</v>
      </c>
      <c r="EF8" s="71">
        <v>6972.7607707299994</v>
      </c>
      <c r="EG8" s="69">
        <v>16531.04948781</v>
      </c>
      <c r="EH8" s="69">
        <v>25348.40917784</v>
      </c>
      <c r="EI8" s="69">
        <v>32517.672513669997</v>
      </c>
      <c r="EJ8" s="69">
        <v>46427.676716349997</v>
      </c>
      <c r="EK8" s="69">
        <v>49705.843664250002</v>
      </c>
      <c r="EL8" s="69">
        <v>53814.306495690005</v>
      </c>
      <c r="EM8" s="69">
        <v>63731.169141099999</v>
      </c>
      <c r="EN8" s="69">
        <v>71391.868254649991</v>
      </c>
      <c r="EO8" s="69">
        <v>76335.607522039994</v>
      </c>
      <c r="EP8" s="69">
        <v>83604.528424589997</v>
      </c>
      <c r="EQ8" s="69">
        <v>94105.988745280003</v>
      </c>
      <c r="ER8" s="71">
        <v>6138.7383695899998</v>
      </c>
      <c r="ES8" s="69">
        <v>10041.09727778</v>
      </c>
      <c r="ET8" s="69">
        <v>18352.337453930002</v>
      </c>
      <c r="EU8" s="69">
        <v>23844.671304490003</v>
      </c>
      <c r="EV8" s="69">
        <v>29698.433930070001</v>
      </c>
      <c r="EW8" s="69">
        <v>34753.828554300002</v>
      </c>
      <c r="EX8" s="69">
        <v>40795.780791329998</v>
      </c>
      <c r="EY8" s="69">
        <v>46476.661938810001</v>
      </c>
      <c r="EZ8" s="69">
        <v>53912.9668313</v>
      </c>
      <c r="FA8" s="69">
        <v>56700.780475920001</v>
      </c>
      <c r="FB8" s="69">
        <v>62890.351844129997</v>
      </c>
      <c r="FC8" s="69">
        <v>66309.960451599996</v>
      </c>
      <c r="FD8" s="71">
        <v>4029.39781008</v>
      </c>
      <c r="FE8" s="69">
        <v>9535.7333952900008</v>
      </c>
      <c r="FF8" s="69">
        <v>12197.247477340001</v>
      </c>
      <c r="FG8" s="69">
        <v>18053.929061919996</v>
      </c>
      <c r="FH8" s="69">
        <v>25073.515584019999</v>
      </c>
      <c r="FI8" s="69">
        <v>28880.652497939998</v>
      </c>
      <c r="FJ8" s="69">
        <v>34055.378390930004</v>
      </c>
      <c r="FK8" s="69">
        <v>40408.573201500003</v>
      </c>
      <c r="FL8" s="69">
        <v>44647.112437429998</v>
      </c>
      <c r="FM8" s="69">
        <v>47860.847918300002</v>
      </c>
      <c r="FN8" s="69">
        <v>53519.561540360002</v>
      </c>
      <c r="FO8" s="69"/>
    </row>
    <row r="9" spans="1:171" ht="34.950000000000003" customHeight="1" x14ac:dyDescent="0.25">
      <c r="A9" s="118"/>
      <c r="B9" s="13" t="str">
        <f>IF('0'!$A$1=1,"Рентна плата за користування надрами","Rent on subsoil use")</f>
        <v>Рентна плата за користування надрами</v>
      </c>
      <c r="C9" s="11">
        <v>13030000</v>
      </c>
      <c r="D9" s="69">
        <v>17.99461822</v>
      </c>
      <c r="E9" s="69">
        <v>357.33883616000003</v>
      </c>
      <c r="F9" s="69">
        <v>392.17012014000005</v>
      </c>
      <c r="G9" s="69">
        <v>427.08695324000013</v>
      </c>
      <c r="H9" s="69">
        <v>1052.9133083300003</v>
      </c>
      <c r="I9" s="69">
        <v>1100.0424128000002</v>
      </c>
      <c r="J9" s="69">
        <v>1135.8869264400003</v>
      </c>
      <c r="K9" s="69">
        <v>1733.9066907400002</v>
      </c>
      <c r="L9" s="69">
        <v>1796.8845100000001</v>
      </c>
      <c r="M9" s="69">
        <v>1906.43545554</v>
      </c>
      <c r="N9" s="69">
        <v>2605.8444993500007</v>
      </c>
      <c r="O9" s="70">
        <v>2683.9501842600002</v>
      </c>
      <c r="P9" s="69">
        <v>35.567480160000002</v>
      </c>
      <c r="Q9" s="69">
        <v>696.17455891999998</v>
      </c>
      <c r="R9" s="69">
        <v>733.02703983000004</v>
      </c>
      <c r="S9" s="69">
        <v>791.36881276999998</v>
      </c>
      <c r="T9" s="69">
        <v>1473.2860780800002</v>
      </c>
      <c r="U9" s="69">
        <v>1620.18593762</v>
      </c>
      <c r="V9" s="69">
        <v>1680.0571574200003</v>
      </c>
      <c r="W9" s="69">
        <v>2310.0618159000005</v>
      </c>
      <c r="X9" s="69">
        <v>2358.4403536400005</v>
      </c>
      <c r="Y9" s="69">
        <v>2404.0492921100008</v>
      </c>
      <c r="Z9" s="69">
        <v>3146.7925923500006</v>
      </c>
      <c r="AA9" s="70">
        <v>3271.59817054</v>
      </c>
      <c r="AB9" s="69">
        <v>31.936672120000004</v>
      </c>
      <c r="AC9" s="69">
        <v>1726.3020856999999</v>
      </c>
      <c r="AD9" s="69">
        <v>2929.6220546899999</v>
      </c>
      <c r="AE9" s="69">
        <v>4082.9087049</v>
      </c>
      <c r="AF9" s="69">
        <v>5495.8073066500001</v>
      </c>
      <c r="AG9" s="69">
        <v>6602.07949517</v>
      </c>
      <c r="AH9" s="69">
        <v>7739.6255255600008</v>
      </c>
      <c r="AI9" s="69">
        <v>9258.1773422599999</v>
      </c>
      <c r="AJ9" s="69">
        <v>10356.34364553</v>
      </c>
      <c r="AK9" s="69">
        <v>11487.103395119999</v>
      </c>
      <c r="AL9" s="69">
        <v>13110.60131486</v>
      </c>
      <c r="AM9" s="70">
        <v>14225.339818069999</v>
      </c>
      <c r="AN9" s="69">
        <v>1085.6467750300001</v>
      </c>
      <c r="AO9" s="69">
        <v>2511.12711846</v>
      </c>
      <c r="AP9" s="69">
        <v>3725.21258644</v>
      </c>
      <c r="AQ9" s="69">
        <v>5090.7447184100001</v>
      </c>
      <c r="AR9" s="69">
        <v>6620.2158988400006</v>
      </c>
      <c r="AS9" s="69">
        <v>7891.8492475100011</v>
      </c>
      <c r="AT9" s="69">
        <v>9295.1269687000004</v>
      </c>
      <c r="AU9" s="69">
        <v>11186.42580805</v>
      </c>
      <c r="AV9" s="69">
        <v>12451.593086360001</v>
      </c>
      <c r="AW9" s="69">
        <v>14144.94122045</v>
      </c>
      <c r="AX9" s="69">
        <v>16571.668005309999</v>
      </c>
      <c r="AY9" s="70">
        <v>19620.441326</v>
      </c>
      <c r="AZ9" s="69">
        <v>1132.5548822499998</v>
      </c>
      <c r="BA9" s="69">
        <v>2513.0640226199994</v>
      </c>
      <c r="BB9" s="69">
        <v>3504.4772024899994</v>
      </c>
      <c r="BC9" s="69">
        <v>5285.7196473199992</v>
      </c>
      <c r="BD9" s="69">
        <v>10438.689761149999</v>
      </c>
      <c r="BE9" s="69">
        <v>12230.634402709999</v>
      </c>
      <c r="BF9" s="69">
        <v>14329.997118219999</v>
      </c>
      <c r="BG9" s="69">
        <v>18132.331014340001</v>
      </c>
      <c r="BH9" s="69">
        <v>20473.54706954</v>
      </c>
      <c r="BI9" s="69">
        <v>23309.294998419999</v>
      </c>
      <c r="BJ9" s="69">
        <v>28585.753394769999</v>
      </c>
      <c r="BK9" s="69">
        <v>38008.279886700002</v>
      </c>
      <c r="BL9" s="71">
        <v>1986.2821646899999</v>
      </c>
      <c r="BM9" s="69">
        <v>7348.6178978000007</v>
      </c>
      <c r="BN9" s="69">
        <v>11956.83433548</v>
      </c>
      <c r="BO9" s="69">
        <v>14790.95090175</v>
      </c>
      <c r="BP9" s="69">
        <v>16632.74405786</v>
      </c>
      <c r="BQ9" s="69">
        <v>17955.469924700003</v>
      </c>
      <c r="BR9" s="69">
        <v>20441.449347630001</v>
      </c>
      <c r="BS9" s="69">
        <v>24054.776305680003</v>
      </c>
      <c r="BT9" s="69">
        <v>26948.527262970005</v>
      </c>
      <c r="BU9" s="69">
        <v>29559.634455400002</v>
      </c>
      <c r="BV9" s="69">
        <v>33726.491223540004</v>
      </c>
      <c r="BW9" s="69">
        <v>40780.812593560004</v>
      </c>
      <c r="BX9" s="71">
        <v>5268.4451796100002</v>
      </c>
      <c r="BY9" s="69">
        <v>12004.391884969999</v>
      </c>
      <c r="BZ9" s="69">
        <v>19530.855582349999</v>
      </c>
      <c r="CA9" s="69">
        <v>20913.732160830001</v>
      </c>
      <c r="CB9" s="69">
        <v>22934.758498470001</v>
      </c>
      <c r="CC9" s="69">
        <v>23953.131451680001</v>
      </c>
      <c r="CD9" s="69">
        <v>25033.906149510003</v>
      </c>
      <c r="CE9" s="69">
        <v>32719.311149980003</v>
      </c>
      <c r="CF9" s="69">
        <v>36886.717048970007</v>
      </c>
      <c r="CG9" s="69">
        <v>38331.484257370008</v>
      </c>
      <c r="CH9" s="69">
        <v>40377.015499190005</v>
      </c>
      <c r="CI9" s="70">
        <v>44978.652601770009</v>
      </c>
      <c r="CJ9" s="69">
        <v>1389.3352123100001</v>
      </c>
      <c r="CK9" s="69">
        <v>3900.6629882299994</v>
      </c>
      <c r="CL9" s="69">
        <v>8366.1315326499989</v>
      </c>
      <c r="CM9" s="69">
        <v>9834.7843911299988</v>
      </c>
      <c r="CN9" s="69">
        <v>14326.298658189999</v>
      </c>
      <c r="CO9" s="69">
        <v>17806.794318849999</v>
      </c>
      <c r="CP9" s="69">
        <v>20785.76381756</v>
      </c>
      <c r="CQ9" s="69">
        <v>25552.824712370002</v>
      </c>
      <c r="CR9" s="69">
        <v>29219.88822936</v>
      </c>
      <c r="CS9" s="69">
        <v>33015.512795390001</v>
      </c>
      <c r="CT9" s="69">
        <v>38106.694231070003</v>
      </c>
      <c r="CU9" s="70">
        <v>43045.343600050001</v>
      </c>
      <c r="CV9" s="69">
        <v>3979.7648241499996</v>
      </c>
      <c r="CW9" s="69">
        <v>8592.624571280001</v>
      </c>
      <c r="CX9" s="69">
        <v>12132.760357860001</v>
      </c>
      <c r="CY9" s="69">
        <v>15983.71750228</v>
      </c>
      <c r="CZ9" s="69">
        <v>20785.692072689999</v>
      </c>
      <c r="DA9" s="69">
        <v>24695.878130070003</v>
      </c>
      <c r="DB9" s="69">
        <v>27481.464478960002</v>
      </c>
      <c r="DC9" s="69">
        <v>31518.353102760004</v>
      </c>
      <c r="DD9" s="69">
        <v>34195.23165673</v>
      </c>
      <c r="DE9" s="69">
        <v>36668.957056929998</v>
      </c>
      <c r="DF9" s="69">
        <v>40592.483973340015</v>
      </c>
      <c r="DG9" s="70">
        <v>44938.894173569999</v>
      </c>
      <c r="DH9" s="69">
        <v>887.81884423999998</v>
      </c>
      <c r="DI9" s="69">
        <v>4248.1663574200002</v>
      </c>
      <c r="DJ9" s="69">
        <v>6298.6503317499992</v>
      </c>
      <c r="DK9" s="69">
        <v>8230.2242296299992</v>
      </c>
      <c r="DL9" s="69">
        <v>10864.63064781</v>
      </c>
      <c r="DM9" s="69">
        <v>12246.729499839999</v>
      </c>
      <c r="DN9" s="69">
        <v>13657.21965365</v>
      </c>
      <c r="DO9" s="69">
        <v>18133.48747742</v>
      </c>
      <c r="DP9" s="69">
        <v>19899.948636320001</v>
      </c>
      <c r="DQ9" s="69">
        <v>22010.81113763</v>
      </c>
      <c r="DR9" s="69">
        <v>26489.694428709998</v>
      </c>
      <c r="DS9" s="70">
        <v>50115.113937319999</v>
      </c>
      <c r="DT9" s="75">
        <v>2953.1776620399992</v>
      </c>
      <c r="DU9" s="75">
        <v>8375.8070515099989</v>
      </c>
      <c r="DV9" s="75">
        <v>11732.089940469998</v>
      </c>
      <c r="DW9" s="75">
        <v>14990.690986039997</v>
      </c>
      <c r="DX9" s="75">
        <v>20695.950909319996</v>
      </c>
      <c r="DY9" s="75">
        <v>24698.060298649994</v>
      </c>
      <c r="DZ9" s="75">
        <v>29203.479239859993</v>
      </c>
      <c r="EA9" s="75">
        <v>36417.219198969993</v>
      </c>
      <c r="EB9" s="75">
        <v>41757.121548519994</v>
      </c>
      <c r="EC9" s="75">
        <v>43822.714275449995</v>
      </c>
      <c r="ED9" s="75">
        <v>51531.365995119995</v>
      </c>
      <c r="EE9" s="75">
        <v>82231.469411350001</v>
      </c>
      <c r="EF9" s="99">
        <v>6566.9613350100008</v>
      </c>
      <c r="EG9" s="75">
        <v>15183.51739191</v>
      </c>
      <c r="EH9" s="75">
        <v>23680.262597459998</v>
      </c>
      <c r="EI9" s="75">
        <v>30535.543599039996</v>
      </c>
      <c r="EJ9" s="75">
        <v>43798.476900169997</v>
      </c>
      <c r="EK9" s="75">
        <v>46789.985453539994</v>
      </c>
      <c r="EL9" s="75">
        <v>50589.59919614</v>
      </c>
      <c r="EM9" s="75">
        <v>59658.040113989999</v>
      </c>
      <c r="EN9" s="75">
        <v>67039.43024365</v>
      </c>
      <c r="EO9" s="75">
        <v>71676.122899199996</v>
      </c>
      <c r="EP9" s="75">
        <v>78017.570284800007</v>
      </c>
      <c r="EQ9" s="75">
        <v>88090.437028050001</v>
      </c>
      <c r="ER9" s="99">
        <v>5890.99491347</v>
      </c>
      <c r="ES9" s="75">
        <v>8868.795557110001</v>
      </c>
      <c r="ET9" s="75">
        <v>16961.578446120002</v>
      </c>
      <c r="EU9" s="75">
        <v>22179.705968270002</v>
      </c>
      <c r="EV9" s="75">
        <v>27257.43664494</v>
      </c>
      <c r="EW9" s="75">
        <v>32009.312882270002</v>
      </c>
      <c r="EX9" s="69">
        <v>37688.442843050005</v>
      </c>
      <c r="EY9" s="75">
        <v>42380.797481099995</v>
      </c>
      <c r="EZ9" s="75">
        <v>49462.426127080005</v>
      </c>
      <c r="FA9" s="75">
        <v>51985.086380389999</v>
      </c>
      <c r="FB9" s="75">
        <v>57105.047927530002</v>
      </c>
      <c r="FC9" s="75">
        <v>60265.536707809995</v>
      </c>
      <c r="FD9" s="99">
        <v>3742.5070776799998</v>
      </c>
      <c r="FE9" s="75">
        <v>8131.1135292399995</v>
      </c>
      <c r="FF9" s="75">
        <v>10446.84201305</v>
      </c>
      <c r="FG9" s="75">
        <v>16037.57877848</v>
      </c>
      <c r="FH9" s="75">
        <v>22314.479281919997</v>
      </c>
      <c r="FI9" s="75">
        <v>25863.319388900003</v>
      </c>
      <c r="FJ9" s="69">
        <v>30705.554969090001</v>
      </c>
      <c r="FK9" s="75">
        <v>36149.393897709997</v>
      </c>
      <c r="FL9" s="75">
        <v>40021.166612679997</v>
      </c>
      <c r="FM9" s="75">
        <v>42953.049961960001</v>
      </c>
      <c r="FN9" s="75">
        <v>47310.885513289999</v>
      </c>
      <c r="FO9" s="75"/>
    </row>
    <row r="10" spans="1:171" ht="34.950000000000003" customHeight="1" x14ac:dyDescent="0.25">
      <c r="A10" s="118"/>
      <c r="B10" s="10" t="str">
        <f>IF('0'!$A$1=1,"Внутрішні податки на товари та послуги, з них:","Domestic taxes on goods and services, inc.:")</f>
        <v>Внутрішні податки на товари та послуги, з них:</v>
      </c>
      <c r="C10" s="11">
        <v>14000000</v>
      </c>
      <c r="D10" s="69">
        <v>12422.030959870002</v>
      </c>
      <c r="E10" s="69">
        <v>23428.300197150005</v>
      </c>
      <c r="F10" s="69">
        <v>36243.962399000004</v>
      </c>
      <c r="G10" s="69">
        <v>50187.297038580007</v>
      </c>
      <c r="H10" s="69">
        <v>62402.065822310004</v>
      </c>
      <c r="I10" s="69">
        <v>74399.687325349994</v>
      </c>
      <c r="J10" s="69">
        <v>88850.171710840004</v>
      </c>
      <c r="K10" s="69">
        <v>105146.80176904</v>
      </c>
      <c r="L10" s="69">
        <v>120209.93485421999</v>
      </c>
      <c r="M10" s="69">
        <v>134282.01291625999</v>
      </c>
      <c r="N10" s="69">
        <v>148388.99007456002</v>
      </c>
      <c r="O10" s="70">
        <v>164012.93150939001</v>
      </c>
      <c r="P10" s="69">
        <v>13606.588599860001</v>
      </c>
      <c r="Q10" s="69">
        <v>25740.856111009998</v>
      </c>
      <c r="R10" s="69">
        <v>39692.003419209999</v>
      </c>
      <c r="S10" s="69">
        <v>53516.03569954</v>
      </c>
      <c r="T10" s="69">
        <v>70142.149066379992</v>
      </c>
      <c r="U10" s="69">
        <v>85914.020317339993</v>
      </c>
      <c r="V10" s="69">
        <v>99614.212284139998</v>
      </c>
      <c r="W10" s="69">
        <v>116363.11932072</v>
      </c>
      <c r="X10" s="69">
        <v>130196.22054472</v>
      </c>
      <c r="Y10" s="69">
        <v>144783.41200906</v>
      </c>
      <c r="Z10" s="69">
        <v>159661.25885367001</v>
      </c>
      <c r="AA10" s="70">
        <v>177255.57234814001</v>
      </c>
      <c r="AB10" s="69">
        <v>12998.393875760001</v>
      </c>
      <c r="AC10" s="69">
        <v>23649.551588870003</v>
      </c>
      <c r="AD10" s="69">
        <v>38624.619691160005</v>
      </c>
      <c r="AE10" s="69">
        <v>51974.709367780008</v>
      </c>
      <c r="AF10" s="69">
        <v>67137.078390740004</v>
      </c>
      <c r="AG10" s="69">
        <v>79853.09783441</v>
      </c>
      <c r="AH10" s="69">
        <v>93809.873252100006</v>
      </c>
      <c r="AI10" s="69">
        <v>106338.52926048002</v>
      </c>
      <c r="AJ10" s="69">
        <v>121423.86121828003</v>
      </c>
      <c r="AK10" s="69">
        <v>135785.19449043</v>
      </c>
      <c r="AL10" s="69">
        <v>149292.18584602</v>
      </c>
      <c r="AM10" s="70">
        <v>164937.49468939001</v>
      </c>
      <c r="AN10" s="69">
        <v>11478.58538705</v>
      </c>
      <c r="AO10" s="69">
        <v>22523.958064139999</v>
      </c>
      <c r="AP10" s="69">
        <v>35557.767273880003</v>
      </c>
      <c r="AQ10" s="69">
        <v>52075.451244010001</v>
      </c>
      <c r="AR10" s="69">
        <v>67733.497842769997</v>
      </c>
      <c r="AS10" s="69">
        <v>83244.040211440006</v>
      </c>
      <c r="AT10" s="69">
        <v>94533.641552090005</v>
      </c>
      <c r="AU10" s="69">
        <v>109155.90436212999</v>
      </c>
      <c r="AV10" s="69">
        <v>126694.06777205001</v>
      </c>
      <c r="AW10" s="69">
        <v>144001.29840024002</v>
      </c>
      <c r="AX10" s="69">
        <v>161259.22055287001</v>
      </c>
      <c r="AY10" s="70">
        <v>184123.83374632002</v>
      </c>
      <c r="AZ10" s="69">
        <v>12763.118290049999</v>
      </c>
      <c r="BA10" s="69">
        <v>31556.58232401</v>
      </c>
      <c r="BB10" s="69">
        <v>56662.651872110007</v>
      </c>
      <c r="BC10" s="69">
        <v>78232.968888760006</v>
      </c>
      <c r="BD10" s="69">
        <v>96861.610313340003</v>
      </c>
      <c r="BE10" s="69">
        <v>115996.21555959</v>
      </c>
      <c r="BF10" s="69">
        <v>136637.72253540999</v>
      </c>
      <c r="BG10" s="69">
        <v>160223.54886628001</v>
      </c>
      <c r="BH10" s="69">
        <v>180793.78604712003</v>
      </c>
      <c r="BI10" s="69">
        <v>201751.85371049002</v>
      </c>
      <c r="BJ10" s="69">
        <v>226496.26932234003</v>
      </c>
      <c r="BK10" s="69">
        <v>249247.61161429004</v>
      </c>
      <c r="BL10" s="71">
        <v>19978.191882790001</v>
      </c>
      <c r="BM10" s="69">
        <v>43743.510520060001</v>
      </c>
      <c r="BN10" s="69">
        <v>74234.654977419996</v>
      </c>
      <c r="BO10" s="69">
        <v>102377.07890928999</v>
      </c>
      <c r="BP10" s="69">
        <v>128767.23472901998</v>
      </c>
      <c r="BQ10" s="69">
        <v>160466.09420470998</v>
      </c>
      <c r="BR10" s="69">
        <v>182661.76268350999</v>
      </c>
      <c r="BS10" s="69">
        <v>213866.90393434998</v>
      </c>
      <c r="BT10" s="69">
        <v>242092.55252264999</v>
      </c>
      <c r="BU10" s="69">
        <v>272562.83816802001</v>
      </c>
      <c r="BV10" s="69">
        <v>308363.86286815</v>
      </c>
      <c r="BW10" s="69">
        <v>337256.69161144004</v>
      </c>
      <c r="BX10" s="71">
        <v>45027.595384259999</v>
      </c>
      <c r="BY10" s="69">
        <v>68479.26441861999</v>
      </c>
      <c r="BZ10" s="69">
        <v>106045.05840743</v>
      </c>
      <c r="CA10" s="69">
        <v>138467.36900178998</v>
      </c>
      <c r="CB10" s="69">
        <v>170224.31677477996</v>
      </c>
      <c r="CC10" s="69">
        <v>202853.62140941995</v>
      </c>
      <c r="CD10" s="69">
        <v>235883.60170847998</v>
      </c>
      <c r="CE10" s="69">
        <v>272207.54408723</v>
      </c>
      <c r="CF10" s="69">
        <v>309881.91513430001</v>
      </c>
      <c r="CG10" s="69">
        <v>352495.90868828003</v>
      </c>
      <c r="CH10" s="69">
        <v>394066.08784119005</v>
      </c>
      <c r="CI10" s="70">
        <v>435430.03009525005</v>
      </c>
      <c r="CJ10" s="69">
        <v>39760.822169000006</v>
      </c>
      <c r="CK10" s="69">
        <v>72093.386266920017</v>
      </c>
      <c r="CL10" s="69">
        <v>110653.36428879002</v>
      </c>
      <c r="CM10" s="69">
        <v>155465.65351232002</v>
      </c>
      <c r="CN10" s="69">
        <v>193021.01308103002</v>
      </c>
      <c r="CO10" s="69">
        <v>230517.09836036002</v>
      </c>
      <c r="CP10" s="69">
        <v>273109.39417312999</v>
      </c>
      <c r="CQ10" s="69">
        <v>317530.68486390001</v>
      </c>
      <c r="CR10" s="69">
        <v>362383.17932543001</v>
      </c>
      <c r="CS10" s="69">
        <v>413361.04096274998</v>
      </c>
      <c r="CT10" s="69">
        <v>459821.16920731997</v>
      </c>
      <c r="CU10" s="70">
        <v>507157.99617621</v>
      </c>
      <c r="CV10" s="69">
        <v>33194.569338970003</v>
      </c>
      <c r="CW10" s="69">
        <v>73486.876101770002</v>
      </c>
      <c r="CX10" s="69">
        <v>114392.52650697003</v>
      </c>
      <c r="CY10" s="69">
        <v>158076.96830142001</v>
      </c>
      <c r="CZ10" s="69">
        <v>201158.06225551001</v>
      </c>
      <c r="DA10" s="69">
        <v>238211.84338790001</v>
      </c>
      <c r="DB10" s="69">
        <v>284545.43139087001</v>
      </c>
      <c r="DC10" s="69">
        <v>326377.45787700999</v>
      </c>
      <c r="DD10" s="69">
        <v>372669.96037458</v>
      </c>
      <c r="DE10" s="69">
        <v>419744.52064186998</v>
      </c>
      <c r="DF10" s="69">
        <v>462694.56859237002</v>
      </c>
      <c r="DG10" s="70">
        <v>515766.57953379001</v>
      </c>
      <c r="DH10" s="69">
        <v>30962.975357520005</v>
      </c>
      <c r="DI10" s="69">
        <v>72777.435641300006</v>
      </c>
      <c r="DJ10" s="69">
        <v>115289.23017699999</v>
      </c>
      <c r="DK10" s="69">
        <v>153113.05525897001</v>
      </c>
      <c r="DL10" s="69">
        <v>189100.78781294002</v>
      </c>
      <c r="DM10" s="69">
        <v>230702.76663725998</v>
      </c>
      <c r="DN10" s="69">
        <v>278167.11206044001</v>
      </c>
      <c r="DO10" s="69">
        <v>332412.58526584005</v>
      </c>
      <c r="DP10" s="69">
        <v>383337.21771724994</v>
      </c>
      <c r="DQ10" s="69">
        <v>437204.7402997</v>
      </c>
      <c r="DR10" s="69">
        <v>490419.52366794</v>
      </c>
      <c r="DS10" s="70">
        <v>554450.38675315003</v>
      </c>
      <c r="DT10" s="69">
        <v>46270.598645620004</v>
      </c>
      <c r="DU10" s="69">
        <v>91973.304943160008</v>
      </c>
      <c r="DV10" s="69">
        <v>150667.59915031001</v>
      </c>
      <c r="DW10" s="69">
        <v>205832.23803176</v>
      </c>
      <c r="DX10" s="69">
        <v>258374.14506804998</v>
      </c>
      <c r="DY10" s="69">
        <v>313422.83659596002</v>
      </c>
      <c r="DZ10" s="69">
        <v>372931.73435396998</v>
      </c>
      <c r="EA10" s="69">
        <v>438357.45463843999</v>
      </c>
      <c r="EB10" s="69">
        <v>505734.29110348999</v>
      </c>
      <c r="EC10" s="69">
        <v>573573.40481843997</v>
      </c>
      <c r="ED10" s="69">
        <v>642123.53996712004</v>
      </c>
      <c r="EE10" s="69">
        <v>716789.49305078003</v>
      </c>
      <c r="EF10" s="71">
        <v>62109.107372500002</v>
      </c>
      <c r="EG10" s="69">
        <v>117624.81952169001</v>
      </c>
      <c r="EH10" s="69">
        <v>143468.20786848001</v>
      </c>
      <c r="EI10" s="69">
        <v>173388.00123071999</v>
      </c>
      <c r="EJ10" s="69">
        <v>209124.49310210001</v>
      </c>
      <c r="EK10" s="69">
        <v>242397.7131511</v>
      </c>
      <c r="EL10" s="69">
        <v>307378.98568584002</v>
      </c>
      <c r="EM10" s="69">
        <v>359462.60649020004</v>
      </c>
      <c r="EN10" s="69">
        <v>418908.07735990995</v>
      </c>
      <c r="EO10" s="69">
        <v>471447.64365831</v>
      </c>
      <c r="EP10" s="69">
        <v>520622.94055268</v>
      </c>
      <c r="EQ10" s="69">
        <v>582435.30983003008</v>
      </c>
      <c r="ER10" s="71">
        <v>48043.12169534</v>
      </c>
      <c r="ES10" s="69">
        <v>102340.71275733999</v>
      </c>
      <c r="ET10" s="69">
        <v>156949.50508170002</v>
      </c>
      <c r="EU10" s="69">
        <v>214131.39582542001</v>
      </c>
      <c r="EV10" s="69">
        <v>274375.60233045998</v>
      </c>
      <c r="EW10" s="69">
        <v>337241.66405695002</v>
      </c>
      <c r="EX10" s="69">
        <v>402570.95357926004</v>
      </c>
      <c r="EY10" s="69">
        <v>474589.36870142998</v>
      </c>
      <c r="EZ10" s="69">
        <v>548602.31499707</v>
      </c>
      <c r="FA10" s="69">
        <v>626933.83820500004</v>
      </c>
      <c r="FB10" s="69">
        <v>696559.16363726999</v>
      </c>
      <c r="FC10" s="69">
        <v>770543.22804005002</v>
      </c>
      <c r="FD10" s="71">
        <v>86569.124050949991</v>
      </c>
      <c r="FE10" s="69">
        <v>147965.01792469001</v>
      </c>
      <c r="FF10" s="69">
        <v>222880.28253951998</v>
      </c>
      <c r="FG10" s="69">
        <v>304617.49410421995</v>
      </c>
      <c r="FH10" s="69">
        <v>382817.79488717997</v>
      </c>
      <c r="FI10" s="69">
        <v>459046.21208266</v>
      </c>
      <c r="FJ10" s="69">
        <v>539613.27772208001</v>
      </c>
      <c r="FK10" s="69">
        <v>623559.7622326999</v>
      </c>
      <c r="FL10" s="69">
        <v>710448.08224957995</v>
      </c>
      <c r="FM10" s="69">
        <v>798966.05293004005</v>
      </c>
      <c r="FN10" s="69">
        <v>881436.1450379201</v>
      </c>
      <c r="FO10" s="69"/>
    </row>
    <row r="11" spans="1:171" ht="48.45" customHeight="1" x14ac:dyDescent="0.25">
      <c r="A11" s="118"/>
      <c r="B11" s="13" t="str">
        <f>IF('0'!$A$1=1,"Акцизний податок з вироблених в Україні підакцизних товарів (продукції)","Excise duty on produced goods")</f>
        <v>Акцизний податок з вироблених в Україні підакцизних товарів (продукції)</v>
      </c>
      <c r="C11" s="11">
        <v>14020000</v>
      </c>
      <c r="D11" s="69">
        <v>2387.8404771500004</v>
      </c>
      <c r="E11" s="69">
        <v>3595.7722627500007</v>
      </c>
      <c r="F11" s="69">
        <v>5419.0689280400002</v>
      </c>
      <c r="G11" s="69">
        <v>7589.6745740300003</v>
      </c>
      <c r="H11" s="69">
        <v>9641.5381282300004</v>
      </c>
      <c r="I11" s="69">
        <v>11784.513066110001</v>
      </c>
      <c r="J11" s="69">
        <v>14281.321405760002</v>
      </c>
      <c r="K11" s="69">
        <v>16777.984776740002</v>
      </c>
      <c r="L11" s="69">
        <v>19515.007489830001</v>
      </c>
      <c r="M11" s="69">
        <v>21870.045301650003</v>
      </c>
      <c r="N11" s="69">
        <v>24081.834017860001</v>
      </c>
      <c r="O11" s="70">
        <v>26097.121272500004</v>
      </c>
      <c r="P11" s="69">
        <v>2552.48903741</v>
      </c>
      <c r="Q11" s="69">
        <v>4080.4079558600006</v>
      </c>
      <c r="R11" s="69">
        <v>5915.9987495600008</v>
      </c>
      <c r="S11" s="69">
        <v>8002.4312594200001</v>
      </c>
      <c r="T11" s="69">
        <v>11003.246120289999</v>
      </c>
      <c r="U11" s="69">
        <v>13732.781844130001</v>
      </c>
      <c r="V11" s="69">
        <v>16502.359053839999</v>
      </c>
      <c r="W11" s="69">
        <v>19254.648327479998</v>
      </c>
      <c r="X11" s="69">
        <v>21793.335440729999</v>
      </c>
      <c r="Y11" s="69">
        <v>24141.51256653</v>
      </c>
      <c r="Z11" s="69">
        <v>26413.526477610001</v>
      </c>
      <c r="AA11" s="70">
        <v>28660.975288990001</v>
      </c>
      <c r="AB11" s="69">
        <v>2748.0350327400006</v>
      </c>
      <c r="AC11" s="69">
        <v>5160.5265809299999</v>
      </c>
      <c r="AD11" s="69">
        <v>7623.7838847600005</v>
      </c>
      <c r="AE11" s="69">
        <v>10292.083258980001</v>
      </c>
      <c r="AF11" s="69">
        <v>12610.23538523</v>
      </c>
      <c r="AG11" s="69">
        <v>14745.281941589999</v>
      </c>
      <c r="AH11" s="69">
        <v>17116.962313519998</v>
      </c>
      <c r="AI11" s="69">
        <v>19315.491137809997</v>
      </c>
      <c r="AJ11" s="69">
        <v>21668.56005086</v>
      </c>
      <c r="AK11" s="69">
        <v>23471.247738270002</v>
      </c>
      <c r="AL11" s="69">
        <v>25809.910476900001</v>
      </c>
      <c r="AM11" s="70">
        <v>27721.345705950003</v>
      </c>
      <c r="AN11" s="69">
        <v>2095.8383164600004</v>
      </c>
      <c r="AO11" s="69">
        <v>3986.0996677900002</v>
      </c>
      <c r="AP11" s="69">
        <v>5397.1049168999998</v>
      </c>
      <c r="AQ11" s="69">
        <v>7585.472694959999</v>
      </c>
      <c r="AR11" s="69">
        <v>10221.207022549999</v>
      </c>
      <c r="AS11" s="69">
        <v>12781.234420699999</v>
      </c>
      <c r="AT11" s="69">
        <v>15277.072058159998</v>
      </c>
      <c r="AU11" s="69">
        <v>18157.030565129997</v>
      </c>
      <c r="AV11" s="69">
        <v>20953.179454159996</v>
      </c>
      <c r="AW11" s="69">
        <v>23440.753458389998</v>
      </c>
      <c r="AX11" s="69">
        <v>25727.987241559997</v>
      </c>
      <c r="AY11" s="70">
        <v>28244.189993779994</v>
      </c>
      <c r="AZ11" s="69">
        <v>1934.4758933800003</v>
      </c>
      <c r="BA11" s="69">
        <v>4740.2819690600008</v>
      </c>
      <c r="BB11" s="69">
        <v>7650.3858286100012</v>
      </c>
      <c r="BC11" s="69">
        <v>10792.157804100001</v>
      </c>
      <c r="BD11" s="69">
        <v>14039.226333190001</v>
      </c>
      <c r="BE11" s="69">
        <v>17460.130186410002</v>
      </c>
      <c r="BF11" s="69">
        <v>21012.532214070001</v>
      </c>
      <c r="BG11" s="69">
        <v>24181.12555393</v>
      </c>
      <c r="BH11" s="69">
        <v>27668.321792070001</v>
      </c>
      <c r="BI11" s="69">
        <v>31105.863982120001</v>
      </c>
      <c r="BJ11" s="69">
        <v>34650.96951332</v>
      </c>
      <c r="BK11" s="69">
        <v>38783.764324440002</v>
      </c>
      <c r="BL11" s="71">
        <v>3541.2606569200002</v>
      </c>
      <c r="BM11" s="69">
        <v>7852.4502283499987</v>
      </c>
      <c r="BN11" s="69">
        <v>12020.402916359999</v>
      </c>
      <c r="BO11" s="69">
        <v>16270.906321229999</v>
      </c>
      <c r="BP11" s="69">
        <v>20791.669604359999</v>
      </c>
      <c r="BQ11" s="69">
        <v>25274.980441379998</v>
      </c>
      <c r="BR11" s="69">
        <v>30032.589949609996</v>
      </c>
      <c r="BS11" s="69">
        <v>34893.537804259991</v>
      </c>
      <c r="BT11" s="69">
        <v>39653.234227959991</v>
      </c>
      <c r="BU11" s="69">
        <v>44894.070683039994</v>
      </c>
      <c r="BV11" s="69">
        <v>50038.605311189996</v>
      </c>
      <c r="BW11" s="69">
        <v>55116.254665389999</v>
      </c>
      <c r="BX11" s="71">
        <v>4549.5661563600006</v>
      </c>
      <c r="BY11" s="69">
        <v>9954.7115721299997</v>
      </c>
      <c r="BZ11" s="69">
        <v>15304.280116919999</v>
      </c>
      <c r="CA11" s="69">
        <v>21036.96442389</v>
      </c>
      <c r="CB11" s="69">
        <v>25985.895701919999</v>
      </c>
      <c r="CC11" s="69">
        <v>31326.621398979998</v>
      </c>
      <c r="CD11" s="69">
        <v>37053.480672589998</v>
      </c>
      <c r="CE11" s="69">
        <v>42792.904016839995</v>
      </c>
      <c r="CF11" s="69">
        <v>48970.413815659995</v>
      </c>
      <c r="CG11" s="69">
        <v>55419.921746229993</v>
      </c>
      <c r="CH11" s="69">
        <v>61813.424181789997</v>
      </c>
      <c r="CI11" s="70">
        <v>67774.169347119998</v>
      </c>
      <c r="CJ11" s="69">
        <v>4985.6299875300001</v>
      </c>
      <c r="CK11" s="69">
        <v>8908.0585109700005</v>
      </c>
      <c r="CL11" s="69">
        <v>13733.689869130001</v>
      </c>
      <c r="CM11" s="69">
        <v>18523.239719060002</v>
      </c>
      <c r="CN11" s="69">
        <v>23291.637472840001</v>
      </c>
      <c r="CO11" s="69">
        <v>29325.873982410001</v>
      </c>
      <c r="CP11" s="69">
        <v>36394.761995450004</v>
      </c>
      <c r="CQ11" s="69">
        <v>43154.14129367</v>
      </c>
      <c r="CR11" s="69">
        <v>50338.99995926</v>
      </c>
      <c r="CS11" s="69">
        <v>57416.361219839993</v>
      </c>
      <c r="CT11" s="69">
        <v>64801.079367439997</v>
      </c>
      <c r="CU11" s="70">
        <v>72695.502085929998</v>
      </c>
      <c r="CV11" s="69">
        <v>3748.6314063499999</v>
      </c>
      <c r="CW11" s="69">
        <v>7690.7620875800003</v>
      </c>
      <c r="CX11" s="69">
        <v>12822.757065220001</v>
      </c>
      <c r="CY11" s="69">
        <v>18677.27955644</v>
      </c>
      <c r="CZ11" s="69">
        <v>25057.331029240002</v>
      </c>
      <c r="DA11" s="69">
        <v>31856.600847900001</v>
      </c>
      <c r="DB11" s="69">
        <v>38246.150355620004</v>
      </c>
      <c r="DC11" s="69">
        <v>44475.308380420007</v>
      </c>
      <c r="DD11" s="69">
        <v>51365.232434660007</v>
      </c>
      <c r="DE11" s="69">
        <v>57959.870267419996</v>
      </c>
      <c r="DF11" s="69">
        <v>63329.08705069001</v>
      </c>
      <c r="DG11" s="70">
        <v>71343.472955590012</v>
      </c>
      <c r="DH11" s="69">
        <v>3475.1307880599993</v>
      </c>
      <c r="DI11" s="69">
        <v>8838.1486191599997</v>
      </c>
      <c r="DJ11" s="69">
        <v>15412.538331629999</v>
      </c>
      <c r="DK11" s="69">
        <v>22431.019437000003</v>
      </c>
      <c r="DL11" s="69">
        <v>29632.442036470002</v>
      </c>
      <c r="DM11" s="69">
        <v>36611.840193230004</v>
      </c>
      <c r="DN11" s="69">
        <v>44203.823108660006</v>
      </c>
      <c r="DO11" s="69">
        <v>51263.465357889996</v>
      </c>
      <c r="DP11" s="69">
        <v>58861.639575099995</v>
      </c>
      <c r="DQ11" s="69">
        <v>66575.257841979997</v>
      </c>
      <c r="DR11" s="69">
        <v>73669.410495420001</v>
      </c>
      <c r="DS11" s="70">
        <v>82314.860317760002</v>
      </c>
      <c r="DT11" s="69">
        <v>3849.0383984499999</v>
      </c>
      <c r="DU11" s="69">
        <v>9342.1521556000007</v>
      </c>
      <c r="DV11" s="69">
        <v>15270.825752469998</v>
      </c>
      <c r="DW11" s="69">
        <v>22577.51239792</v>
      </c>
      <c r="DX11" s="69">
        <v>29273.632040880002</v>
      </c>
      <c r="DY11" s="69">
        <v>36521.785184970002</v>
      </c>
      <c r="DZ11" s="69">
        <v>44340.1405084</v>
      </c>
      <c r="EA11" s="69">
        <v>51856.630034480004</v>
      </c>
      <c r="EB11" s="69">
        <v>59637.321385470001</v>
      </c>
      <c r="EC11" s="69">
        <v>68116.211174379991</v>
      </c>
      <c r="ED11" s="69">
        <v>76430.901141539987</v>
      </c>
      <c r="EE11" s="69">
        <v>85044.329850679991</v>
      </c>
      <c r="EF11" s="71">
        <v>3917.3671832600003</v>
      </c>
      <c r="EG11" s="69">
        <v>8828.6335366399999</v>
      </c>
      <c r="EH11" s="69">
        <v>10197.288348329999</v>
      </c>
      <c r="EI11" s="69">
        <v>12094.167302</v>
      </c>
      <c r="EJ11" s="69">
        <v>16103.871883670001</v>
      </c>
      <c r="EK11" s="69">
        <v>23205.145097790002</v>
      </c>
      <c r="EL11" s="69">
        <v>28224.524670340001</v>
      </c>
      <c r="EM11" s="69">
        <v>34218.002653740004</v>
      </c>
      <c r="EN11" s="69">
        <v>41807.719169900003</v>
      </c>
      <c r="EO11" s="69">
        <v>48127.678648169996</v>
      </c>
      <c r="EP11" s="69">
        <v>53211.307763190001</v>
      </c>
      <c r="EQ11" s="69">
        <v>61130.820057190002</v>
      </c>
      <c r="ER11" s="71">
        <v>3852.9336029199999</v>
      </c>
      <c r="ES11" s="69">
        <v>9095.6644635200009</v>
      </c>
      <c r="ET11" s="69">
        <v>18142.501225869997</v>
      </c>
      <c r="EU11" s="69">
        <v>26489.238770849999</v>
      </c>
      <c r="EV11" s="69">
        <v>35306.097259670001</v>
      </c>
      <c r="EW11" s="69">
        <v>43804.369202039998</v>
      </c>
      <c r="EX11" s="69">
        <v>50659.758891140002</v>
      </c>
      <c r="EY11" s="69">
        <v>59341.297474190003</v>
      </c>
      <c r="EZ11" s="69">
        <v>70605.139177060002</v>
      </c>
      <c r="FA11" s="69">
        <v>78079.764333639992</v>
      </c>
      <c r="FB11" s="69">
        <v>85615.056322960008</v>
      </c>
      <c r="FC11" s="69">
        <v>94328.26081502001</v>
      </c>
      <c r="FD11" s="71">
        <v>3480.1595300900003</v>
      </c>
      <c r="FE11" s="69">
        <v>9876.1498867299997</v>
      </c>
      <c r="FF11" s="69">
        <v>17060.969792930002</v>
      </c>
      <c r="FG11" s="69">
        <v>26434.254117290002</v>
      </c>
      <c r="FH11" s="69">
        <v>35608.071954530002</v>
      </c>
      <c r="FI11" s="69">
        <v>44373.540283730006</v>
      </c>
      <c r="FJ11" s="69">
        <v>54567.955878730005</v>
      </c>
      <c r="FK11" s="69">
        <v>64686.061032089994</v>
      </c>
      <c r="FL11" s="69">
        <v>74681.893420089997</v>
      </c>
      <c r="FM11" s="69">
        <v>84219.292921200002</v>
      </c>
      <c r="FN11" s="69">
        <v>94273.373145789999</v>
      </c>
      <c r="FO11" s="69"/>
    </row>
    <row r="12" spans="1:171" ht="34.950000000000003" customHeight="1" x14ac:dyDescent="0.25">
      <c r="A12" s="118"/>
      <c r="B12" s="13"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2" s="11">
        <v>14030000</v>
      </c>
      <c r="D12" s="69">
        <v>392.08021835</v>
      </c>
      <c r="E12" s="69">
        <v>843.09434380000005</v>
      </c>
      <c r="F12" s="69">
        <v>1479.0340157599999</v>
      </c>
      <c r="G12" s="69">
        <v>1970.1298490299998</v>
      </c>
      <c r="H12" s="69">
        <v>2523.6238106000001</v>
      </c>
      <c r="I12" s="69">
        <v>3094.1025317900003</v>
      </c>
      <c r="J12" s="69">
        <v>3834.1591959300004</v>
      </c>
      <c r="K12" s="69">
        <v>4683.4714326400008</v>
      </c>
      <c r="L12" s="69">
        <v>5503.1240320300003</v>
      </c>
      <c r="M12" s="69">
        <v>6337.7568627700002</v>
      </c>
      <c r="N12" s="69">
        <v>7155.5887018800004</v>
      </c>
      <c r="O12" s="70">
        <v>7822.0569907400004</v>
      </c>
      <c r="P12" s="69">
        <v>707.28410469000005</v>
      </c>
      <c r="Q12" s="69">
        <v>1334.98524322</v>
      </c>
      <c r="R12" s="69">
        <v>2204.6147890299999</v>
      </c>
      <c r="S12" s="69">
        <v>2952.48308292</v>
      </c>
      <c r="T12" s="69">
        <v>3656.79084883</v>
      </c>
      <c r="U12" s="69">
        <v>4556.1430732499994</v>
      </c>
      <c r="V12" s="69">
        <v>5594.5713208899997</v>
      </c>
      <c r="W12" s="69">
        <v>6644.3558818399997</v>
      </c>
      <c r="X12" s="69">
        <v>7410.8573996699997</v>
      </c>
      <c r="Y12" s="69">
        <v>8263.6907153800003</v>
      </c>
      <c r="Z12" s="69">
        <v>9041.9451067099999</v>
      </c>
      <c r="AA12" s="70">
        <v>9767.7729882900003</v>
      </c>
      <c r="AB12" s="69">
        <v>563.32538374000001</v>
      </c>
      <c r="AC12" s="69">
        <v>1099.26067418</v>
      </c>
      <c r="AD12" s="69">
        <v>1668.8736853999999</v>
      </c>
      <c r="AE12" s="69">
        <v>2331.1932114299998</v>
      </c>
      <c r="AF12" s="69">
        <v>3033.9254315499998</v>
      </c>
      <c r="AG12" s="69">
        <v>3692.94380585</v>
      </c>
      <c r="AH12" s="69">
        <v>4629.2761160199998</v>
      </c>
      <c r="AI12" s="69">
        <v>5475.4300027899999</v>
      </c>
      <c r="AJ12" s="69">
        <v>5967.4070920899994</v>
      </c>
      <c r="AK12" s="69">
        <v>6683.0949444899998</v>
      </c>
      <c r="AL12" s="69">
        <v>7799.4556700899993</v>
      </c>
      <c r="AM12" s="70">
        <v>8946.8410684599985</v>
      </c>
      <c r="AN12" s="69">
        <v>667.63302433000001</v>
      </c>
      <c r="AO12" s="69">
        <v>1607.8045721399999</v>
      </c>
      <c r="AP12" s="69">
        <v>2501.8087770399998</v>
      </c>
      <c r="AQ12" s="69">
        <v>3822.2280279099996</v>
      </c>
      <c r="AR12" s="69">
        <v>5281.2845499799996</v>
      </c>
      <c r="AS12" s="69">
        <v>6479.6366797599985</v>
      </c>
      <c r="AT12" s="69">
        <v>7949.9382365099991</v>
      </c>
      <c r="AU12" s="69">
        <v>10000.488917859999</v>
      </c>
      <c r="AV12" s="69">
        <v>11719.88599024</v>
      </c>
      <c r="AW12" s="69">
        <v>13355.864691749999</v>
      </c>
      <c r="AX12" s="69">
        <v>15073.41646088</v>
      </c>
      <c r="AY12" s="70">
        <v>16855.384897740001</v>
      </c>
      <c r="AZ12" s="69">
        <v>1246.21008781</v>
      </c>
      <c r="BA12" s="69">
        <v>3120.7001733500001</v>
      </c>
      <c r="BB12" s="69">
        <v>4867.6545647900002</v>
      </c>
      <c r="BC12" s="69">
        <v>6871.8858188800004</v>
      </c>
      <c r="BD12" s="69">
        <v>8683.21587009</v>
      </c>
      <c r="BE12" s="69">
        <v>10608.174260870001</v>
      </c>
      <c r="BF12" s="69">
        <v>12910.801883110002</v>
      </c>
      <c r="BG12" s="69">
        <v>15122.772044570003</v>
      </c>
      <c r="BH12" s="69">
        <v>17345.753379120004</v>
      </c>
      <c r="BI12" s="69">
        <v>19582.617367200004</v>
      </c>
      <c r="BJ12" s="69">
        <v>22142.344517030004</v>
      </c>
      <c r="BK12" s="69">
        <v>24326.833154670006</v>
      </c>
      <c r="BL12" s="71">
        <v>1700.34283022</v>
      </c>
      <c r="BM12" s="69">
        <v>4009.40398465</v>
      </c>
      <c r="BN12" s="69">
        <v>6862.2055508699996</v>
      </c>
      <c r="BO12" s="69">
        <v>9880.582651499999</v>
      </c>
      <c r="BP12" s="69">
        <v>12840.20374121</v>
      </c>
      <c r="BQ12" s="69">
        <v>15640.83115346</v>
      </c>
      <c r="BR12" s="69">
        <v>18633.837198720001</v>
      </c>
      <c r="BS12" s="69">
        <v>22070.196411600002</v>
      </c>
      <c r="BT12" s="69">
        <v>25405.276545230001</v>
      </c>
      <c r="BU12" s="69">
        <v>28673.216152040004</v>
      </c>
      <c r="BV12" s="69">
        <v>31820.625130690001</v>
      </c>
      <c r="BW12" s="69">
        <v>35006.220517020003</v>
      </c>
      <c r="BX12" s="71">
        <v>2285.4155604400003</v>
      </c>
      <c r="BY12" s="69">
        <v>4672.1726173500001</v>
      </c>
      <c r="BZ12" s="69">
        <v>8708.0960164499993</v>
      </c>
      <c r="CA12" s="69">
        <v>12561.36902751</v>
      </c>
      <c r="CB12" s="69">
        <v>16725.70720284</v>
      </c>
      <c r="CC12" s="69">
        <v>20335.025255269997</v>
      </c>
      <c r="CD12" s="69">
        <v>24405.550082679998</v>
      </c>
      <c r="CE12" s="69">
        <v>28342.854048830002</v>
      </c>
      <c r="CF12" s="69">
        <v>32331.71451564</v>
      </c>
      <c r="CG12" s="69">
        <v>38568.705610020006</v>
      </c>
      <c r="CH12" s="69">
        <v>43570.278587710003</v>
      </c>
      <c r="CI12" s="70">
        <v>47674.448818670004</v>
      </c>
      <c r="CJ12" s="69">
        <v>3230.0147421499996</v>
      </c>
      <c r="CK12" s="69">
        <v>6320.369025519999</v>
      </c>
      <c r="CL12" s="69">
        <v>11080.30342978</v>
      </c>
      <c r="CM12" s="69">
        <v>14921.3222628</v>
      </c>
      <c r="CN12" s="69">
        <v>20108.03282873</v>
      </c>
      <c r="CO12" s="69">
        <v>24101.717144780003</v>
      </c>
      <c r="CP12" s="69">
        <v>28557.839166689999</v>
      </c>
      <c r="CQ12" s="69">
        <v>33113.230837969997</v>
      </c>
      <c r="CR12" s="69">
        <v>39114.291488589995</v>
      </c>
      <c r="CS12" s="69">
        <v>44695.97790831</v>
      </c>
      <c r="CT12" s="69">
        <v>49632.392187589998</v>
      </c>
      <c r="CU12" s="70">
        <v>54062.346512999997</v>
      </c>
      <c r="CV12" s="69">
        <v>4869.6385248499992</v>
      </c>
      <c r="CW12" s="69">
        <v>11010.048991439999</v>
      </c>
      <c r="CX12" s="69">
        <v>14726.111354479999</v>
      </c>
      <c r="CY12" s="69">
        <v>20453.70486188</v>
      </c>
      <c r="CZ12" s="69">
        <v>25867.146125019997</v>
      </c>
      <c r="DA12" s="69">
        <v>29864.688326639996</v>
      </c>
      <c r="DB12" s="69">
        <v>35153.811150229994</v>
      </c>
      <c r="DC12" s="69">
        <v>39040.11000198999</v>
      </c>
      <c r="DD12" s="69">
        <v>45561.349591819991</v>
      </c>
      <c r="DE12" s="69">
        <v>50716.033562469995</v>
      </c>
      <c r="DF12" s="69">
        <v>55215.964786190001</v>
      </c>
      <c r="DG12" s="70">
        <v>59409.810003049992</v>
      </c>
      <c r="DH12" s="69">
        <v>3257.0721482600002</v>
      </c>
      <c r="DI12" s="69">
        <v>7594.3573248000002</v>
      </c>
      <c r="DJ12" s="69">
        <v>12149.764746690002</v>
      </c>
      <c r="DK12" s="69">
        <v>16534.600107939998</v>
      </c>
      <c r="DL12" s="69">
        <v>21050.363463130005</v>
      </c>
      <c r="DM12" s="69">
        <v>26592.895922390002</v>
      </c>
      <c r="DN12" s="69">
        <v>31769.1313281</v>
      </c>
      <c r="DO12" s="69">
        <v>38747.939327280001</v>
      </c>
      <c r="DP12" s="69">
        <v>45362.533766</v>
      </c>
      <c r="DQ12" s="69">
        <v>51957.867617349999</v>
      </c>
      <c r="DR12" s="69">
        <v>58048.779693360004</v>
      </c>
      <c r="DS12" s="70">
        <v>64366.543656000002</v>
      </c>
      <c r="DT12" s="69">
        <v>4894.9161018800005</v>
      </c>
      <c r="DU12" s="69">
        <v>10234.193629809999</v>
      </c>
      <c r="DV12" s="69">
        <v>17713.59474882</v>
      </c>
      <c r="DW12" s="69">
        <v>24375.084649509998</v>
      </c>
      <c r="DX12" s="69">
        <v>31594.523537880003</v>
      </c>
      <c r="DY12" s="69">
        <v>38937.282936789998</v>
      </c>
      <c r="DZ12" s="69">
        <v>45893.016579709998</v>
      </c>
      <c r="EA12" s="69">
        <v>53727.703412210001</v>
      </c>
      <c r="EB12" s="69">
        <v>61971.338930170001</v>
      </c>
      <c r="EC12" s="69">
        <v>71635.272023649988</v>
      </c>
      <c r="ED12" s="69">
        <v>79368.756528929996</v>
      </c>
      <c r="EE12" s="69">
        <v>87019.731053669995</v>
      </c>
      <c r="EF12" s="71">
        <v>4660.4552648900008</v>
      </c>
      <c r="EG12" s="69">
        <v>10060.921752079999</v>
      </c>
      <c r="EH12" s="69">
        <v>11531.397411739999</v>
      </c>
      <c r="EI12" s="69">
        <v>15778.663171540002</v>
      </c>
      <c r="EJ12" s="69">
        <v>19750.467515290002</v>
      </c>
      <c r="EK12" s="69">
        <v>21275.045211799999</v>
      </c>
      <c r="EL12" s="69">
        <v>24337.057909750001</v>
      </c>
      <c r="EM12" s="69">
        <v>26711.29996154</v>
      </c>
      <c r="EN12" s="69">
        <v>28956.237836830001</v>
      </c>
      <c r="EO12" s="69">
        <v>33638.007640279997</v>
      </c>
      <c r="EP12" s="69">
        <v>38043.077045629994</v>
      </c>
      <c r="EQ12" s="69">
        <v>44084.402854280001</v>
      </c>
      <c r="ER12" s="71">
        <v>6840.2019254999996</v>
      </c>
      <c r="ES12" s="69">
        <v>12808.352569709999</v>
      </c>
      <c r="ET12" s="69">
        <v>18219.861409689998</v>
      </c>
      <c r="EU12" s="69">
        <v>24219.713853699999</v>
      </c>
      <c r="EV12" s="69">
        <v>30144.093853450002</v>
      </c>
      <c r="EW12" s="69">
        <v>37109.278004410007</v>
      </c>
      <c r="EX12" s="69">
        <v>44628.625849190001</v>
      </c>
      <c r="EY12" s="69">
        <v>52676.886724800002</v>
      </c>
      <c r="EZ12" s="69">
        <v>60198.778211160003</v>
      </c>
      <c r="FA12" s="69">
        <v>68148.15063655001</v>
      </c>
      <c r="FB12" s="69">
        <v>75417.350456009997</v>
      </c>
      <c r="FC12" s="69">
        <v>81388.062555929995</v>
      </c>
      <c r="FD12" s="71">
        <v>9586.1530409299994</v>
      </c>
      <c r="FE12" s="69">
        <v>16424.121274829999</v>
      </c>
      <c r="FF12" s="69">
        <v>24536.041180550001</v>
      </c>
      <c r="FG12" s="69">
        <v>33316.26845227</v>
      </c>
      <c r="FH12" s="69">
        <v>42288.698782410007</v>
      </c>
      <c r="FI12" s="69">
        <v>51760.453669949995</v>
      </c>
      <c r="FJ12" s="69">
        <v>61091.425067150005</v>
      </c>
      <c r="FK12" s="69">
        <v>71987.157533960009</v>
      </c>
      <c r="FL12" s="69">
        <v>84509.106583889996</v>
      </c>
      <c r="FM12" s="69">
        <v>95443.507510320007</v>
      </c>
      <c r="FN12" s="69">
        <v>105945.49535033001</v>
      </c>
      <c r="FO12" s="69"/>
    </row>
    <row r="13" spans="1:171" ht="34.950000000000003" customHeight="1" x14ac:dyDescent="0.25">
      <c r="A13" s="118"/>
      <c r="B13" s="13" t="str">
        <f>IF('0'!$A$1=1,"Податок на додану вартість з вироблених в Україні товарів (робіт, послуг) з урахуванням бюджетного відшкодування","VAT on domestically produced goods and services (taking into account budget reimbursement)")</f>
        <v>Податок на додану вартість з вироблених в Україні товарів (робіт, послуг) з урахуванням бюджетного відшкодування</v>
      </c>
      <c r="C13" s="11">
        <v>14060000</v>
      </c>
      <c r="D13" s="69">
        <v>4383.946238720001</v>
      </c>
      <c r="E13" s="69">
        <v>7401.688360000001</v>
      </c>
      <c r="F13" s="69">
        <v>10692.678745499999</v>
      </c>
      <c r="G13" s="69">
        <v>14776.334644540002</v>
      </c>
      <c r="H13" s="69">
        <v>16694.460336110002</v>
      </c>
      <c r="I13" s="69">
        <v>18475.540742109999</v>
      </c>
      <c r="J13" s="69">
        <v>20201.946379480003</v>
      </c>
      <c r="K13" s="69">
        <v>22900.810984260002</v>
      </c>
      <c r="L13" s="69">
        <v>25613.790362219999</v>
      </c>
      <c r="M13" s="69">
        <v>28095.682204440003</v>
      </c>
      <c r="N13" s="69">
        <v>30499.564099240011</v>
      </c>
      <c r="O13" s="70">
        <v>34068.793578679994</v>
      </c>
      <c r="P13" s="69">
        <v>3465.4365271299998</v>
      </c>
      <c r="Q13" s="69">
        <v>5708.5497945399993</v>
      </c>
      <c r="R13" s="69">
        <v>8483.2121853999997</v>
      </c>
      <c r="S13" s="69">
        <v>10945.093172359999</v>
      </c>
      <c r="T13" s="69">
        <v>14553.695440329997</v>
      </c>
      <c r="U13" s="69">
        <v>17094.31164683</v>
      </c>
      <c r="V13" s="69">
        <v>19307.074986690001</v>
      </c>
      <c r="W13" s="69">
        <v>22037.288198119997</v>
      </c>
      <c r="X13" s="69">
        <v>25214.827418979999</v>
      </c>
      <c r="Y13" s="69">
        <v>28063.871575079997</v>
      </c>
      <c r="Z13" s="69">
        <v>31179.745729529997</v>
      </c>
      <c r="AA13" s="70">
        <v>37222.577769909993</v>
      </c>
      <c r="AB13" s="69">
        <v>3201.1788246599999</v>
      </c>
      <c r="AC13" s="69">
        <v>4313.7419903000009</v>
      </c>
      <c r="AD13" s="69">
        <v>7694.7806998499982</v>
      </c>
      <c r="AE13" s="69">
        <v>10197.5109701</v>
      </c>
      <c r="AF13" s="69">
        <v>12591.808561269994</v>
      </c>
      <c r="AG13" s="69">
        <v>15439.540110609996</v>
      </c>
      <c r="AH13" s="69">
        <v>16506.869919419998</v>
      </c>
      <c r="AI13" s="69">
        <v>19544.603150560004</v>
      </c>
      <c r="AJ13" s="69">
        <v>21472.790999140005</v>
      </c>
      <c r="AK13" s="69">
        <v>24720.08471449</v>
      </c>
      <c r="AL13" s="69">
        <v>26524.393469929993</v>
      </c>
      <c r="AM13" s="70">
        <v>31725.569202519997</v>
      </c>
      <c r="AN13" s="69">
        <v>3435.3504259900001</v>
      </c>
      <c r="AO13" s="69">
        <v>6849.8076010999994</v>
      </c>
      <c r="AP13" s="69">
        <v>10274.908403140002</v>
      </c>
      <c r="AQ13" s="69">
        <v>13842.549631720001</v>
      </c>
      <c r="AR13" s="69">
        <v>16618.151259790004</v>
      </c>
      <c r="AS13" s="69">
        <v>20582.430802750001</v>
      </c>
      <c r="AT13" s="69">
        <v>17453.421970490006</v>
      </c>
      <c r="AU13" s="69">
        <v>17939.93191607</v>
      </c>
      <c r="AV13" s="69">
        <v>19953.992729770001</v>
      </c>
      <c r="AW13" s="69">
        <v>21742.507177160005</v>
      </c>
      <c r="AX13" s="69">
        <v>24990.581822320004</v>
      </c>
      <c r="AY13" s="70">
        <v>31736.988525110002</v>
      </c>
      <c r="AZ13" s="69">
        <v>2768.1850219400003</v>
      </c>
      <c r="BA13" s="69">
        <v>5749.4261357699997</v>
      </c>
      <c r="BB13" s="69">
        <v>13099.142857120001</v>
      </c>
      <c r="BC13" s="69">
        <v>17364.550000979998</v>
      </c>
      <c r="BD13" s="69">
        <v>20599.215070260005</v>
      </c>
      <c r="BE13" s="69">
        <v>23235.099443269999</v>
      </c>
      <c r="BF13" s="69">
        <v>24700.82163395</v>
      </c>
      <c r="BG13" s="69">
        <v>30080.025418830002</v>
      </c>
      <c r="BH13" s="69">
        <v>31442.615474440008</v>
      </c>
      <c r="BI13" s="69">
        <v>33291.837278860003</v>
      </c>
      <c r="BJ13" s="69">
        <v>37654.265174670007</v>
      </c>
      <c r="BK13" s="69">
        <v>39688.037333720007</v>
      </c>
      <c r="BL13" s="71">
        <v>4477.2847044300006</v>
      </c>
      <c r="BM13" s="69">
        <v>6979.3506642000029</v>
      </c>
      <c r="BN13" s="69">
        <v>13382.31576537</v>
      </c>
      <c r="BO13" s="69">
        <v>18799.002492659998</v>
      </c>
      <c r="BP13" s="69">
        <v>23574.725158059999</v>
      </c>
      <c r="BQ13" s="69">
        <v>33657.343813650004</v>
      </c>
      <c r="BR13" s="69">
        <v>32179.830093290009</v>
      </c>
      <c r="BS13" s="69">
        <v>37346.67199897</v>
      </c>
      <c r="BT13" s="69">
        <v>40115.770421680005</v>
      </c>
      <c r="BU13" s="69">
        <v>44217.805679810001</v>
      </c>
      <c r="BV13" s="69">
        <v>53399.89090033</v>
      </c>
      <c r="BW13" s="69">
        <v>54052.747130050011</v>
      </c>
      <c r="BX13" s="71">
        <v>21745.584893269999</v>
      </c>
      <c r="BY13" s="69">
        <v>18389.71889593</v>
      </c>
      <c r="BZ13" s="69">
        <v>23905.216764580004</v>
      </c>
      <c r="CA13" s="69">
        <v>26383.511275699999</v>
      </c>
      <c r="CB13" s="69">
        <v>29441.950338059989</v>
      </c>
      <c r="CC13" s="69">
        <v>33338.523099939994</v>
      </c>
      <c r="CD13" s="69">
        <v>36162.567948249998</v>
      </c>
      <c r="CE13" s="69">
        <v>41277.491006939992</v>
      </c>
      <c r="CF13" s="69">
        <v>47143.583061929981</v>
      </c>
      <c r="CG13" s="69">
        <v>52880.383283539995</v>
      </c>
      <c r="CH13" s="69">
        <v>57882.30485618001</v>
      </c>
      <c r="CI13" s="70">
        <v>63450.367970709995</v>
      </c>
      <c r="CJ13" s="69">
        <v>8980.1464883000026</v>
      </c>
      <c r="CK13" s="69">
        <v>12451.330043100006</v>
      </c>
      <c r="CL13" s="69">
        <v>19126.469372130003</v>
      </c>
      <c r="CM13" s="69">
        <v>33880.788223290001</v>
      </c>
      <c r="CN13" s="69">
        <v>38180.804873880006</v>
      </c>
      <c r="CO13" s="69">
        <v>43731.325923800017</v>
      </c>
      <c r="CP13" s="69">
        <v>49050.726232370005</v>
      </c>
      <c r="CQ13" s="69">
        <v>55355.245799380013</v>
      </c>
      <c r="CR13" s="69">
        <v>59926.573484550005</v>
      </c>
      <c r="CS13" s="69">
        <v>66702.835644750012</v>
      </c>
      <c r="CT13" s="69">
        <v>70873.732798700003</v>
      </c>
      <c r="CU13" s="70">
        <v>79130.864126730026</v>
      </c>
      <c r="CV13" s="69">
        <v>3045.1094115900028</v>
      </c>
      <c r="CW13" s="69">
        <v>9051.549211720001</v>
      </c>
      <c r="CX13" s="69">
        <v>15801.077247440015</v>
      </c>
      <c r="CY13" s="69">
        <v>24434.638533490004</v>
      </c>
      <c r="CZ13" s="69">
        <v>30394.235751510012</v>
      </c>
      <c r="DA13" s="69">
        <v>35002.160320350005</v>
      </c>
      <c r="DB13" s="69">
        <v>43074.932724930011</v>
      </c>
      <c r="DC13" s="69">
        <v>51656.651024920022</v>
      </c>
      <c r="DD13" s="69">
        <v>60120.347852860017</v>
      </c>
      <c r="DE13" s="69">
        <v>67627.455808519982</v>
      </c>
      <c r="DF13" s="69">
        <v>76308.979890859977</v>
      </c>
      <c r="DG13" s="70">
        <v>88929.805257710002</v>
      </c>
      <c r="DH13" s="69">
        <v>6923.8907079600003</v>
      </c>
      <c r="DI13" s="69">
        <v>17754.012527160005</v>
      </c>
      <c r="DJ13" s="69">
        <v>25882.083309099999</v>
      </c>
      <c r="DK13" s="69">
        <v>33542.611886100007</v>
      </c>
      <c r="DL13" s="69">
        <v>40155.912190310002</v>
      </c>
      <c r="DM13" s="69">
        <v>48705.796920150002</v>
      </c>
      <c r="DN13" s="69">
        <v>59126.230271679997</v>
      </c>
      <c r="DO13" s="69">
        <v>73871.045178899993</v>
      </c>
      <c r="DP13" s="69">
        <v>85013.947196150024</v>
      </c>
      <c r="DQ13" s="69">
        <v>96373.747449020011</v>
      </c>
      <c r="DR13" s="69">
        <v>108224.73710614</v>
      </c>
      <c r="DS13" s="70">
        <v>126486.59882014</v>
      </c>
      <c r="DT13" s="69">
        <v>16343.27212233</v>
      </c>
      <c r="DU13" s="69">
        <v>25802.24127115</v>
      </c>
      <c r="DV13" s="69">
        <v>38752.947322269996</v>
      </c>
      <c r="DW13" s="69">
        <v>50976.98264514</v>
      </c>
      <c r="DX13" s="69">
        <v>61699.037820190002</v>
      </c>
      <c r="DY13" s="69">
        <v>72495.915025899987</v>
      </c>
      <c r="DZ13" s="69">
        <v>85948.502128240012</v>
      </c>
      <c r="EA13" s="69">
        <v>101220.86892373</v>
      </c>
      <c r="EB13" s="69">
        <v>113781.2052945</v>
      </c>
      <c r="EC13" s="69">
        <v>128184.38468591</v>
      </c>
      <c r="ED13" s="69">
        <v>140309.65670918999</v>
      </c>
      <c r="EE13" s="69">
        <v>155774.7514942</v>
      </c>
      <c r="EF13" s="71">
        <v>22713.062033509999</v>
      </c>
      <c r="EG13" s="69">
        <v>35012.285158010003</v>
      </c>
      <c r="EH13" s="69">
        <v>50611.350616930002</v>
      </c>
      <c r="EI13" s="69">
        <v>66250.38201745</v>
      </c>
      <c r="EJ13" s="69">
        <v>84579.122604899996</v>
      </c>
      <c r="EK13" s="69">
        <v>96338.232974419996</v>
      </c>
      <c r="EL13" s="69">
        <v>131788.06927817001</v>
      </c>
      <c r="EM13" s="69">
        <v>148173.94090748002</v>
      </c>
      <c r="EN13" s="69">
        <v>170206.20914598001</v>
      </c>
      <c r="EO13" s="69">
        <v>184406.19399454002</v>
      </c>
      <c r="EP13" s="69">
        <v>196380.11229672001</v>
      </c>
      <c r="EQ13" s="69">
        <v>213947.95985863</v>
      </c>
      <c r="ER13" s="71">
        <v>11795.786472260001</v>
      </c>
      <c r="ES13" s="69">
        <v>26857.925756479999</v>
      </c>
      <c r="ET13" s="69">
        <v>36823.42625289</v>
      </c>
      <c r="EU13" s="69">
        <v>53456.189369680003</v>
      </c>
      <c r="EV13" s="69">
        <v>70745.983099899997</v>
      </c>
      <c r="EW13" s="69">
        <v>88288.597255210014</v>
      </c>
      <c r="EX13" s="69">
        <v>107004.69848886</v>
      </c>
      <c r="EY13" s="69">
        <v>127029.8172872</v>
      </c>
      <c r="EZ13" s="69">
        <v>146439.32978510999</v>
      </c>
      <c r="FA13" s="69">
        <v>169279.88983251</v>
      </c>
      <c r="FB13" s="69">
        <v>192160.14304073999</v>
      </c>
      <c r="FC13" s="69">
        <v>214639.28722525001</v>
      </c>
      <c r="FD13" s="71">
        <v>35076.085353330003</v>
      </c>
      <c r="FE13" s="69">
        <v>50454.68897368</v>
      </c>
      <c r="FF13" s="69">
        <v>68995.016443710003</v>
      </c>
      <c r="FG13" s="69">
        <v>92210.157076079995</v>
      </c>
      <c r="FH13" s="69">
        <v>112410.12681474999</v>
      </c>
      <c r="FI13" s="69">
        <v>132059.94214391001</v>
      </c>
      <c r="FJ13" s="69">
        <v>153315.61518676</v>
      </c>
      <c r="FK13" s="69">
        <v>174983.38264885001</v>
      </c>
      <c r="FL13" s="69">
        <v>197629.76548416002</v>
      </c>
      <c r="FM13" s="69">
        <v>222061.26594404</v>
      </c>
      <c r="FN13" s="69">
        <v>242736.26074967001</v>
      </c>
      <c r="FO13" s="69"/>
    </row>
    <row r="14" spans="1:171" ht="34.950000000000003" customHeight="1" x14ac:dyDescent="0.25">
      <c r="A14" s="118"/>
      <c r="B14" s="13"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4" s="11">
        <v>14070000</v>
      </c>
      <c r="D14" s="69">
        <v>5162.9778333800004</v>
      </c>
      <c r="E14" s="69">
        <v>11587.745230600001</v>
      </c>
      <c r="F14" s="69">
        <v>18653.180709700002</v>
      </c>
      <c r="G14" s="69">
        <v>25851.157970979999</v>
      </c>
      <c r="H14" s="69">
        <v>33542.44354737</v>
      </c>
      <c r="I14" s="69">
        <v>41045.530985339996</v>
      </c>
      <c r="J14" s="69">
        <v>50532.744729669997</v>
      </c>
      <c r="K14" s="69">
        <v>60784.534575400001</v>
      </c>
      <c r="L14" s="69">
        <v>69578.01297014</v>
      </c>
      <c r="M14" s="69">
        <v>77978.528547399997</v>
      </c>
      <c r="N14" s="69">
        <v>86652.003255579999</v>
      </c>
      <c r="O14" s="70">
        <v>96024.959667470001</v>
      </c>
      <c r="P14" s="69">
        <v>6881.3789306300005</v>
      </c>
      <c r="Q14" s="69">
        <v>14616.913117389999</v>
      </c>
      <c r="R14" s="69">
        <v>23088.177695220002</v>
      </c>
      <c r="S14" s="69">
        <v>31616.028184840001</v>
      </c>
      <c r="T14" s="69">
        <v>40928.41665693</v>
      </c>
      <c r="U14" s="69">
        <v>50530.783753129996</v>
      </c>
      <c r="V14" s="69">
        <v>58210.206922719997</v>
      </c>
      <c r="W14" s="69">
        <v>68426.826913279991</v>
      </c>
      <c r="X14" s="69">
        <v>75777.20028533999</v>
      </c>
      <c r="Y14" s="69">
        <v>84314.337152070002</v>
      </c>
      <c r="Z14" s="69">
        <v>93026.041539819998</v>
      </c>
      <c r="AA14" s="70">
        <v>101604.24630094999</v>
      </c>
      <c r="AB14" s="69">
        <v>6485.8546346200001</v>
      </c>
      <c r="AC14" s="69">
        <v>13076.022343459999</v>
      </c>
      <c r="AD14" s="69">
        <v>21637.181421150002</v>
      </c>
      <c r="AE14" s="69">
        <v>29153.921927269999</v>
      </c>
      <c r="AF14" s="69">
        <v>38901.109012690002</v>
      </c>
      <c r="AG14" s="69">
        <v>45975.331976360001</v>
      </c>
      <c r="AH14" s="69">
        <v>55556.76490314</v>
      </c>
      <c r="AI14" s="69">
        <v>62003.004969319998</v>
      </c>
      <c r="AJ14" s="69">
        <v>72315.103076190004</v>
      </c>
      <c r="AK14" s="69">
        <v>80910.767093179995</v>
      </c>
      <c r="AL14" s="69">
        <v>89158.426229100005</v>
      </c>
      <c r="AM14" s="70">
        <v>96543.738712460006</v>
      </c>
      <c r="AN14" s="69">
        <v>5279.7636202700005</v>
      </c>
      <c r="AO14" s="69">
        <v>10080.24622311</v>
      </c>
      <c r="AP14" s="69">
        <v>17383.9451768</v>
      </c>
      <c r="AQ14" s="69">
        <v>26825.200889419997</v>
      </c>
      <c r="AR14" s="69">
        <v>35612.855010449995</v>
      </c>
      <c r="AS14" s="69">
        <v>43400.73830823</v>
      </c>
      <c r="AT14" s="69">
        <v>53853.209286929996</v>
      </c>
      <c r="AU14" s="69">
        <v>63058.452963069998</v>
      </c>
      <c r="AV14" s="69">
        <v>74067.009597880009</v>
      </c>
      <c r="AW14" s="69">
        <v>85462.173072940001</v>
      </c>
      <c r="AX14" s="69">
        <v>95467.235028109993</v>
      </c>
      <c r="AY14" s="70">
        <v>107287.27032969</v>
      </c>
      <c r="AZ14" s="69">
        <v>6814.2032662799993</v>
      </c>
      <c r="BA14" s="69">
        <v>17593.251949689999</v>
      </c>
      <c r="BB14" s="69">
        <v>29887.878902650002</v>
      </c>
      <c r="BC14" s="69">
        <v>41370.305835660001</v>
      </c>
      <c r="BD14" s="69">
        <v>51007.968317070001</v>
      </c>
      <c r="BE14" s="69">
        <v>61437.682226099998</v>
      </c>
      <c r="BF14" s="69">
        <v>74016.614575759988</v>
      </c>
      <c r="BG14" s="69">
        <v>86088.458525279988</v>
      </c>
      <c r="BH14" s="69">
        <v>98762.109182269996</v>
      </c>
      <c r="BI14" s="69">
        <v>111477.37530771999</v>
      </c>
      <c r="BJ14" s="69">
        <v>125023.12002638</v>
      </c>
      <c r="BK14" s="69">
        <v>138764.34787642001</v>
      </c>
      <c r="BL14" s="71">
        <v>9530.9664536399996</v>
      </c>
      <c r="BM14" s="69">
        <v>23500.849722929997</v>
      </c>
      <c r="BN14" s="69">
        <v>39703.92913941</v>
      </c>
      <c r="BO14" s="69">
        <v>54269.151183039998</v>
      </c>
      <c r="BP14" s="69">
        <v>67333.496096110001</v>
      </c>
      <c r="BQ14" s="69">
        <v>80618.337661009995</v>
      </c>
      <c r="BR14" s="69">
        <v>95454.784049359994</v>
      </c>
      <c r="BS14" s="69">
        <v>112077.22806443999</v>
      </c>
      <c r="BT14" s="69">
        <v>128324.19430498999</v>
      </c>
      <c r="BU14" s="69">
        <v>145143.11337400001</v>
      </c>
      <c r="BV14" s="69">
        <v>162400.40644252</v>
      </c>
      <c r="BW14" s="69">
        <v>181453.28280925</v>
      </c>
      <c r="BX14" s="71">
        <v>15291.529447630001</v>
      </c>
      <c r="BY14" s="69">
        <v>33966.068392839996</v>
      </c>
      <c r="BZ14" s="69">
        <v>56246.102076559997</v>
      </c>
      <c r="CA14" s="69">
        <v>76208.568305459994</v>
      </c>
      <c r="CB14" s="69">
        <v>95398.379056289996</v>
      </c>
      <c r="CC14" s="69">
        <v>114733.02909087999</v>
      </c>
      <c r="CD14" s="69">
        <v>134657.94584885001</v>
      </c>
      <c r="CE14" s="69">
        <v>155680.21146143001</v>
      </c>
      <c r="CF14" s="69">
        <v>176791.88144911002</v>
      </c>
      <c r="CG14" s="69">
        <v>200504.32114309</v>
      </c>
      <c r="CH14" s="69">
        <v>225227.28986537</v>
      </c>
      <c r="CI14" s="70">
        <v>250530.22649456002</v>
      </c>
      <c r="CJ14" s="69">
        <v>22033.120966229999</v>
      </c>
      <c r="CK14" s="69">
        <v>43492.857069580001</v>
      </c>
      <c r="CL14" s="69">
        <v>65358.171612820006</v>
      </c>
      <c r="CM14" s="69">
        <v>86354.006902060006</v>
      </c>
      <c r="CN14" s="69">
        <v>109182.44585477001</v>
      </c>
      <c r="CO14" s="69">
        <v>130570.22253188</v>
      </c>
      <c r="CP14" s="69">
        <v>155785.55254286001</v>
      </c>
      <c r="CQ14" s="69">
        <v>182036.64768813</v>
      </c>
      <c r="CR14" s="69">
        <v>208571.46762981001</v>
      </c>
      <c r="CS14" s="69">
        <v>239609.62478288999</v>
      </c>
      <c r="CT14" s="69">
        <v>269084.46909054002</v>
      </c>
      <c r="CU14" s="70">
        <v>295377.32238049002</v>
      </c>
      <c r="CV14" s="69">
        <v>20972.441675360002</v>
      </c>
      <c r="CW14" s="69">
        <v>44750.829213650002</v>
      </c>
      <c r="CX14" s="69">
        <v>69614.247026660014</v>
      </c>
      <c r="CY14" s="69">
        <v>92606.893428040014</v>
      </c>
      <c r="CZ14" s="69">
        <v>117453.91181367001</v>
      </c>
      <c r="DA14" s="69">
        <v>138609.10449797002</v>
      </c>
      <c r="DB14" s="69">
        <v>164665.75998872</v>
      </c>
      <c r="DC14" s="69">
        <v>187233.73139698</v>
      </c>
      <c r="DD14" s="69">
        <v>211017.66515463</v>
      </c>
      <c r="DE14" s="69">
        <v>238269.10825649003</v>
      </c>
      <c r="DF14" s="69">
        <v>262078.69825985</v>
      </c>
      <c r="DG14" s="70">
        <v>289760.41608359001</v>
      </c>
      <c r="DH14" s="69">
        <v>16619.50605552</v>
      </c>
      <c r="DI14" s="69">
        <v>37350.495296460002</v>
      </c>
      <c r="DJ14" s="69">
        <v>60099.440646069997</v>
      </c>
      <c r="DK14" s="69">
        <v>78346.482527489992</v>
      </c>
      <c r="DL14" s="69">
        <v>95520.599920480003</v>
      </c>
      <c r="DM14" s="69">
        <v>115472.40933732</v>
      </c>
      <c r="DN14" s="69">
        <v>139111.96447102999</v>
      </c>
      <c r="DO14" s="69">
        <v>163876.50737923002</v>
      </c>
      <c r="DP14" s="69">
        <v>188753.33524246997</v>
      </c>
      <c r="DQ14" s="69">
        <v>216288.50491035002</v>
      </c>
      <c r="DR14" s="69">
        <v>243860.81499185998</v>
      </c>
      <c r="DS14" s="70">
        <v>274113.50500531</v>
      </c>
      <c r="DT14" s="69">
        <v>20487.622654549999</v>
      </c>
      <c r="DU14" s="69">
        <v>45339.032113120003</v>
      </c>
      <c r="DV14" s="69">
        <v>77115.549331289993</v>
      </c>
      <c r="DW14" s="69">
        <v>105499.44053074</v>
      </c>
      <c r="DX14" s="69">
        <v>132795.91098578999</v>
      </c>
      <c r="DY14" s="69">
        <v>161758.28789795999</v>
      </c>
      <c r="DZ14" s="69">
        <v>192291.81176382001</v>
      </c>
      <c r="EA14" s="69">
        <v>226300.71269372001</v>
      </c>
      <c r="EB14" s="69">
        <v>264151.34974853002</v>
      </c>
      <c r="EC14" s="69">
        <v>298790.67831685999</v>
      </c>
      <c r="ED14" s="69">
        <v>338401.75697396998</v>
      </c>
      <c r="EE14" s="69">
        <v>380714.38638059003</v>
      </c>
      <c r="EF14" s="71">
        <v>29998.0207028</v>
      </c>
      <c r="EG14" s="69">
        <v>62459.461848940002</v>
      </c>
      <c r="EH14" s="69">
        <v>69477.29143016001</v>
      </c>
      <c r="EI14" s="69">
        <v>77344.564735740001</v>
      </c>
      <c r="EJ14" s="69">
        <v>86202.719931729996</v>
      </c>
      <c r="EK14" s="69">
        <v>98138.900353509991</v>
      </c>
      <c r="EL14" s="69">
        <v>118373.62368322001</v>
      </c>
      <c r="EM14" s="69">
        <v>144589.31429931</v>
      </c>
      <c r="EN14" s="69">
        <v>170925.29782127999</v>
      </c>
      <c r="EO14" s="69">
        <v>196924.38869391</v>
      </c>
      <c r="EP14" s="69">
        <v>223697.71812669002</v>
      </c>
      <c r="EQ14" s="69">
        <v>253052.96082867001</v>
      </c>
      <c r="ER14" s="71">
        <v>24435.91531656</v>
      </c>
      <c r="ES14" s="69">
        <v>51508.097671110001</v>
      </c>
      <c r="ET14" s="69">
        <v>80796.407960479992</v>
      </c>
      <c r="EU14" s="69">
        <v>105940.66771366</v>
      </c>
      <c r="EV14" s="69">
        <v>132944.62243905</v>
      </c>
      <c r="EW14" s="69">
        <v>161635.40474699999</v>
      </c>
      <c r="EX14" s="69">
        <v>192471.86631767999</v>
      </c>
      <c r="EY14" s="69">
        <v>226478.14614854002</v>
      </c>
      <c r="EZ14" s="69">
        <v>261025.40438872</v>
      </c>
      <c r="FA14" s="69">
        <v>299658.52182753006</v>
      </c>
      <c r="FB14" s="69">
        <v>330437.31173423998</v>
      </c>
      <c r="FC14" s="69">
        <v>366158.03491690004</v>
      </c>
      <c r="FD14" s="71">
        <v>36985.51534677</v>
      </c>
      <c r="FE14" s="69">
        <v>68936.610761420001</v>
      </c>
      <c r="FF14" s="69">
        <v>109007.89439233</v>
      </c>
      <c r="FG14" s="69">
        <v>148279.34401974999</v>
      </c>
      <c r="FH14" s="69">
        <v>186859.47165901001</v>
      </c>
      <c r="FI14" s="69">
        <v>223939.69090265999</v>
      </c>
      <c r="FJ14" s="69">
        <v>262313.05416975002</v>
      </c>
      <c r="FK14" s="69">
        <v>302106.88636534999</v>
      </c>
      <c r="FL14" s="69">
        <v>342323.78595701</v>
      </c>
      <c r="FM14" s="69">
        <v>384232.82650859997</v>
      </c>
      <c r="FN14" s="69">
        <v>424041.55780665996</v>
      </c>
      <c r="FO14" s="69"/>
    </row>
    <row r="15" spans="1:171" ht="34.950000000000003" customHeight="1" x14ac:dyDescent="0.25">
      <c r="A15" s="118"/>
      <c r="B15" s="10" t="str">
        <f>IF('0'!$A$1=1,"Місцеві податки і збори, з них:","Local taxes and fees, inc.:")</f>
        <v>Місцеві податки і збори, з них:</v>
      </c>
      <c r="C15" s="11">
        <v>18000000</v>
      </c>
      <c r="D15" s="69">
        <v>0</v>
      </c>
      <c r="E15" s="69">
        <v>350.17838004000004</v>
      </c>
      <c r="F15" s="69">
        <v>585.93551794999996</v>
      </c>
      <c r="G15" s="69">
        <v>791.77606130999993</v>
      </c>
      <c r="H15" s="69">
        <v>983.30179038999995</v>
      </c>
      <c r="I15" s="69">
        <v>1216.0541735699999</v>
      </c>
      <c r="J15" s="69">
        <v>1439.4382079100001</v>
      </c>
      <c r="K15" s="69">
        <v>1646.4933759999997</v>
      </c>
      <c r="L15" s="69">
        <v>1885.4252979299999</v>
      </c>
      <c r="M15" s="69">
        <v>2105.5037939399999</v>
      </c>
      <c r="N15" s="69">
        <v>2311.5071906900002</v>
      </c>
      <c r="O15" s="70">
        <v>2504.11945827</v>
      </c>
      <c r="P15" s="69">
        <v>347.78329255999995</v>
      </c>
      <c r="Q15" s="69">
        <v>588.19470882999985</v>
      </c>
      <c r="R15" s="69">
        <v>885.92494095999996</v>
      </c>
      <c r="S15" s="69">
        <v>1369.1985687400002</v>
      </c>
      <c r="T15" s="69">
        <v>1906.5948929599999</v>
      </c>
      <c r="U15" s="69">
        <v>2234.4994432399999</v>
      </c>
      <c r="V15" s="69">
        <v>2811.2399698600002</v>
      </c>
      <c r="W15" s="69">
        <v>3443.5424306599998</v>
      </c>
      <c r="X15" s="69">
        <v>3788.7339256500009</v>
      </c>
      <c r="Y15" s="69">
        <v>4397.0946413800002</v>
      </c>
      <c r="Z15" s="69">
        <v>5103.1748524700006</v>
      </c>
      <c r="AA15" s="70">
        <v>5455.0297592899997</v>
      </c>
      <c r="AB15" s="69">
        <v>633.5468100600001</v>
      </c>
      <c r="AC15" s="69">
        <v>1431.4798578100001</v>
      </c>
      <c r="AD15" s="69">
        <v>1778.3775587900002</v>
      </c>
      <c r="AE15" s="69">
        <v>2453.31960983</v>
      </c>
      <c r="AF15" s="69">
        <v>3105.2864420500005</v>
      </c>
      <c r="AG15" s="69">
        <v>3453.5595025000002</v>
      </c>
      <c r="AH15" s="69">
        <v>4159.3736064000004</v>
      </c>
      <c r="AI15" s="69">
        <v>4929.4194230199992</v>
      </c>
      <c r="AJ15" s="69">
        <v>5303.4300987799998</v>
      </c>
      <c r="AK15" s="69">
        <v>6034.9524997700009</v>
      </c>
      <c r="AL15" s="69">
        <v>6914.5620778599996</v>
      </c>
      <c r="AM15" s="70">
        <v>7316.204594580001</v>
      </c>
      <c r="AN15" s="69">
        <v>723.39946050000003</v>
      </c>
      <c r="AO15" s="69">
        <v>1713.2512714599998</v>
      </c>
      <c r="AP15" s="69">
        <v>2068.1296774399998</v>
      </c>
      <c r="AQ15" s="69">
        <v>2748.3884551300002</v>
      </c>
      <c r="AR15" s="69">
        <v>3509.7898514099998</v>
      </c>
      <c r="AS15" s="69">
        <v>3857.35195165</v>
      </c>
      <c r="AT15" s="69">
        <v>4601.5358697499996</v>
      </c>
      <c r="AU15" s="69">
        <v>5466.4353321199997</v>
      </c>
      <c r="AV15" s="69">
        <v>5822.4766344999998</v>
      </c>
      <c r="AW15" s="69">
        <v>6604.1306621499989</v>
      </c>
      <c r="AX15" s="69">
        <v>7630.13485502</v>
      </c>
      <c r="AY15" s="70">
        <v>8055.1533753199992</v>
      </c>
      <c r="AZ15" s="69">
        <v>739.17991370000004</v>
      </c>
      <c r="BA15" s="69">
        <v>4102.2281653700002</v>
      </c>
      <c r="BB15" s="69">
        <v>5752.18431891</v>
      </c>
      <c r="BC15" s="69">
        <v>7942.5589146799994</v>
      </c>
      <c r="BD15" s="69">
        <v>10096.129749329999</v>
      </c>
      <c r="BE15" s="69">
        <v>11682.190270929999</v>
      </c>
      <c r="BF15" s="69">
        <v>14257.319871240001</v>
      </c>
      <c r="BG15" s="69">
        <v>17353.600848480004</v>
      </c>
      <c r="BH15" s="69">
        <v>19383.098840650004</v>
      </c>
      <c r="BI15" s="69">
        <v>22169.115583520004</v>
      </c>
      <c r="BJ15" s="69">
        <v>24976.310659630002</v>
      </c>
      <c r="BK15" s="69">
        <v>27041.185457520001</v>
      </c>
      <c r="BL15" s="71">
        <v>2441.1756907199997</v>
      </c>
      <c r="BM15" s="69">
        <v>6418.87467853</v>
      </c>
      <c r="BN15" s="69">
        <v>9036.7316846899994</v>
      </c>
      <c r="BO15" s="69">
        <v>12656.224388619998</v>
      </c>
      <c r="BP15" s="69">
        <v>16200.063092789998</v>
      </c>
      <c r="BQ15" s="69">
        <v>18680.572185189998</v>
      </c>
      <c r="BR15" s="69">
        <v>22796.169593139995</v>
      </c>
      <c r="BS15" s="69">
        <v>27545.651209249998</v>
      </c>
      <c r="BT15" s="69">
        <v>30501.850484159997</v>
      </c>
      <c r="BU15" s="69">
        <v>35022.272420099995</v>
      </c>
      <c r="BV15" s="69">
        <v>39237.014522289996</v>
      </c>
      <c r="BW15" s="69">
        <v>42261.496693369998</v>
      </c>
      <c r="BX15" s="71">
        <v>4259.5464034900006</v>
      </c>
      <c r="BY15" s="69">
        <v>9121.24025798</v>
      </c>
      <c r="BZ15" s="69">
        <v>12260.78529953</v>
      </c>
      <c r="CA15" s="69">
        <v>16689.94289278</v>
      </c>
      <c r="CB15" s="69">
        <v>20968.32769337</v>
      </c>
      <c r="CC15" s="69">
        <v>23929.79059809</v>
      </c>
      <c r="CD15" s="69">
        <v>29081.30872343</v>
      </c>
      <c r="CE15" s="69">
        <v>34793.311711210001</v>
      </c>
      <c r="CF15" s="69">
        <v>38290.483092180002</v>
      </c>
      <c r="CG15" s="69">
        <v>44667.400404600005</v>
      </c>
      <c r="CH15" s="69">
        <v>49737.687580720005</v>
      </c>
      <c r="CI15" s="70">
        <v>53281.975812820005</v>
      </c>
      <c r="CJ15" s="69">
        <v>5461.93284331</v>
      </c>
      <c r="CK15" s="69">
        <v>10950.83694943</v>
      </c>
      <c r="CL15" s="69">
        <v>14133.81339256</v>
      </c>
      <c r="CM15" s="69">
        <v>19245.400537729998</v>
      </c>
      <c r="CN15" s="69">
        <v>24262.923180179998</v>
      </c>
      <c r="CO15" s="69">
        <v>27633.047478179997</v>
      </c>
      <c r="CP15" s="69">
        <v>33685.394870499993</v>
      </c>
      <c r="CQ15" s="69">
        <v>40090.739181279991</v>
      </c>
      <c r="CR15" s="69">
        <v>43768.050149719988</v>
      </c>
      <c r="CS15" s="69">
        <v>51133.484730039985</v>
      </c>
      <c r="CT15" s="69">
        <v>57076.581737509987</v>
      </c>
      <c r="CU15" s="70">
        <v>61026.448450579985</v>
      </c>
      <c r="CV15" s="69">
        <v>6396.9543978500005</v>
      </c>
      <c r="CW15" s="69">
        <v>13424.56989484</v>
      </c>
      <c r="CX15" s="69">
        <v>17437.124704549999</v>
      </c>
      <c r="CY15" s="69">
        <v>23866.806767030001</v>
      </c>
      <c r="CZ15" s="69">
        <v>30138.078684159998</v>
      </c>
      <c r="DA15" s="69">
        <v>34123.536478980001</v>
      </c>
      <c r="DB15" s="69">
        <v>41724.243071060002</v>
      </c>
      <c r="DC15" s="69">
        <v>49310.617963409997</v>
      </c>
      <c r="DD15" s="69">
        <v>53754.198691259997</v>
      </c>
      <c r="DE15" s="69">
        <v>62206.28421767</v>
      </c>
      <c r="DF15" s="69">
        <v>69049.044685250017</v>
      </c>
      <c r="DG15" s="70">
        <v>73575.310119550006</v>
      </c>
      <c r="DH15" s="69">
        <v>7303.6567571800006</v>
      </c>
      <c r="DI15" s="69">
        <v>14868.07216983</v>
      </c>
      <c r="DJ15" s="69">
        <v>18365.017841749999</v>
      </c>
      <c r="DK15" s="69">
        <v>22822.798908379998</v>
      </c>
      <c r="DL15" s="69">
        <v>28754.89669822</v>
      </c>
      <c r="DM15" s="69">
        <v>33557.64402367</v>
      </c>
      <c r="DN15" s="69">
        <v>41687.323742330002</v>
      </c>
      <c r="DO15" s="69">
        <v>49394.226199190001</v>
      </c>
      <c r="DP15" s="69">
        <v>54183.772840389996</v>
      </c>
      <c r="DQ15" s="69">
        <v>63151.562643540005</v>
      </c>
      <c r="DR15" s="69">
        <v>70505.60955483999</v>
      </c>
      <c r="DS15" s="70">
        <v>75686.182774970002</v>
      </c>
      <c r="DT15" s="69">
        <v>7297.36803513</v>
      </c>
      <c r="DU15" s="69">
        <v>15907.26451402</v>
      </c>
      <c r="DV15" s="69">
        <v>20481.556970099999</v>
      </c>
      <c r="DW15" s="69">
        <v>28428.282071360001</v>
      </c>
      <c r="DX15" s="69">
        <v>35837.967460529995</v>
      </c>
      <c r="DY15" s="69">
        <v>40706.034779330002</v>
      </c>
      <c r="DZ15" s="69">
        <v>50112.52942721</v>
      </c>
      <c r="EA15" s="69">
        <v>59524.161739199997</v>
      </c>
      <c r="EB15" s="69">
        <v>64878.290255529995</v>
      </c>
      <c r="EC15" s="69">
        <v>75066.622152280004</v>
      </c>
      <c r="ED15" s="69">
        <v>83978.871565320005</v>
      </c>
      <c r="EE15" s="69">
        <v>89896.581091519998</v>
      </c>
      <c r="EF15" s="71">
        <v>9127.1032556200007</v>
      </c>
      <c r="EG15" s="69">
        <v>18286.635816419999</v>
      </c>
      <c r="EH15" s="69">
        <v>21375.890042029998</v>
      </c>
      <c r="EI15" s="69">
        <v>27223.361564020001</v>
      </c>
      <c r="EJ15" s="69">
        <v>33862.743887730001</v>
      </c>
      <c r="EK15" s="69">
        <v>38614.802800599995</v>
      </c>
      <c r="EL15" s="69">
        <v>47357.41952879</v>
      </c>
      <c r="EM15" s="69">
        <v>54190.66545457</v>
      </c>
      <c r="EN15" s="69">
        <v>60012.066329379995</v>
      </c>
      <c r="EO15" s="69">
        <v>69681.143594880006</v>
      </c>
      <c r="EP15" s="69">
        <v>77133.306415090003</v>
      </c>
      <c r="EQ15" s="69">
        <v>84305.08269144001</v>
      </c>
      <c r="ER15" s="71">
        <v>9264.7567805100007</v>
      </c>
      <c r="ES15" s="69">
        <v>17004.178418479998</v>
      </c>
      <c r="ET15" s="69">
        <v>23434.849772470003</v>
      </c>
      <c r="EU15" s="69">
        <v>33569.869891560003</v>
      </c>
      <c r="EV15" s="69">
        <v>41666.978524040002</v>
      </c>
      <c r="EW15" s="69">
        <v>48385.248298209997</v>
      </c>
      <c r="EX15" s="69">
        <v>58218.34225165</v>
      </c>
      <c r="EY15" s="69">
        <v>67495.202175879997</v>
      </c>
      <c r="EZ15" s="69">
        <v>73184.010234100002</v>
      </c>
      <c r="FA15" s="69">
        <v>84559.21585447999</v>
      </c>
      <c r="FB15" s="69">
        <v>93435.59820706</v>
      </c>
      <c r="FC15" s="69">
        <v>100008.76516086</v>
      </c>
      <c r="FD15" s="71">
        <v>11472.43302524</v>
      </c>
      <c r="FE15" s="69">
        <v>22452.305311249998</v>
      </c>
      <c r="FF15" s="69">
        <v>28774.996494340001</v>
      </c>
      <c r="FG15" s="69">
        <v>41008.421962150001</v>
      </c>
      <c r="FH15" s="69">
        <v>50819.825393860003</v>
      </c>
      <c r="FI15" s="69">
        <v>57094.89652935</v>
      </c>
      <c r="FJ15" s="69">
        <v>69401.909603270004</v>
      </c>
      <c r="FK15" s="69">
        <v>80860.038157839997</v>
      </c>
      <c r="FL15" s="69">
        <v>87733.973331579997</v>
      </c>
      <c r="FM15" s="69">
        <v>101667.93715746001</v>
      </c>
      <c r="FN15" s="69">
        <v>112488.49963792</v>
      </c>
      <c r="FO15" s="69"/>
    </row>
    <row r="16" spans="1:171" ht="34.950000000000003" customHeight="1" x14ac:dyDescent="0.25">
      <c r="A16" s="118"/>
      <c r="B16" s="13" t="str">
        <f>IF('0'!$A$1=1,"Єдиний податок","Single tax")</f>
        <v>Єдиний податок</v>
      </c>
      <c r="C16" s="11">
        <v>18050000</v>
      </c>
      <c r="D16" s="69">
        <v>0</v>
      </c>
      <c r="E16" s="69">
        <v>286.80796146000006</v>
      </c>
      <c r="F16" s="69">
        <v>468.97481694999999</v>
      </c>
      <c r="G16" s="69">
        <v>635.73879571999998</v>
      </c>
      <c r="H16" s="69">
        <v>785.86134842999991</v>
      </c>
      <c r="I16" s="69">
        <v>971.79626919999987</v>
      </c>
      <c r="J16" s="69">
        <v>1151.39144053</v>
      </c>
      <c r="K16" s="69">
        <v>1312.4057913199997</v>
      </c>
      <c r="L16" s="69">
        <v>1505.0814133599999</v>
      </c>
      <c r="M16" s="69">
        <v>1685.8814645299999</v>
      </c>
      <c r="N16" s="69">
        <v>1847.3074195700001</v>
      </c>
      <c r="O16" s="70">
        <v>1987.9064910499999</v>
      </c>
      <c r="P16" s="69">
        <v>295.53111124999998</v>
      </c>
      <c r="Q16" s="69">
        <v>485.07887070999993</v>
      </c>
      <c r="R16" s="69">
        <v>730.40435623999997</v>
      </c>
      <c r="S16" s="69">
        <v>1166.4476836200001</v>
      </c>
      <c r="T16" s="69">
        <v>1647.7559074799999</v>
      </c>
      <c r="U16" s="69">
        <v>1921.9873285199999</v>
      </c>
      <c r="V16" s="69">
        <v>2446.0732458100001</v>
      </c>
      <c r="W16" s="69">
        <v>3017.8067828200001</v>
      </c>
      <c r="X16" s="69">
        <v>3309.5419444600011</v>
      </c>
      <c r="Y16" s="69">
        <v>3868.7401715000005</v>
      </c>
      <c r="Z16" s="69">
        <v>4517.206287420001</v>
      </c>
      <c r="AA16" s="70">
        <v>4815.63928106</v>
      </c>
      <c r="AB16" s="69">
        <v>580.97713281000006</v>
      </c>
      <c r="AC16" s="69">
        <v>1322.1073861200002</v>
      </c>
      <c r="AD16" s="69">
        <v>1615.6872763600004</v>
      </c>
      <c r="AE16" s="69">
        <v>2235.8941464300001</v>
      </c>
      <c r="AF16" s="69">
        <v>2830.5182881400005</v>
      </c>
      <c r="AG16" s="69">
        <v>3123.7850794300002</v>
      </c>
      <c r="AH16" s="69">
        <v>3769.6190195700005</v>
      </c>
      <c r="AI16" s="69">
        <v>4478.4597302399998</v>
      </c>
      <c r="AJ16" s="69">
        <v>4797.6612972100002</v>
      </c>
      <c r="AK16" s="69">
        <v>5474.125531390001</v>
      </c>
      <c r="AL16" s="69">
        <v>6293.6339250700003</v>
      </c>
      <c r="AM16" s="70">
        <v>6640.5217987000015</v>
      </c>
      <c r="AN16" s="69">
        <v>665.95102494000002</v>
      </c>
      <c r="AO16" s="69">
        <v>1595.7492203799998</v>
      </c>
      <c r="AP16" s="69">
        <v>1897.4769081699999</v>
      </c>
      <c r="AQ16" s="69">
        <v>2527.4093058100002</v>
      </c>
      <c r="AR16" s="69">
        <v>3234.3373707999999</v>
      </c>
      <c r="AS16" s="69">
        <v>3531.5434896900001</v>
      </c>
      <c r="AT16" s="69">
        <v>4218.4736196399999</v>
      </c>
      <c r="AU16" s="69">
        <v>5026.8240969899998</v>
      </c>
      <c r="AV16" s="69">
        <v>5334.6743857699994</v>
      </c>
      <c r="AW16" s="69">
        <v>6061.722573699999</v>
      </c>
      <c r="AX16" s="69">
        <v>7037.5166763800007</v>
      </c>
      <c r="AY16" s="70">
        <v>7413.2500200899995</v>
      </c>
      <c r="AZ16" s="69">
        <v>716.32937606000007</v>
      </c>
      <c r="BA16" s="69">
        <v>1992.4545980999997</v>
      </c>
      <c r="BB16" s="69">
        <v>2376.0435187999997</v>
      </c>
      <c r="BC16" s="69">
        <v>3155.4887074199992</v>
      </c>
      <c r="BD16" s="69">
        <v>4142.3746499299996</v>
      </c>
      <c r="BE16" s="69">
        <v>4511.6139395099999</v>
      </c>
      <c r="BF16" s="69">
        <v>5467.5809124500011</v>
      </c>
      <c r="BG16" s="69">
        <v>6806.4400225600002</v>
      </c>
      <c r="BH16" s="69">
        <v>7466.5089939100008</v>
      </c>
      <c r="BI16" s="69">
        <v>8770.7193536200011</v>
      </c>
      <c r="BJ16" s="69">
        <v>10286.22859699</v>
      </c>
      <c r="BK16" s="69">
        <v>10975.0942872</v>
      </c>
      <c r="BL16" s="71">
        <v>1157.08872883</v>
      </c>
      <c r="BM16" s="69">
        <v>3113.29922132</v>
      </c>
      <c r="BN16" s="69">
        <v>3616.6130517399997</v>
      </c>
      <c r="BO16" s="69">
        <v>5022.8342786599997</v>
      </c>
      <c r="BP16" s="69">
        <v>6621.9590455799998</v>
      </c>
      <c r="BQ16" s="69">
        <v>7108.82708731</v>
      </c>
      <c r="BR16" s="69">
        <v>8685.3185897700023</v>
      </c>
      <c r="BS16" s="69">
        <v>10679.467705460002</v>
      </c>
      <c r="BT16" s="69">
        <v>11494.192085340001</v>
      </c>
      <c r="BU16" s="69">
        <v>14038.25408569</v>
      </c>
      <c r="BV16" s="69">
        <v>16227.731851750003</v>
      </c>
      <c r="BW16" s="69">
        <v>17167.102074580001</v>
      </c>
      <c r="BX16" s="71">
        <v>2274.23415651</v>
      </c>
      <c r="BY16" s="69">
        <v>4917.9372487400005</v>
      </c>
      <c r="BZ16" s="69">
        <v>5700.3503340400002</v>
      </c>
      <c r="CA16" s="69">
        <v>7610.6858442699995</v>
      </c>
      <c r="CB16" s="69">
        <v>9737.8554730800006</v>
      </c>
      <c r="CC16" s="69">
        <v>10492.0275676</v>
      </c>
      <c r="CD16" s="69">
        <v>12652.89039309</v>
      </c>
      <c r="CE16" s="69">
        <v>15205.67846555</v>
      </c>
      <c r="CF16" s="69">
        <v>16324.514966229999</v>
      </c>
      <c r="CG16" s="69">
        <v>19995.50975605</v>
      </c>
      <c r="CH16" s="69">
        <v>22860.856889319999</v>
      </c>
      <c r="CI16" s="70">
        <v>24083.432270289999</v>
      </c>
      <c r="CJ16" s="69">
        <v>3079.24430218</v>
      </c>
      <c r="CK16" s="69">
        <v>6323.7375898600003</v>
      </c>
      <c r="CL16" s="69">
        <v>7200.5759375100006</v>
      </c>
      <c r="CM16" s="69">
        <v>9554.2787043300013</v>
      </c>
      <c r="CN16" s="69">
        <v>12271.241029980003</v>
      </c>
      <c r="CO16" s="69">
        <v>13188.569636460003</v>
      </c>
      <c r="CP16" s="69">
        <v>15853.985599990003</v>
      </c>
      <c r="CQ16" s="69">
        <v>18995.36080052</v>
      </c>
      <c r="CR16" s="69">
        <v>20220.906786349999</v>
      </c>
      <c r="CS16" s="69">
        <v>24588.147877880001</v>
      </c>
      <c r="CT16" s="69">
        <v>28139.9329311</v>
      </c>
      <c r="CU16" s="70">
        <v>29564.24711896</v>
      </c>
      <c r="CV16" s="69">
        <v>3734.8997212899999</v>
      </c>
      <c r="CW16" s="69">
        <v>7800.6474062699999</v>
      </c>
      <c r="CX16" s="69">
        <v>8840.3110665900003</v>
      </c>
      <c r="CY16" s="69">
        <v>11780.071956</v>
      </c>
      <c r="CZ16" s="69">
        <v>15149.206805739999</v>
      </c>
      <c r="DA16" s="69">
        <v>16193.060184439999</v>
      </c>
      <c r="DB16" s="69">
        <v>19502.69913678</v>
      </c>
      <c r="DC16" s="69">
        <v>23249.077544219999</v>
      </c>
      <c r="DD16" s="69">
        <v>24676.720065149999</v>
      </c>
      <c r="DE16" s="69">
        <v>29548.13292512</v>
      </c>
      <c r="DF16" s="69">
        <v>33670.351847979997</v>
      </c>
      <c r="DG16" s="70">
        <v>35270.213419550004</v>
      </c>
      <c r="DH16" s="69">
        <v>4127.4400086999995</v>
      </c>
      <c r="DI16" s="69">
        <v>8745.6492595</v>
      </c>
      <c r="DJ16" s="69">
        <v>9895.8910290500007</v>
      </c>
      <c r="DK16" s="69">
        <v>12850.736211739999</v>
      </c>
      <c r="DL16" s="69">
        <v>16579.621204529998</v>
      </c>
      <c r="DM16" s="69">
        <v>17748.910016819998</v>
      </c>
      <c r="DN16" s="69">
        <v>21165.37941369</v>
      </c>
      <c r="DO16" s="69">
        <v>24877.23611885</v>
      </c>
      <c r="DP16" s="69">
        <v>26481.500035959998</v>
      </c>
      <c r="DQ16" s="69">
        <v>31623.67947377</v>
      </c>
      <c r="DR16" s="69">
        <v>36092.068398750002</v>
      </c>
      <c r="DS16" s="70">
        <v>38030.9766122</v>
      </c>
      <c r="DT16" s="69">
        <v>4089.1433310700004</v>
      </c>
      <c r="DU16" s="69">
        <v>9621.5298206700008</v>
      </c>
      <c r="DV16" s="69">
        <v>11057.5767239</v>
      </c>
      <c r="DW16" s="69">
        <v>14875.775222549999</v>
      </c>
      <c r="DX16" s="69">
        <v>19271.908653689999</v>
      </c>
      <c r="DY16" s="69">
        <v>20732.609809580001</v>
      </c>
      <c r="DZ16" s="69">
        <v>25057.236235209999</v>
      </c>
      <c r="EA16" s="69">
        <v>30108.809499619998</v>
      </c>
      <c r="EB16" s="69">
        <v>32062.52863307</v>
      </c>
      <c r="EC16" s="69">
        <v>38029.87055534</v>
      </c>
      <c r="ED16" s="69">
        <v>43811.541919720003</v>
      </c>
      <c r="EE16" s="69">
        <v>46282.390867800001</v>
      </c>
      <c r="EF16" s="71">
        <v>5409.9562017799999</v>
      </c>
      <c r="EG16" s="69">
        <v>11917.655865680001</v>
      </c>
      <c r="EH16" s="69">
        <v>13122.924741049999</v>
      </c>
      <c r="EI16" s="69">
        <v>16474.770279780001</v>
      </c>
      <c r="EJ16" s="69">
        <v>20797.621584529999</v>
      </c>
      <c r="EK16" s="69">
        <v>22993.76773929</v>
      </c>
      <c r="EL16" s="69">
        <v>27129.029227979998</v>
      </c>
      <c r="EM16" s="69">
        <v>30880.8313495</v>
      </c>
      <c r="EN16" s="69">
        <v>33616.004731330002</v>
      </c>
      <c r="EO16" s="69">
        <v>39358.060398269998</v>
      </c>
      <c r="EP16" s="69">
        <v>43703.782146140002</v>
      </c>
      <c r="EQ16" s="69">
        <v>47226.061300139998</v>
      </c>
      <c r="ER16" s="71">
        <v>5814.4154504300004</v>
      </c>
      <c r="ES16" s="69">
        <v>10407.887336450001</v>
      </c>
      <c r="ET16" s="69">
        <v>13501.21409673</v>
      </c>
      <c r="EU16" s="69">
        <v>19229.065253880002</v>
      </c>
      <c r="EV16" s="69">
        <v>23783.95446587</v>
      </c>
      <c r="EW16" s="69">
        <v>27115.08567624</v>
      </c>
      <c r="EX16" s="69">
        <v>32521.10985103</v>
      </c>
      <c r="EY16" s="69">
        <v>37911.269290110002</v>
      </c>
      <c r="EZ16" s="69">
        <v>40245.180179559997</v>
      </c>
      <c r="FA16" s="69">
        <v>47320.672535849997</v>
      </c>
      <c r="FB16" s="69">
        <v>52862.516311199994</v>
      </c>
      <c r="FC16" s="69">
        <v>55805.359091419996</v>
      </c>
      <c r="FD16" s="71">
        <v>7551.1818700100002</v>
      </c>
      <c r="FE16" s="69">
        <v>14778.07500268</v>
      </c>
      <c r="FF16" s="69">
        <v>17448.54112736</v>
      </c>
      <c r="FG16" s="69">
        <v>24985.893663089999</v>
      </c>
      <c r="FH16" s="69">
        <v>31179.924704249999</v>
      </c>
      <c r="FI16" s="69">
        <v>33565.066264879999</v>
      </c>
      <c r="FJ16" s="69">
        <v>40660.114323239999</v>
      </c>
      <c r="FK16" s="69">
        <v>47362.610477239999</v>
      </c>
      <c r="FL16" s="69">
        <v>50173.475815699996</v>
      </c>
      <c r="FM16" s="69">
        <v>58929.082720959996</v>
      </c>
      <c r="FN16" s="69">
        <v>65976.586864169993</v>
      </c>
      <c r="FO16" s="69"/>
    </row>
    <row r="17" spans="1:171" ht="34.950000000000003" customHeight="1" x14ac:dyDescent="0.25">
      <c r="A17" s="118"/>
      <c r="B17" s="10" t="str">
        <f>IF('0'!$A$1=1,"Інші податки та збори, з них:","Other tax and fees, inc.:")</f>
        <v>Інші податки та збори, з них:</v>
      </c>
      <c r="C17" s="11">
        <v>19000000</v>
      </c>
      <c r="D17" s="69">
        <v>0</v>
      </c>
      <c r="E17" s="69">
        <v>727.98852674</v>
      </c>
      <c r="F17" s="69">
        <v>873.20849763999991</v>
      </c>
      <c r="G17" s="69">
        <v>1116.5718278299998</v>
      </c>
      <c r="H17" s="69">
        <v>1793.3325751</v>
      </c>
      <c r="I17" s="69">
        <v>1985.879363</v>
      </c>
      <c r="J17" s="69">
        <v>2197.76591396</v>
      </c>
      <c r="K17" s="69">
        <v>2866.7907390200003</v>
      </c>
      <c r="L17" s="69">
        <v>3133.9511525600001</v>
      </c>
      <c r="M17" s="69">
        <v>3398.4577276300001</v>
      </c>
      <c r="N17" s="69">
        <v>4166.2102699100005</v>
      </c>
      <c r="O17" s="70">
        <v>4387.9637721200006</v>
      </c>
      <c r="P17" s="69">
        <v>328.46650073999996</v>
      </c>
      <c r="Q17" s="69">
        <v>995.7843277500001</v>
      </c>
      <c r="R17" s="69">
        <v>1245.02012689</v>
      </c>
      <c r="S17" s="69">
        <v>1504.9598071999999</v>
      </c>
      <c r="T17" s="69">
        <v>2236.1124162999999</v>
      </c>
      <c r="U17" s="69">
        <v>2518.86091502</v>
      </c>
      <c r="V17" s="69">
        <v>2798.42503364</v>
      </c>
      <c r="W17" s="69">
        <v>3496.5364797000002</v>
      </c>
      <c r="X17" s="69">
        <v>3780.7159089500005</v>
      </c>
      <c r="Y17" s="69">
        <v>4018.7772834100001</v>
      </c>
      <c r="Z17" s="69">
        <v>4660.9714616000001</v>
      </c>
      <c r="AA17" s="70">
        <v>4905.9752356700001</v>
      </c>
      <c r="AB17" s="69">
        <v>305.41306380999998</v>
      </c>
      <c r="AC17" s="69">
        <v>1012.3301939799999</v>
      </c>
      <c r="AD17" s="69">
        <v>1284.6022121199999</v>
      </c>
      <c r="AE17" s="69">
        <v>1534.76941422</v>
      </c>
      <c r="AF17" s="69">
        <v>2499.1988739499998</v>
      </c>
      <c r="AG17" s="69">
        <v>2777.7491240699997</v>
      </c>
      <c r="AH17" s="69">
        <v>3046.8736685599997</v>
      </c>
      <c r="AI17" s="69">
        <v>4002.0256458899994</v>
      </c>
      <c r="AJ17" s="69">
        <v>4369.926596199999</v>
      </c>
      <c r="AK17" s="69">
        <v>4752.7990223199995</v>
      </c>
      <c r="AL17" s="69">
        <v>5789.9320279299991</v>
      </c>
      <c r="AM17" s="70">
        <v>6089.1803441899992</v>
      </c>
      <c r="AN17" s="69">
        <v>292.88605103000003</v>
      </c>
      <c r="AO17" s="69">
        <v>1304.3561529699998</v>
      </c>
      <c r="AP17" s="69">
        <v>2188.6625915899999</v>
      </c>
      <c r="AQ17" s="69">
        <v>2448.6961221800002</v>
      </c>
      <c r="AR17" s="69">
        <v>3617.0869361100004</v>
      </c>
      <c r="AS17" s="69">
        <v>3931.2453152800003</v>
      </c>
      <c r="AT17" s="69">
        <v>4253.0546057900001</v>
      </c>
      <c r="AU17" s="69">
        <v>5410.2270824000007</v>
      </c>
      <c r="AV17" s="69">
        <v>5790.4745515600007</v>
      </c>
      <c r="AW17" s="69">
        <v>6135.2142911700003</v>
      </c>
      <c r="AX17" s="69">
        <v>7036.1003602500004</v>
      </c>
      <c r="AY17" s="70">
        <v>7336.2113339000007</v>
      </c>
      <c r="AZ17" s="69">
        <v>280.44052346000001</v>
      </c>
      <c r="BA17" s="69">
        <v>692.66191032999996</v>
      </c>
      <c r="BB17" s="69">
        <v>800.10033729999986</v>
      </c>
      <c r="BC17" s="69">
        <v>882.62777464999976</v>
      </c>
      <c r="BD17" s="69">
        <v>1561.3444431599996</v>
      </c>
      <c r="BE17" s="69">
        <v>1599.7092066399998</v>
      </c>
      <c r="BF17" s="69">
        <v>1643.9827919499999</v>
      </c>
      <c r="BG17" s="69">
        <v>2174.9992163399997</v>
      </c>
      <c r="BH17" s="69">
        <v>2229.4978364199997</v>
      </c>
      <c r="BI17" s="69">
        <v>2263.3541059799995</v>
      </c>
      <c r="BJ17" s="69">
        <v>2728.8624874299999</v>
      </c>
      <c r="BK17" s="69">
        <v>2804.3732496099997</v>
      </c>
      <c r="BL17" s="71">
        <v>35.555847420000006</v>
      </c>
      <c r="BM17" s="69">
        <v>580.67317000000014</v>
      </c>
      <c r="BN17" s="69">
        <v>721.13255803000004</v>
      </c>
      <c r="BO17" s="69">
        <v>844.25901959999999</v>
      </c>
      <c r="BP17" s="69">
        <v>1507.8049799600003</v>
      </c>
      <c r="BQ17" s="69">
        <v>1806.8214527100001</v>
      </c>
      <c r="BR17" s="69">
        <v>2100.5768389700002</v>
      </c>
      <c r="BS17" s="69">
        <v>3240.5731040800001</v>
      </c>
      <c r="BT17" s="69">
        <v>3427.8630948000005</v>
      </c>
      <c r="BU17" s="69">
        <v>3666.4354229800001</v>
      </c>
      <c r="BV17" s="69">
        <v>4752.0507322100002</v>
      </c>
      <c r="BW17" s="69">
        <v>4998.6850116100004</v>
      </c>
      <c r="BX17" s="71">
        <v>61.445920689999994</v>
      </c>
      <c r="BY17" s="69">
        <v>1249.7668718299999</v>
      </c>
      <c r="BZ17" s="69">
        <v>1308.61743136</v>
      </c>
      <c r="CA17" s="69">
        <v>1354.3370542299999</v>
      </c>
      <c r="CB17" s="69">
        <v>2543.8413231499999</v>
      </c>
      <c r="CC17" s="69">
        <v>2553.4671449899997</v>
      </c>
      <c r="CD17" s="69">
        <v>2575.0054476199998</v>
      </c>
      <c r="CE17" s="69">
        <v>3574.8403396399999</v>
      </c>
      <c r="CF17" s="69">
        <v>3584.7231889700001</v>
      </c>
      <c r="CG17" s="69">
        <v>3617.2365980300001</v>
      </c>
      <c r="CH17" s="69">
        <v>4687.0126658000008</v>
      </c>
      <c r="CI17" s="70">
        <v>4700.5915995200012</v>
      </c>
      <c r="CJ17" s="69">
        <v>35.009766079999999</v>
      </c>
      <c r="CK17" s="69">
        <v>1208.4404426900001</v>
      </c>
      <c r="CL17" s="69">
        <v>1410.30430899</v>
      </c>
      <c r="CM17" s="69">
        <v>1456.48448562</v>
      </c>
      <c r="CN17" s="69">
        <v>2557.43639282</v>
      </c>
      <c r="CO17" s="69">
        <v>2586.2058175800003</v>
      </c>
      <c r="CP17" s="69">
        <v>2625.3836535800001</v>
      </c>
      <c r="CQ17" s="69">
        <v>3698.2019333799999</v>
      </c>
      <c r="CR17" s="69">
        <v>3718.3462290500001</v>
      </c>
      <c r="CS17" s="69">
        <v>3758.8042839200002</v>
      </c>
      <c r="CT17" s="69">
        <v>4900.4132739100005</v>
      </c>
      <c r="CU17" s="70">
        <v>4923.4253515400005</v>
      </c>
      <c r="CV17" s="69">
        <v>82.176399369999984</v>
      </c>
      <c r="CW17" s="69">
        <v>1398.1880546099999</v>
      </c>
      <c r="CX17" s="69">
        <v>1428.87208614</v>
      </c>
      <c r="CY17" s="69">
        <v>1514.0531754799999</v>
      </c>
      <c r="CZ17" s="69">
        <v>3121.2279020899996</v>
      </c>
      <c r="DA17" s="69">
        <v>3166.7423668499996</v>
      </c>
      <c r="DB17" s="69">
        <v>3266.6695252599998</v>
      </c>
      <c r="DC17" s="69">
        <v>4577.95138228</v>
      </c>
      <c r="DD17" s="69">
        <v>4613.30860734</v>
      </c>
      <c r="DE17" s="69">
        <v>4697.0137817300001</v>
      </c>
      <c r="DF17" s="69">
        <v>6051.5408989599991</v>
      </c>
      <c r="DG17" s="70">
        <v>6093.8534379299999</v>
      </c>
      <c r="DH17" s="69">
        <v>61.998899310000006</v>
      </c>
      <c r="DI17" s="69">
        <v>1428.0264826700002</v>
      </c>
      <c r="DJ17" s="69">
        <v>1452.1143181400003</v>
      </c>
      <c r="DK17" s="69">
        <v>1515.4831056100002</v>
      </c>
      <c r="DL17" s="69">
        <v>2647.1702987300005</v>
      </c>
      <c r="DM17" s="69">
        <v>2703.2202282000003</v>
      </c>
      <c r="DN17" s="69">
        <v>2792.0706455999998</v>
      </c>
      <c r="DO17" s="69">
        <v>3704.53138055</v>
      </c>
      <c r="DP17" s="69">
        <v>3780.43061863</v>
      </c>
      <c r="DQ17" s="69">
        <v>3926.6039567600001</v>
      </c>
      <c r="DR17" s="69">
        <v>5270.0410052099996</v>
      </c>
      <c r="DS17" s="70">
        <v>5397.1396006099994</v>
      </c>
      <c r="DT17" s="69">
        <v>52.285088479999999</v>
      </c>
      <c r="DU17" s="69">
        <v>1630.08421828</v>
      </c>
      <c r="DV17" s="69">
        <v>1663.8919795199999</v>
      </c>
      <c r="DW17" s="69">
        <v>1762.36049953</v>
      </c>
      <c r="DX17" s="69">
        <v>3022.25086788</v>
      </c>
      <c r="DY17" s="69">
        <v>3057.6897804499999</v>
      </c>
      <c r="DZ17" s="69">
        <v>3195.3585553499997</v>
      </c>
      <c r="EA17" s="69">
        <v>4503.1357118699998</v>
      </c>
      <c r="EB17" s="69">
        <v>4527.9884497600005</v>
      </c>
      <c r="EC17" s="69">
        <v>4606.57283465</v>
      </c>
      <c r="ED17" s="69">
        <v>5950.5454839100003</v>
      </c>
      <c r="EE17" s="69">
        <v>5991.4413477099997</v>
      </c>
      <c r="EF17" s="71">
        <v>47.421158840000004</v>
      </c>
      <c r="EG17" s="69">
        <v>1422.9561700199999</v>
      </c>
      <c r="EH17" s="69">
        <v>1429.7824554000001</v>
      </c>
      <c r="EI17" s="69">
        <v>1477.86965485</v>
      </c>
      <c r="EJ17" s="69">
        <v>2576.7275874400002</v>
      </c>
      <c r="EK17" s="69">
        <v>2610.3920798700001</v>
      </c>
      <c r="EL17" s="69">
        <v>2717.31263038</v>
      </c>
      <c r="EM17" s="69">
        <v>3563.7919461500001</v>
      </c>
      <c r="EN17" s="69">
        <v>3719.9506470700003</v>
      </c>
      <c r="EO17" s="69">
        <v>3855.6408451299999</v>
      </c>
      <c r="EP17" s="69">
        <v>4859.9313413700002</v>
      </c>
      <c r="EQ17" s="69">
        <v>4898.0456557700008</v>
      </c>
      <c r="ER17" s="71">
        <v>53.407608479999993</v>
      </c>
      <c r="ES17" s="69">
        <v>1191.0962856800002</v>
      </c>
      <c r="ET17" s="69">
        <v>1210.78563463</v>
      </c>
      <c r="EU17" s="69">
        <v>1327.35715766</v>
      </c>
      <c r="EV17" s="69">
        <v>2511.5864479699999</v>
      </c>
      <c r="EW17" s="69">
        <v>2561.9155382800004</v>
      </c>
      <c r="EX17" s="69">
        <v>2609.0208705500004</v>
      </c>
      <c r="EY17" s="69">
        <v>3709.3634385</v>
      </c>
      <c r="EZ17" s="69">
        <v>3775.6860660799998</v>
      </c>
      <c r="FA17" s="69">
        <v>3900.1205743999999</v>
      </c>
      <c r="FB17" s="69">
        <v>5008.286556</v>
      </c>
      <c r="FC17" s="69">
        <v>5029.8766169999999</v>
      </c>
      <c r="FD17" s="71">
        <v>91.490173920000004</v>
      </c>
      <c r="FE17" s="69">
        <v>1402.8285602200001</v>
      </c>
      <c r="FF17" s="69">
        <v>1582.41873979</v>
      </c>
      <c r="FG17" s="69">
        <v>1781.8901503900001</v>
      </c>
      <c r="FH17" s="69">
        <v>2890.7686675199998</v>
      </c>
      <c r="FI17" s="69">
        <v>2961.1373253199999</v>
      </c>
      <c r="FJ17" s="69">
        <v>3046.2241818000002</v>
      </c>
      <c r="FK17" s="69">
        <v>4130.5715811099999</v>
      </c>
      <c r="FL17" s="69">
        <v>4277.1998099000002</v>
      </c>
      <c r="FM17" s="69">
        <v>4418.6934876300002</v>
      </c>
      <c r="FN17" s="69">
        <v>5627.1938306700004</v>
      </c>
      <c r="FO17" s="69"/>
    </row>
    <row r="18" spans="1:171" ht="34.950000000000003" customHeight="1" x14ac:dyDescent="0.25">
      <c r="A18" s="118"/>
      <c r="B18" s="13" t="str">
        <f>IF('0'!$A$1=1,"Екологічний податок","Environmental tax")</f>
        <v>Екологічний податок</v>
      </c>
      <c r="C18" s="11">
        <v>19010000</v>
      </c>
      <c r="D18" s="69">
        <v>0</v>
      </c>
      <c r="E18" s="69">
        <v>124.31319303000001</v>
      </c>
      <c r="F18" s="69">
        <v>125.52208316000001</v>
      </c>
      <c r="G18" s="69">
        <v>241.85701355999998</v>
      </c>
      <c r="H18" s="69">
        <v>781.40623499000003</v>
      </c>
      <c r="I18" s="69">
        <v>857.75382532000003</v>
      </c>
      <c r="J18" s="69">
        <v>925.68072906999998</v>
      </c>
      <c r="K18" s="69">
        <v>1439.69264896</v>
      </c>
      <c r="L18" s="69">
        <v>1519.6199436499999</v>
      </c>
      <c r="M18" s="69">
        <v>1610.4877125199998</v>
      </c>
      <c r="N18" s="69">
        <v>2218.04196452</v>
      </c>
      <c r="O18" s="70">
        <v>2275.8861367</v>
      </c>
      <c r="P18" s="69">
        <v>148.63461802</v>
      </c>
      <c r="Q18" s="69">
        <v>656.26302392000002</v>
      </c>
      <c r="R18" s="69">
        <v>748.85726023000007</v>
      </c>
      <c r="S18" s="69">
        <v>849.81449663000001</v>
      </c>
      <c r="T18" s="69">
        <v>1417.8170131400002</v>
      </c>
      <c r="U18" s="69">
        <v>1523.6120035200001</v>
      </c>
      <c r="V18" s="69">
        <v>1624.48880764</v>
      </c>
      <c r="W18" s="69">
        <v>2120.8594846699998</v>
      </c>
      <c r="X18" s="69">
        <v>2216.3949636699999</v>
      </c>
      <c r="Y18" s="69">
        <v>2273.5422348099996</v>
      </c>
      <c r="Z18" s="69">
        <v>2741.5309660499993</v>
      </c>
      <c r="AA18" s="70">
        <v>2816.0082779499994</v>
      </c>
      <c r="AB18" s="69">
        <v>113.29997741999999</v>
      </c>
      <c r="AC18" s="69">
        <v>647.79069590000006</v>
      </c>
      <c r="AD18" s="69">
        <v>756.43036307</v>
      </c>
      <c r="AE18" s="69">
        <v>843.88218998000013</v>
      </c>
      <c r="AF18" s="69">
        <v>1640.67267722</v>
      </c>
      <c r="AG18" s="69">
        <v>1737.954119</v>
      </c>
      <c r="AH18" s="69">
        <v>1821.2380359000001</v>
      </c>
      <c r="AI18" s="69">
        <v>2578.9567059800002</v>
      </c>
      <c r="AJ18" s="69">
        <v>2738.9303773299998</v>
      </c>
      <c r="AK18" s="69">
        <v>2942.2385760500001</v>
      </c>
      <c r="AL18" s="69">
        <v>3801.10905086</v>
      </c>
      <c r="AM18" s="70">
        <v>3899.4869963800002</v>
      </c>
      <c r="AN18" s="69">
        <v>104.87074009000001</v>
      </c>
      <c r="AO18" s="69">
        <v>965.98420031000001</v>
      </c>
      <c r="AP18" s="69">
        <v>1695.4190843399999</v>
      </c>
      <c r="AQ18" s="69">
        <v>1796.64724703</v>
      </c>
      <c r="AR18" s="69">
        <v>2738.91831469</v>
      </c>
      <c r="AS18" s="69">
        <v>2819.6727426900002</v>
      </c>
      <c r="AT18" s="69">
        <v>2915.61570785</v>
      </c>
      <c r="AU18" s="69">
        <v>3826.5576619100007</v>
      </c>
      <c r="AV18" s="69">
        <v>3965.2593207400005</v>
      </c>
      <c r="AW18" s="69">
        <v>4074.1018984100006</v>
      </c>
      <c r="AX18" s="69">
        <v>4751.5577723000006</v>
      </c>
      <c r="AY18" s="70">
        <v>4830.9087070700007</v>
      </c>
      <c r="AZ18" s="69">
        <v>44.927126319999999</v>
      </c>
      <c r="BA18" s="69">
        <v>584.90965977999997</v>
      </c>
      <c r="BB18" s="69">
        <v>692.15216917999987</v>
      </c>
      <c r="BC18" s="69">
        <v>773.90639572999976</v>
      </c>
      <c r="BD18" s="69">
        <v>1451.2837165899998</v>
      </c>
      <c r="BE18" s="69">
        <v>1488.9838858799999</v>
      </c>
      <c r="BF18" s="69">
        <v>1532.4932670399999</v>
      </c>
      <c r="BG18" s="69">
        <v>2063.0027811099999</v>
      </c>
      <c r="BH18" s="69">
        <v>2116.7505984599998</v>
      </c>
      <c r="BI18" s="69">
        <v>2150.0755430999998</v>
      </c>
      <c r="BJ18" s="69">
        <v>2615.3613470700002</v>
      </c>
      <c r="BK18" s="69">
        <v>2691.0401413</v>
      </c>
      <c r="BL18" s="71">
        <v>34.566979910000008</v>
      </c>
      <c r="BM18" s="69">
        <v>578.12253426000007</v>
      </c>
      <c r="BN18" s="69">
        <v>717.11980899000002</v>
      </c>
      <c r="BO18" s="69">
        <v>839.20762676000004</v>
      </c>
      <c r="BP18" s="69">
        <v>1500.9320641900001</v>
      </c>
      <c r="BQ18" s="69">
        <v>1798.5192944300002</v>
      </c>
      <c r="BR18" s="69">
        <v>2091.5749813500001</v>
      </c>
      <c r="BS18" s="69">
        <v>3231.10145156</v>
      </c>
      <c r="BT18" s="69">
        <v>3418.1257107800002</v>
      </c>
      <c r="BU18" s="69">
        <v>3656.2077473199997</v>
      </c>
      <c r="BV18" s="69">
        <v>4741.4315001100003</v>
      </c>
      <c r="BW18" s="69">
        <v>4987.4352458600006</v>
      </c>
      <c r="BX18" s="71">
        <v>60.780387879999992</v>
      </c>
      <c r="BY18" s="69">
        <v>1248.6780625399999</v>
      </c>
      <c r="BZ18" s="69">
        <v>1307.50181342</v>
      </c>
      <c r="CA18" s="69">
        <v>1352.86681959</v>
      </c>
      <c r="CB18" s="69">
        <v>2542.2796023199999</v>
      </c>
      <c r="CC18" s="69">
        <v>2552.1189364899997</v>
      </c>
      <c r="CD18" s="69">
        <v>2573.6091934299998</v>
      </c>
      <c r="CE18" s="69">
        <v>3573.38213722</v>
      </c>
      <c r="CF18" s="69">
        <v>3583.1862971</v>
      </c>
      <c r="CG18" s="69">
        <v>3615.6203913999998</v>
      </c>
      <c r="CH18" s="69">
        <v>4685.2827586399999</v>
      </c>
      <c r="CI18" s="70">
        <v>4698.4384610299994</v>
      </c>
      <c r="CJ18" s="69">
        <v>34.39265537</v>
      </c>
      <c r="CK18" s="69">
        <v>1207.7663598000001</v>
      </c>
      <c r="CL18" s="69">
        <v>1409.6106280500001</v>
      </c>
      <c r="CM18" s="69">
        <v>1455.6260869</v>
      </c>
      <c r="CN18" s="69">
        <v>2556.1556194300001</v>
      </c>
      <c r="CO18" s="69">
        <v>2584.8563799900003</v>
      </c>
      <c r="CP18" s="69">
        <v>2624.1950693100002</v>
      </c>
      <c r="CQ18" s="69">
        <v>3696.8526839200003</v>
      </c>
      <c r="CR18" s="69">
        <v>3716.8115937300004</v>
      </c>
      <c r="CS18" s="69">
        <v>3757.2513472200003</v>
      </c>
      <c r="CT18" s="69">
        <v>4898.6393830699999</v>
      </c>
      <c r="CU18" s="70">
        <v>4921.50361152</v>
      </c>
      <c r="CV18" s="69">
        <v>82.103962319999994</v>
      </c>
      <c r="CW18" s="69">
        <v>1397.9865599</v>
      </c>
      <c r="CX18" s="69">
        <v>1428.55623042</v>
      </c>
      <c r="CY18" s="69">
        <v>1513.71318008</v>
      </c>
      <c r="CZ18" s="69">
        <v>3120.49601218</v>
      </c>
      <c r="DA18" s="69">
        <v>3165.9260298499998</v>
      </c>
      <c r="DB18" s="69">
        <v>3265.7388979899997</v>
      </c>
      <c r="DC18" s="69">
        <v>4576.9625359799993</v>
      </c>
      <c r="DD18" s="69">
        <v>4612.265817219999</v>
      </c>
      <c r="DE18" s="69">
        <v>4695.8231453100007</v>
      </c>
      <c r="DF18" s="69">
        <v>6050.1219376299996</v>
      </c>
      <c r="DG18" s="70">
        <v>6092.5744536499988</v>
      </c>
      <c r="DH18" s="69">
        <v>61.572313169999994</v>
      </c>
      <c r="DI18" s="69">
        <v>1427.86408304</v>
      </c>
      <c r="DJ18" s="69">
        <v>1452.51254322</v>
      </c>
      <c r="DK18" s="69">
        <v>1516.0318536399998</v>
      </c>
      <c r="DL18" s="69">
        <v>2647.7430902900001</v>
      </c>
      <c r="DM18" s="69">
        <v>2703.7292481499999</v>
      </c>
      <c r="DN18" s="69">
        <v>2792.7290131199998</v>
      </c>
      <c r="DO18" s="69">
        <v>3705.2061186700003</v>
      </c>
      <c r="DP18" s="69">
        <v>3781.0688363699996</v>
      </c>
      <c r="DQ18" s="69">
        <v>3927.2234673800003</v>
      </c>
      <c r="DR18" s="69">
        <v>5270.6117759799999</v>
      </c>
      <c r="DS18" s="70">
        <v>5397.6192333500003</v>
      </c>
      <c r="DT18" s="69">
        <v>51.846381100000002</v>
      </c>
      <c r="DU18" s="69">
        <v>1629.67802327</v>
      </c>
      <c r="DV18" s="69">
        <v>1663.54283164</v>
      </c>
      <c r="DW18" s="69">
        <v>1761.8117180499999</v>
      </c>
      <c r="DX18" s="69">
        <v>3021.3338429200003</v>
      </c>
      <c r="DY18" s="69">
        <v>3056.76900118</v>
      </c>
      <c r="DZ18" s="69">
        <v>3194.37028414</v>
      </c>
      <c r="EA18" s="69">
        <v>4501.8353735200008</v>
      </c>
      <c r="EB18" s="69">
        <v>4526.1819321400008</v>
      </c>
      <c r="EC18" s="69">
        <v>4604.6488269799993</v>
      </c>
      <c r="ED18" s="69">
        <v>5948.4998079099996</v>
      </c>
      <c r="EE18" s="69">
        <v>5989.26056694</v>
      </c>
      <c r="EF18" s="71">
        <v>47.501140710000001</v>
      </c>
      <c r="EG18" s="69">
        <v>1422.92230436</v>
      </c>
      <c r="EH18" s="69">
        <v>1429.7437855399999</v>
      </c>
      <c r="EI18" s="69">
        <v>1477.7807074</v>
      </c>
      <c r="EJ18" s="69">
        <v>2576.6422809400001</v>
      </c>
      <c r="EK18" s="69">
        <v>2610.3007672199997</v>
      </c>
      <c r="EL18" s="69">
        <v>2717.2170943699998</v>
      </c>
      <c r="EM18" s="69">
        <v>3563.6677890599999</v>
      </c>
      <c r="EN18" s="69">
        <v>3719.7195456499999</v>
      </c>
      <c r="EO18" s="69">
        <v>3855.4053779599999</v>
      </c>
      <c r="EP18" s="69">
        <v>4859.6871346600001</v>
      </c>
      <c r="EQ18" s="69">
        <v>4897.65815329</v>
      </c>
      <c r="ER18" s="71">
        <v>52.782743680000003</v>
      </c>
      <c r="ES18" s="69">
        <v>1190.1380563800001</v>
      </c>
      <c r="ET18" s="69">
        <v>1210.30721234</v>
      </c>
      <c r="EU18" s="69">
        <v>1326.55147661</v>
      </c>
      <c r="EV18" s="69">
        <v>2510.6013962500001</v>
      </c>
      <c r="EW18" s="69">
        <v>2560.5946083099998</v>
      </c>
      <c r="EX18" s="69">
        <v>2607.5375097300002</v>
      </c>
      <c r="EY18" s="69">
        <v>3680.2171249200001</v>
      </c>
      <c r="EZ18" s="69">
        <v>3712.2705691599999</v>
      </c>
      <c r="FA18" s="69">
        <v>3836.6780776000001</v>
      </c>
      <c r="FB18" s="69">
        <v>4944.8530631899994</v>
      </c>
      <c r="FC18" s="69">
        <v>4966.0980477100002</v>
      </c>
      <c r="FD18" s="71">
        <v>91.496561799999995</v>
      </c>
      <c r="FE18" s="69">
        <v>1402.80681951</v>
      </c>
      <c r="FF18" s="69">
        <v>1582.33428534</v>
      </c>
      <c r="FG18" s="69">
        <v>1735.8917640100001</v>
      </c>
      <c r="FH18" s="69">
        <v>2839.7187922100002</v>
      </c>
      <c r="FI18" s="69">
        <v>2892.2391055200001</v>
      </c>
      <c r="FJ18" s="69">
        <v>2942.4646197100001</v>
      </c>
      <c r="FK18" s="69">
        <v>3936.5679243899999</v>
      </c>
      <c r="FL18" s="69">
        <v>3946.9812846300001</v>
      </c>
      <c r="FM18" s="69">
        <v>4007.4153051399999</v>
      </c>
      <c r="FN18" s="69">
        <v>5215.4317338999999</v>
      </c>
      <c r="FO18" s="69"/>
    </row>
    <row r="19" spans="1:171" ht="34.950000000000003" customHeight="1" x14ac:dyDescent="0.25">
      <c r="A19" s="118"/>
      <c r="B19" s="13"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19" s="11">
        <v>19060000</v>
      </c>
      <c r="D19" s="69">
        <v>0</v>
      </c>
      <c r="E19" s="69">
        <v>107.06529704</v>
      </c>
      <c r="F19" s="69">
        <v>156.09153399000002</v>
      </c>
      <c r="G19" s="69">
        <v>205.76415079</v>
      </c>
      <c r="H19" s="69">
        <v>257.43123061</v>
      </c>
      <c r="I19" s="69">
        <v>314.41205522000001</v>
      </c>
      <c r="J19" s="69">
        <v>375.31087630000002</v>
      </c>
      <c r="K19" s="69">
        <v>440.56954804000003</v>
      </c>
      <c r="L19" s="69">
        <v>536.78000170999996</v>
      </c>
      <c r="M19" s="69">
        <v>623.78840700000001</v>
      </c>
      <c r="N19" s="69">
        <v>703.71091547000003</v>
      </c>
      <c r="O19" s="70">
        <v>784.89386435000006</v>
      </c>
      <c r="P19" s="69">
        <v>102.50443668999999</v>
      </c>
      <c r="Q19" s="69">
        <v>179.45171416999997</v>
      </c>
      <c r="R19" s="69">
        <v>255.45429711999998</v>
      </c>
      <c r="S19" s="69">
        <v>336.34702631999994</v>
      </c>
      <c r="T19" s="69">
        <v>420.14531062999993</v>
      </c>
      <c r="U19" s="69">
        <v>515.21991676999994</v>
      </c>
      <c r="V19" s="69">
        <v>608.07473997</v>
      </c>
      <c r="W19" s="69">
        <v>711.76979587999995</v>
      </c>
      <c r="X19" s="69">
        <v>810.59384969999996</v>
      </c>
      <c r="Y19" s="69">
        <v>898.64907604999985</v>
      </c>
      <c r="Z19" s="69">
        <v>987.69029333999993</v>
      </c>
      <c r="AA19" s="70">
        <v>1075.0363072399998</v>
      </c>
      <c r="AB19" s="69">
        <v>108.50574360000002</v>
      </c>
      <c r="AC19" s="69">
        <v>191.99687758000002</v>
      </c>
      <c r="AD19" s="69">
        <v>272.24487169999998</v>
      </c>
      <c r="AE19" s="69">
        <v>352.78647663999999</v>
      </c>
      <c r="AF19" s="69">
        <v>438.30774617000003</v>
      </c>
      <c r="AG19" s="69">
        <v>536.72381444000007</v>
      </c>
      <c r="AH19" s="69">
        <v>635.89450892000002</v>
      </c>
      <c r="AI19" s="69">
        <v>734.60134710000011</v>
      </c>
      <c r="AJ19" s="69">
        <v>845.57849208000016</v>
      </c>
      <c r="AK19" s="69">
        <v>928.01294859000018</v>
      </c>
      <c r="AL19" s="69">
        <v>1014.2328415200001</v>
      </c>
      <c r="AM19" s="70">
        <v>1102.9933125800001</v>
      </c>
      <c r="AN19" s="69">
        <v>103.78389178</v>
      </c>
      <c r="AO19" s="69">
        <v>179.90333009</v>
      </c>
      <c r="AP19" s="69">
        <v>250.47476165999998</v>
      </c>
      <c r="AQ19" s="69">
        <v>325.65587046000002</v>
      </c>
      <c r="AR19" s="69">
        <v>410.82088698000001</v>
      </c>
      <c r="AS19" s="69">
        <v>501.46127866</v>
      </c>
      <c r="AT19" s="69">
        <v>593.30051830999992</v>
      </c>
      <c r="AU19" s="69">
        <v>690.86781940999992</v>
      </c>
      <c r="AV19" s="69">
        <v>783.08047533000001</v>
      </c>
      <c r="AW19" s="69">
        <v>868.64741303999995</v>
      </c>
      <c r="AX19" s="69">
        <v>953.13034504999996</v>
      </c>
      <c r="AY19" s="70">
        <v>1038.29105579</v>
      </c>
      <c r="AZ19" s="69">
        <v>105.17094133000001</v>
      </c>
      <c r="BA19" s="69">
        <v>106.53444644000001</v>
      </c>
      <c r="BB19" s="69">
        <v>106.04450334000002</v>
      </c>
      <c r="BC19" s="69">
        <v>105.73722067000001</v>
      </c>
      <c r="BD19" s="69">
        <v>106.24270774</v>
      </c>
      <c r="BE19" s="69">
        <v>106.20332619</v>
      </c>
      <c r="BF19" s="69">
        <v>106.03690878</v>
      </c>
      <c r="BG19" s="69">
        <v>105.89862658</v>
      </c>
      <c r="BH19" s="69">
        <v>105.72946048999999</v>
      </c>
      <c r="BI19" s="69">
        <v>105.58587112000001</v>
      </c>
      <c r="BJ19" s="69">
        <v>105.17352615999999</v>
      </c>
      <c r="BK19" s="69">
        <v>104.21127636</v>
      </c>
      <c r="BL19" s="71">
        <v>-3.7803110000000001E-2</v>
      </c>
      <c r="BM19" s="69">
        <v>-0.11725126</v>
      </c>
      <c r="BN19" s="69">
        <v>-0.18860895999999999</v>
      </c>
      <c r="BO19" s="69">
        <v>-0.24586666000000001</v>
      </c>
      <c r="BP19" s="69">
        <v>-0.28467397999999999</v>
      </c>
      <c r="BQ19" s="69">
        <v>-0.32597962000000003</v>
      </c>
      <c r="BR19" s="69">
        <v>-0.40767318000000002</v>
      </c>
      <c r="BS19" s="69">
        <v>-0.49193343</v>
      </c>
      <c r="BT19" s="69">
        <v>-0.70387900000000003</v>
      </c>
      <c r="BU19" s="69">
        <v>-0.73091927000000001</v>
      </c>
      <c r="BV19" s="69">
        <v>-0.77503301999999996</v>
      </c>
      <c r="BW19" s="69">
        <v>-0.84357238999999995</v>
      </c>
      <c r="BX19" s="71">
        <v>-2.7539640000000001E-2</v>
      </c>
      <c r="BY19" s="69">
        <v>-8.8799630000000004E-2</v>
      </c>
      <c r="BZ19" s="69">
        <v>-0.16025180999999999</v>
      </c>
      <c r="CA19" s="69">
        <v>-0.17834443</v>
      </c>
      <c r="CB19" s="69">
        <v>-0.23465806</v>
      </c>
      <c r="CC19" s="69">
        <v>-0.46312175</v>
      </c>
      <c r="CD19" s="69">
        <v>-0.48270690000000005</v>
      </c>
      <c r="CE19" s="69">
        <v>-0.48388668000000001</v>
      </c>
      <c r="CF19" s="69">
        <v>-0.49042578999999997</v>
      </c>
      <c r="CG19" s="69">
        <v>-0.49636381000000002</v>
      </c>
      <c r="CH19" s="69">
        <v>-0.49926115000000004</v>
      </c>
      <c r="CI19" s="70">
        <v>-0.54870273999999997</v>
      </c>
      <c r="CJ19" s="69">
        <v>-9.8545600000000001E-3</v>
      </c>
      <c r="CK19" s="69">
        <v>-7.3012999999999897E-4</v>
      </c>
      <c r="CL19" s="69">
        <v>6.7154200000000015E-3</v>
      </c>
      <c r="CM19" s="69">
        <v>1.2781170000000001E-2</v>
      </c>
      <c r="CN19" s="69">
        <v>0.21361610999999997</v>
      </c>
      <c r="CO19" s="69">
        <v>0.21873920999999996</v>
      </c>
      <c r="CP19" s="69">
        <v>0.24290321999999998</v>
      </c>
      <c r="CQ19" s="69">
        <v>0.26335473999999998</v>
      </c>
      <c r="CR19" s="69">
        <v>0.39992563999999997</v>
      </c>
      <c r="CS19" s="69">
        <v>0.30309678999999995</v>
      </c>
      <c r="CT19" s="69">
        <v>0.31136411999999997</v>
      </c>
      <c r="CU19" s="70">
        <v>0.32020234999999997</v>
      </c>
      <c r="CV19" s="69">
        <v>7.3387399999999998E-3</v>
      </c>
      <c r="CW19" s="69">
        <v>1.850723E-2</v>
      </c>
      <c r="CX19" s="69">
        <v>3.1444899999999998E-2</v>
      </c>
      <c r="CY19" s="69">
        <v>-7.4213899999999999E-3</v>
      </c>
      <c r="CZ19" s="69">
        <v>-2.9404999999999995E-3</v>
      </c>
      <c r="DA19" s="69">
        <v>-1.8213599999999995E-3</v>
      </c>
      <c r="DB19" s="69">
        <v>3.7924400000000011E-3</v>
      </c>
      <c r="DC19" s="69">
        <v>7.7120100000000009E-3</v>
      </c>
      <c r="DD19" s="69">
        <v>3.688375E-2</v>
      </c>
      <c r="DE19" s="69">
        <v>4.7492440000000004E-2</v>
      </c>
      <c r="DF19" s="69">
        <v>0.12789258000000001</v>
      </c>
      <c r="DG19" s="70">
        <v>6.0177720000000004E-2</v>
      </c>
      <c r="DH19" s="69">
        <v>5.2788799999999997E-3</v>
      </c>
      <c r="DI19" s="69">
        <v>-8.4135100000000008E-3</v>
      </c>
      <c r="DJ19" s="69">
        <v>-9.60804E-3</v>
      </c>
      <c r="DK19" s="69">
        <v>-1.05308E-2</v>
      </c>
      <c r="DL19" s="69">
        <v>-9.359870000000001E-3</v>
      </c>
      <c r="DM19" s="69">
        <v>-8.3455399999999985E-3</v>
      </c>
      <c r="DN19" s="69">
        <v>-6.1666899999999998E-3</v>
      </c>
      <c r="DO19" s="69">
        <v>-3.0306599999999997E-3</v>
      </c>
      <c r="DP19" s="69">
        <v>-7.5478999999999781E-4</v>
      </c>
      <c r="DQ19" s="69">
        <v>1.94896E-3</v>
      </c>
      <c r="DR19" s="69">
        <v>3.1223800000000001E-3</v>
      </c>
      <c r="DS19" s="70">
        <v>7.8556000000000008E-3</v>
      </c>
      <c r="DT19" s="69">
        <v>1.479055E-2</v>
      </c>
      <c r="DU19" s="69">
        <v>2.93811E-2</v>
      </c>
      <c r="DV19" s="69">
        <v>3.2599699999999996E-3</v>
      </c>
      <c r="DW19" s="69">
        <v>4.4761499999999999E-3</v>
      </c>
      <c r="DX19" s="69">
        <v>5.54157E-3</v>
      </c>
      <c r="DY19" s="69">
        <v>9.7185499999999994E-3</v>
      </c>
      <c r="DZ19" s="69">
        <v>1.0060719999999999E-2</v>
      </c>
      <c r="EA19" s="69">
        <v>2.0999939999999998E-2</v>
      </c>
      <c r="EB19" s="69">
        <v>2.276355E-2</v>
      </c>
      <c r="EC19" s="69">
        <v>2.3686749999999999E-2</v>
      </c>
      <c r="ED19" s="69">
        <v>2.9164869999999999E-2</v>
      </c>
      <c r="EE19" s="69">
        <v>2.9201660000000001E-2</v>
      </c>
      <c r="EF19" s="71">
        <v>1.408594E-2</v>
      </c>
      <c r="EG19" s="69">
        <v>1.3608209999999999E-2</v>
      </c>
      <c r="EH19" s="69">
        <v>1.3361209999999998E-2</v>
      </c>
      <c r="EI19" s="69">
        <v>1.3176209999999999E-2</v>
      </c>
      <c r="EJ19" s="69">
        <v>1.3176209999999999E-2</v>
      </c>
      <c r="EK19" s="69">
        <v>1.3212209999999999E-2</v>
      </c>
      <c r="EL19" s="69">
        <v>1.3212209999999999E-2</v>
      </c>
      <c r="EM19" s="69">
        <v>1.3212209999999999E-2</v>
      </c>
      <c r="EN19" s="69">
        <v>1.322021E-2</v>
      </c>
      <c r="EO19" s="69">
        <v>1.3355209999999999E-2</v>
      </c>
      <c r="EP19" s="69">
        <v>1.2845209999999999E-2</v>
      </c>
      <c r="EQ19" s="69">
        <v>1.298121E-2</v>
      </c>
      <c r="ER19" s="71">
        <v>0</v>
      </c>
      <c r="ES19" s="69">
        <v>8.1434100000000002E-3</v>
      </c>
      <c r="ET19" s="69">
        <v>8.1434100000000002E-3</v>
      </c>
      <c r="EU19" s="69">
        <v>8.2024100000000003E-3</v>
      </c>
      <c r="EV19" s="69">
        <v>8.4039900000000001E-3</v>
      </c>
      <c r="EW19" s="69">
        <v>8.4039900000000001E-3</v>
      </c>
      <c r="EX19" s="69">
        <v>8.4524300000000004E-3</v>
      </c>
      <c r="EY19" s="69">
        <v>8.4524300000000004E-3</v>
      </c>
      <c r="EZ19" s="69">
        <v>9.2577199999999988E-3</v>
      </c>
      <c r="FA19" s="69">
        <v>9.3117800000000004E-3</v>
      </c>
      <c r="FB19" s="69">
        <v>9.76285E-3</v>
      </c>
      <c r="FC19" s="69">
        <v>9.7774799999999999E-3</v>
      </c>
      <c r="FD19" s="71">
        <v>0</v>
      </c>
      <c r="FE19" s="69">
        <v>2.55E-5</v>
      </c>
      <c r="FF19" s="69">
        <v>1.8338999999999999E-4</v>
      </c>
      <c r="FG19" s="69">
        <v>5.1233000000000008E-4</v>
      </c>
      <c r="FH19" s="69">
        <v>3.13196E-3</v>
      </c>
      <c r="FI19" s="69">
        <v>3.4960199999999999E-3</v>
      </c>
      <c r="FJ19" s="69">
        <v>3.6100199999999998E-3</v>
      </c>
      <c r="FK19" s="69">
        <v>4.0987200000000001E-3</v>
      </c>
      <c r="FL19" s="69">
        <v>4.0987200000000001E-3</v>
      </c>
      <c r="FM19" s="69">
        <v>4.3267000000000002E-3</v>
      </c>
      <c r="FN19" s="69">
        <v>5.2741999999999997E-3</v>
      </c>
      <c r="FO19" s="69"/>
    </row>
    <row r="20" spans="1:171" ht="34.950000000000003" customHeight="1" x14ac:dyDescent="0.25">
      <c r="A20" s="118"/>
      <c r="B20" s="14" t="str">
        <f>IF('0'!$A$1=1,"Неподаткові надходження","Nontax revenue")</f>
        <v>Неподаткові надходження</v>
      </c>
      <c r="C20" s="15">
        <v>20000000</v>
      </c>
      <c r="D20" s="72">
        <v>4500.7714450300009</v>
      </c>
      <c r="E20" s="72">
        <v>6370.2523891600013</v>
      </c>
      <c r="F20" s="72">
        <v>10662.7935081</v>
      </c>
      <c r="G20" s="72">
        <v>15470.722371010001</v>
      </c>
      <c r="H20" s="72">
        <v>19239.037945730001</v>
      </c>
      <c r="I20" s="72">
        <v>22638.895117370001</v>
      </c>
      <c r="J20" s="72">
        <v>32325.644850230001</v>
      </c>
      <c r="K20" s="72">
        <v>37286.238228729999</v>
      </c>
      <c r="L20" s="72">
        <v>41933.261726800003</v>
      </c>
      <c r="M20" s="72">
        <v>47647.23230774</v>
      </c>
      <c r="N20" s="72">
        <v>51403.668698989997</v>
      </c>
      <c r="O20" s="73">
        <v>60003.652027109994</v>
      </c>
      <c r="P20" s="72">
        <v>4385.46960949</v>
      </c>
      <c r="Q20" s="72">
        <v>8559.2419572299987</v>
      </c>
      <c r="R20" s="72">
        <v>14390.681368729998</v>
      </c>
      <c r="S20" s="72">
        <v>18407.490754049999</v>
      </c>
      <c r="T20" s="72">
        <v>22589.860041460001</v>
      </c>
      <c r="U20" s="72">
        <v>31019.752077429999</v>
      </c>
      <c r="V20" s="72">
        <v>38046.896711050002</v>
      </c>
      <c r="W20" s="72">
        <v>44228.747007149999</v>
      </c>
      <c r="X20" s="72">
        <v>52106.26800099</v>
      </c>
      <c r="Y20" s="72">
        <v>58768.387712149997</v>
      </c>
      <c r="Z20" s="72">
        <v>64785.603171739996</v>
      </c>
      <c r="AA20" s="73">
        <v>80923.315474099989</v>
      </c>
      <c r="AB20" s="72">
        <v>4270.3980818300006</v>
      </c>
      <c r="AC20" s="72">
        <v>11277.15620424</v>
      </c>
      <c r="AD20" s="72">
        <v>18508.616851750005</v>
      </c>
      <c r="AE20" s="72">
        <v>21877.455976180005</v>
      </c>
      <c r="AF20" s="72">
        <v>27396.193421750006</v>
      </c>
      <c r="AG20" s="72">
        <v>35527.795471130004</v>
      </c>
      <c r="AH20" s="72">
        <v>41327.821342970004</v>
      </c>
      <c r="AI20" s="72">
        <v>50876.308476810002</v>
      </c>
      <c r="AJ20" s="72">
        <v>61467.631784740006</v>
      </c>
      <c r="AK20" s="72">
        <v>69696.540406109998</v>
      </c>
      <c r="AL20" s="72">
        <v>78609.052211319999</v>
      </c>
      <c r="AM20" s="73">
        <v>84981.018896669993</v>
      </c>
      <c r="AN20" s="72">
        <v>7555.2474856300023</v>
      </c>
      <c r="AO20" s="72">
        <v>16217.776806320006</v>
      </c>
      <c r="AP20" s="72">
        <v>28047.164289550004</v>
      </c>
      <c r="AQ20" s="72">
        <v>36363.865411980005</v>
      </c>
      <c r="AR20" s="72">
        <v>44326.671764290004</v>
      </c>
      <c r="AS20" s="72">
        <v>49163.001134210004</v>
      </c>
      <c r="AT20" s="72">
        <v>54081.841185500307</v>
      </c>
      <c r="AU20" s="72">
        <v>59460.223899360004</v>
      </c>
      <c r="AV20" s="72">
        <v>65246.246930170004</v>
      </c>
      <c r="AW20" s="72">
        <v>69431.136796820007</v>
      </c>
      <c r="AX20" s="72">
        <v>73813.561833310014</v>
      </c>
      <c r="AY20" s="73">
        <v>80612.76265799001</v>
      </c>
      <c r="AZ20" s="72">
        <v>3124.6104781899999</v>
      </c>
      <c r="BA20" s="72">
        <v>13219.993645019998</v>
      </c>
      <c r="BB20" s="72">
        <v>26751.986073849999</v>
      </c>
      <c r="BC20" s="72">
        <v>43586.415947649999</v>
      </c>
      <c r="BD20" s="72">
        <v>54073.313548270002</v>
      </c>
      <c r="BE20" s="72">
        <v>65300.50693114</v>
      </c>
      <c r="BF20" s="72">
        <v>77256.872961960005</v>
      </c>
      <c r="BG20" s="72">
        <v>90442.975136230001</v>
      </c>
      <c r="BH20" s="72">
        <v>105377.71498617</v>
      </c>
      <c r="BI20" s="72">
        <v>115480.56035607</v>
      </c>
      <c r="BJ20" s="72">
        <v>128134.9023534</v>
      </c>
      <c r="BK20" s="72">
        <v>140154.43873319999</v>
      </c>
      <c r="BL20" s="74">
        <v>3482.5632412300001</v>
      </c>
      <c r="BM20" s="72">
        <v>9013.2374145799986</v>
      </c>
      <c r="BN20" s="72">
        <v>15698.498203539999</v>
      </c>
      <c r="BO20" s="72">
        <v>21384.73569768</v>
      </c>
      <c r="BP20" s="72">
        <v>28824.311179839999</v>
      </c>
      <c r="BQ20" s="72">
        <v>36999.106724780002</v>
      </c>
      <c r="BR20" s="72">
        <v>41472.98255162</v>
      </c>
      <c r="BS20" s="72">
        <v>51915.780482080008</v>
      </c>
      <c r="BT20" s="72">
        <v>62178.023816750007</v>
      </c>
      <c r="BU20" s="72">
        <v>78585.555544900009</v>
      </c>
      <c r="BV20" s="72">
        <v>102153.58849581001</v>
      </c>
      <c r="BW20" s="72">
        <v>125502.87822859001</v>
      </c>
      <c r="BX20" s="74">
        <v>4362.2804379099998</v>
      </c>
      <c r="BY20" s="72">
        <v>12287.55864281</v>
      </c>
      <c r="BZ20" s="72">
        <v>19790.561561269998</v>
      </c>
      <c r="CA20" s="72">
        <v>36711.473099059993</v>
      </c>
      <c r="CB20" s="72">
        <v>49305.151703009993</v>
      </c>
      <c r="CC20" s="72">
        <v>77187.482516519987</v>
      </c>
      <c r="CD20" s="72">
        <v>88413.831559959988</v>
      </c>
      <c r="CE20" s="72">
        <v>103626.94540657999</v>
      </c>
      <c r="CF20" s="72">
        <v>112586.17393859</v>
      </c>
      <c r="CG20" s="72">
        <v>124500.21658851</v>
      </c>
      <c r="CH20" s="72">
        <v>138822.17005096001</v>
      </c>
      <c r="CI20" s="73">
        <v>154552.06706089</v>
      </c>
      <c r="CJ20" s="72">
        <v>5751.8608265699995</v>
      </c>
      <c r="CK20" s="72">
        <v>13491.721512429998</v>
      </c>
      <c r="CL20" s="72">
        <v>25043.411543209997</v>
      </c>
      <c r="CM20" s="72">
        <v>51561.287921549985</v>
      </c>
      <c r="CN20" s="72">
        <v>78638.854913909992</v>
      </c>
      <c r="CO20" s="72">
        <v>108663.55456038</v>
      </c>
      <c r="CP20" s="72">
        <v>116800.89954367999</v>
      </c>
      <c r="CQ20" s="72">
        <v>133585.89103984999</v>
      </c>
      <c r="CR20" s="72">
        <v>144672.60565144999</v>
      </c>
      <c r="CS20" s="72">
        <v>153192.35441532001</v>
      </c>
      <c r="CT20" s="72">
        <v>170603.06019535</v>
      </c>
      <c r="CU20" s="73">
        <v>192716.61545243001</v>
      </c>
      <c r="CV20" s="72">
        <v>7011.3566452099994</v>
      </c>
      <c r="CW20" s="72">
        <v>14967.8061167</v>
      </c>
      <c r="CX20" s="72">
        <v>25772.59668635</v>
      </c>
      <c r="CY20" s="72">
        <v>81023.56810977</v>
      </c>
      <c r="CZ20" s="72">
        <v>108042.34425780999</v>
      </c>
      <c r="DA20" s="72">
        <v>134241.98900399997</v>
      </c>
      <c r="DB20" s="72">
        <v>149675.79928932997</v>
      </c>
      <c r="DC20" s="72">
        <v>159795.40274082997</v>
      </c>
      <c r="DD20" s="72">
        <v>170324.53764213997</v>
      </c>
      <c r="DE20" s="72">
        <v>179546.98899251001</v>
      </c>
      <c r="DF20" s="72">
        <v>188220.11213978997</v>
      </c>
      <c r="DG20" s="73">
        <v>212858.54847186999</v>
      </c>
      <c r="DH20" s="72">
        <v>7526.6075326800001</v>
      </c>
      <c r="DI20" s="72">
        <v>16192.401504289999</v>
      </c>
      <c r="DJ20" s="72">
        <v>24382.466031709999</v>
      </c>
      <c r="DK20" s="72">
        <v>77233.706412320011</v>
      </c>
      <c r="DL20" s="72">
        <v>84272.532026930014</v>
      </c>
      <c r="DM20" s="72">
        <v>161608.96732589006</v>
      </c>
      <c r="DN20" s="72">
        <v>169184.01067960999</v>
      </c>
      <c r="DO20" s="72">
        <v>182855.82879214999</v>
      </c>
      <c r="DP20" s="72">
        <v>194635.01730798004</v>
      </c>
      <c r="DQ20" s="72">
        <v>203631.92236636</v>
      </c>
      <c r="DR20" s="72">
        <v>217839.17722349</v>
      </c>
      <c r="DS20" s="73">
        <v>234421.63982239002</v>
      </c>
      <c r="DT20" s="72">
        <v>6185.02057083</v>
      </c>
      <c r="DU20" s="72">
        <v>14760.61287816</v>
      </c>
      <c r="DV20" s="72">
        <v>26554.030717019999</v>
      </c>
      <c r="DW20" s="72">
        <v>58802.982196550001</v>
      </c>
      <c r="DX20" s="72">
        <v>77788.174671990011</v>
      </c>
      <c r="DY20" s="72">
        <v>116316.8338565</v>
      </c>
      <c r="DZ20" s="72">
        <v>125419.39087443</v>
      </c>
      <c r="EA20" s="72">
        <v>141863.51902471</v>
      </c>
      <c r="EB20" s="72">
        <v>158783.74251745001</v>
      </c>
      <c r="EC20" s="72">
        <v>171102.21923195</v>
      </c>
      <c r="ED20" s="72">
        <v>185348.09410692001</v>
      </c>
      <c r="EE20" s="72">
        <v>202591.83154735999</v>
      </c>
      <c r="EF20" s="74">
        <v>8833.5612947400004</v>
      </c>
      <c r="EG20" s="72">
        <v>37319.477863289998</v>
      </c>
      <c r="EH20" s="72">
        <v>89904.575699520006</v>
      </c>
      <c r="EI20" s="72">
        <v>99864.238069359999</v>
      </c>
      <c r="EJ20" s="72">
        <v>113126.10559971</v>
      </c>
      <c r="EK20" s="72">
        <v>132328.89198382001</v>
      </c>
      <c r="EL20" s="72">
        <v>143347.30557370002</v>
      </c>
      <c r="EM20" s="72">
        <v>165329.18030517999</v>
      </c>
      <c r="EN20" s="72">
        <v>230978.42303315</v>
      </c>
      <c r="EO20" s="72">
        <v>242231.95751859</v>
      </c>
      <c r="EP20" s="72">
        <v>287076.45263591997</v>
      </c>
      <c r="EQ20" s="72">
        <v>368730.17937244999</v>
      </c>
      <c r="ER20" s="74">
        <v>17987.720328610001</v>
      </c>
      <c r="ES20" s="72">
        <v>48536.679451870004</v>
      </c>
      <c r="ET20" s="72">
        <v>139793.69359542002</v>
      </c>
      <c r="EU20" s="72">
        <v>275588.92468571995</v>
      </c>
      <c r="EV20" s="72">
        <v>392757.59074805997</v>
      </c>
      <c r="EW20" s="72">
        <v>504324.89344404999</v>
      </c>
      <c r="EX20" s="72">
        <v>540584.13046234997</v>
      </c>
      <c r="EY20" s="72">
        <v>592200.56019958993</v>
      </c>
      <c r="EZ20" s="72">
        <v>804134.36348595994</v>
      </c>
      <c r="FA20" s="72">
        <v>848522.33791640005</v>
      </c>
      <c r="FB20" s="72">
        <v>899090.91216587997</v>
      </c>
      <c r="FC20" s="72">
        <v>1028082.68083297</v>
      </c>
      <c r="FD20" s="74">
        <v>40191.255638790004</v>
      </c>
      <c r="FE20" s="72">
        <v>126565.94650486</v>
      </c>
      <c r="FF20" s="72">
        <v>202844.46492826001</v>
      </c>
      <c r="FG20" s="72">
        <v>286313.33190708002</v>
      </c>
      <c r="FH20" s="72">
        <v>360242.55947415001</v>
      </c>
      <c r="FI20" s="72">
        <v>490761.72120590002</v>
      </c>
      <c r="FJ20" s="72">
        <v>539762.97265752999</v>
      </c>
      <c r="FK20" s="72">
        <v>602004.14821706002</v>
      </c>
      <c r="FL20" s="72">
        <v>707009.39209009998</v>
      </c>
      <c r="FM20" s="72">
        <v>757182.39812264999</v>
      </c>
      <c r="FN20" s="72">
        <v>837408.38867562998</v>
      </c>
      <c r="FO20" s="72"/>
    </row>
    <row r="21" spans="1:171" ht="58.2" customHeight="1" x14ac:dyDescent="0.25">
      <c r="A21" s="118"/>
      <c r="B21" s="10"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1" s="11">
        <v>21000000</v>
      </c>
      <c r="D21" s="69">
        <v>1543.8883918900003</v>
      </c>
      <c r="E21" s="69">
        <v>768.05406595000022</v>
      </c>
      <c r="F21" s="69">
        <v>1775.4020130300005</v>
      </c>
      <c r="G21" s="69">
        <v>4091.4616264100005</v>
      </c>
      <c r="H21" s="69">
        <v>5191.985054230001</v>
      </c>
      <c r="I21" s="69">
        <v>5551.8228288600012</v>
      </c>
      <c r="J21" s="69">
        <v>9409.3990949600011</v>
      </c>
      <c r="K21" s="69">
        <v>9934.2740416000015</v>
      </c>
      <c r="L21" s="69">
        <v>10127.582437340001</v>
      </c>
      <c r="M21" s="69">
        <v>12855.100661060002</v>
      </c>
      <c r="N21" s="69">
        <v>13577.496000950001</v>
      </c>
      <c r="O21" s="70">
        <v>17661.991810210002</v>
      </c>
      <c r="P21" s="69">
        <v>1338.7840358400001</v>
      </c>
      <c r="Q21" s="69">
        <v>2343.52202558</v>
      </c>
      <c r="R21" s="69">
        <v>4524.3392975099996</v>
      </c>
      <c r="S21" s="69">
        <v>5709.8011250999998</v>
      </c>
      <c r="T21" s="69">
        <v>6793.3974780899998</v>
      </c>
      <c r="U21" s="69">
        <v>12053.9643392</v>
      </c>
      <c r="V21" s="69">
        <v>15749.660047109999</v>
      </c>
      <c r="W21" s="69">
        <v>17024.799327459998</v>
      </c>
      <c r="X21" s="69">
        <v>20020.351980579995</v>
      </c>
      <c r="Y21" s="69">
        <v>22877.194865219994</v>
      </c>
      <c r="Z21" s="69">
        <v>25479.808159629993</v>
      </c>
      <c r="AA21" s="70">
        <v>32808.638602509993</v>
      </c>
      <c r="AB21" s="69">
        <v>1138.3645782799999</v>
      </c>
      <c r="AC21" s="69">
        <v>1525.4996237699997</v>
      </c>
      <c r="AD21" s="69">
        <v>5475.06324391</v>
      </c>
      <c r="AE21" s="69">
        <v>5686.2044265900004</v>
      </c>
      <c r="AF21" s="69">
        <v>8420.8371181700004</v>
      </c>
      <c r="AG21" s="69">
        <v>13166.073655120001</v>
      </c>
      <c r="AH21" s="69">
        <v>15435.516409880001</v>
      </c>
      <c r="AI21" s="69">
        <v>18505.547913810002</v>
      </c>
      <c r="AJ21" s="69">
        <v>24068.568721710002</v>
      </c>
      <c r="AK21" s="69">
        <v>28406.279655450002</v>
      </c>
      <c r="AL21" s="69">
        <v>32463.006846490003</v>
      </c>
      <c r="AM21" s="70">
        <v>33744.150096270001</v>
      </c>
      <c r="AN21" s="69">
        <v>4202.867013600001</v>
      </c>
      <c r="AO21" s="69">
        <v>9329.8037004900016</v>
      </c>
      <c r="AP21" s="69">
        <v>17449.115118510003</v>
      </c>
      <c r="AQ21" s="69">
        <v>21602.684697430006</v>
      </c>
      <c r="AR21" s="69">
        <v>24668.372009120005</v>
      </c>
      <c r="AS21" s="69">
        <v>25836.614791490003</v>
      </c>
      <c r="AT21" s="69">
        <v>27052.350152000301</v>
      </c>
      <c r="AU21" s="69">
        <v>27495.158932230002</v>
      </c>
      <c r="AV21" s="69">
        <v>27676.928710340002</v>
      </c>
      <c r="AW21" s="69">
        <v>27837.384694180004</v>
      </c>
      <c r="AX21" s="69">
        <v>28395.788495580004</v>
      </c>
      <c r="AY21" s="70">
        <v>28806.804530950005</v>
      </c>
      <c r="AZ21" s="69">
        <v>248.06957249999999</v>
      </c>
      <c r="BA21" s="69">
        <v>6229.7314738400009</v>
      </c>
      <c r="BB21" s="69">
        <v>6367.4747632900007</v>
      </c>
      <c r="BC21" s="69">
        <v>16937.831521299999</v>
      </c>
      <c r="BD21" s="69">
        <v>22653.555003999998</v>
      </c>
      <c r="BE21" s="69">
        <v>28971.210885619999</v>
      </c>
      <c r="BF21" s="69">
        <v>37003.836881249998</v>
      </c>
      <c r="BG21" s="69">
        <v>44567.140947159998</v>
      </c>
      <c r="BH21" s="69">
        <v>52941.790962439998</v>
      </c>
      <c r="BI21" s="69">
        <v>58751.354903889995</v>
      </c>
      <c r="BJ21" s="69">
        <v>66699.673164070002</v>
      </c>
      <c r="BK21" s="69">
        <v>71562.985909049996</v>
      </c>
      <c r="BL21" s="71">
        <v>120.04685358</v>
      </c>
      <c r="BM21" s="69">
        <v>1013.09956253</v>
      </c>
      <c r="BN21" s="69">
        <v>1314.0196766899999</v>
      </c>
      <c r="BO21" s="69">
        <v>2372.1336768900001</v>
      </c>
      <c r="BP21" s="69">
        <v>4682.1570889600007</v>
      </c>
      <c r="BQ21" s="69">
        <v>7389.0942462500007</v>
      </c>
      <c r="BR21" s="69">
        <v>7976.4972848700008</v>
      </c>
      <c r="BS21" s="69">
        <v>10669.898902560002</v>
      </c>
      <c r="BT21" s="69">
        <v>11120.341104550002</v>
      </c>
      <c r="BU21" s="69">
        <v>21978.800921459999</v>
      </c>
      <c r="BV21" s="69">
        <v>38556.125298850005</v>
      </c>
      <c r="BW21" s="69">
        <v>53364.48668211</v>
      </c>
      <c r="BX21" s="71">
        <v>185.88434601</v>
      </c>
      <c r="BY21" s="69">
        <v>2666.1991983100002</v>
      </c>
      <c r="BZ21" s="69">
        <v>3063.30581424</v>
      </c>
      <c r="CA21" s="69">
        <v>14839.271934879998</v>
      </c>
      <c r="CB21" s="69">
        <v>21554.169030599998</v>
      </c>
      <c r="CC21" s="69">
        <v>42337.08409697999</v>
      </c>
      <c r="CD21" s="69">
        <v>48535.830050959987</v>
      </c>
      <c r="CE21" s="69">
        <v>55859.414013009991</v>
      </c>
      <c r="CF21" s="69">
        <v>56338.788020339991</v>
      </c>
      <c r="CG21" s="69">
        <v>61877.060184329988</v>
      </c>
      <c r="CH21" s="69">
        <v>68950.814753539991</v>
      </c>
      <c r="CI21" s="70">
        <v>73894.638058599987</v>
      </c>
      <c r="CJ21" s="69">
        <v>519.42780073000006</v>
      </c>
      <c r="CK21" s="69">
        <v>1904.3882625699998</v>
      </c>
      <c r="CL21" s="69">
        <v>3165.5906168199995</v>
      </c>
      <c r="CM21" s="69">
        <v>18712.81143265</v>
      </c>
      <c r="CN21" s="69">
        <v>37404.928179049995</v>
      </c>
      <c r="CO21" s="69">
        <v>58885.168158419998</v>
      </c>
      <c r="CP21" s="69">
        <v>60278.691197489999</v>
      </c>
      <c r="CQ21" s="69">
        <v>68599.142597760001</v>
      </c>
      <c r="CR21" s="69">
        <v>69937.130255180004</v>
      </c>
      <c r="CS21" s="69">
        <v>70934.968718230011</v>
      </c>
      <c r="CT21" s="69">
        <v>80398.911942610008</v>
      </c>
      <c r="CU21" s="70">
        <v>89030.609496960009</v>
      </c>
      <c r="CV21" s="69">
        <v>483.81662276999998</v>
      </c>
      <c r="CW21" s="69">
        <v>1347.3434976599999</v>
      </c>
      <c r="CX21" s="69">
        <v>4123.3466366699995</v>
      </c>
      <c r="CY21" s="69">
        <v>52266.888720610004</v>
      </c>
      <c r="CZ21" s="69">
        <v>71740.875219700014</v>
      </c>
      <c r="DA21" s="69">
        <v>90543.022116920009</v>
      </c>
      <c r="DB21" s="69">
        <v>99132.198260960009</v>
      </c>
      <c r="DC21" s="69">
        <v>100332.85218439001</v>
      </c>
      <c r="DD21" s="69">
        <v>100860.95936790001</v>
      </c>
      <c r="DE21" s="69">
        <v>101436.48589360001</v>
      </c>
      <c r="DF21" s="69">
        <v>103008.11774474998</v>
      </c>
      <c r="DG21" s="70">
        <v>116045.59681289001</v>
      </c>
      <c r="DH21" s="69">
        <v>627.24372141999993</v>
      </c>
      <c r="DI21" s="69">
        <v>1442.8329926199999</v>
      </c>
      <c r="DJ21" s="69">
        <v>2377.2504983999997</v>
      </c>
      <c r="DK21" s="69">
        <v>45564.718736709998</v>
      </c>
      <c r="DL21" s="69">
        <v>46668.712899329999</v>
      </c>
      <c r="DM21" s="69">
        <v>113224.20903975001</v>
      </c>
      <c r="DN21" s="69">
        <v>113954.67645664999</v>
      </c>
      <c r="DO21" s="69">
        <v>117313.57247146001</v>
      </c>
      <c r="DP21" s="69">
        <v>117852.15242884001</v>
      </c>
      <c r="DQ21" s="69">
        <v>118515.92214914999</v>
      </c>
      <c r="DR21" s="69">
        <v>120073.25942149</v>
      </c>
      <c r="DS21" s="70">
        <v>120734.86133203999</v>
      </c>
      <c r="DT21" s="69">
        <v>707.54451855999991</v>
      </c>
      <c r="DU21" s="69">
        <v>1732.1911180999998</v>
      </c>
      <c r="DV21" s="69">
        <v>2699.2540264200002</v>
      </c>
      <c r="DW21" s="69">
        <v>27720.443952060003</v>
      </c>
      <c r="DX21" s="69">
        <v>39259.64785981</v>
      </c>
      <c r="DY21" s="69">
        <v>50807.10187862</v>
      </c>
      <c r="DZ21" s="69">
        <v>51124.510499550001</v>
      </c>
      <c r="EA21" s="69">
        <v>52703.40482014</v>
      </c>
      <c r="EB21" s="69">
        <v>53452.614998769997</v>
      </c>
      <c r="EC21" s="69">
        <v>54708.415519460003</v>
      </c>
      <c r="ED21" s="69">
        <v>56894.859312419998</v>
      </c>
      <c r="EE21" s="69">
        <v>57700.334019360002</v>
      </c>
      <c r="EF21" s="71">
        <v>976.23588442999994</v>
      </c>
      <c r="EG21" s="69">
        <v>21222.198541650003</v>
      </c>
      <c r="EH21" s="69">
        <v>55609.57854106</v>
      </c>
      <c r="EI21" s="69">
        <v>56625.600349300003</v>
      </c>
      <c r="EJ21" s="69">
        <v>60018.239466010004</v>
      </c>
      <c r="EK21" s="69">
        <v>65779.931337250004</v>
      </c>
      <c r="EL21" s="69">
        <v>66470.206342520003</v>
      </c>
      <c r="EM21" s="69">
        <v>67950.154049429999</v>
      </c>
      <c r="EN21" s="69">
        <v>68516.336354190003</v>
      </c>
      <c r="EO21" s="69">
        <v>69493.637166240005</v>
      </c>
      <c r="EP21" s="69">
        <v>70965.804641909999</v>
      </c>
      <c r="EQ21" s="69">
        <v>88484.458200089997</v>
      </c>
      <c r="ER21" s="71">
        <v>916.51821137000002</v>
      </c>
      <c r="ES21" s="69">
        <v>1620.2427702100001</v>
      </c>
      <c r="ET21" s="69">
        <v>11667.360998389999</v>
      </c>
      <c r="EU21" s="69">
        <v>84291.260482109996</v>
      </c>
      <c r="EV21" s="69">
        <v>111023.75605861</v>
      </c>
      <c r="EW21" s="69">
        <v>115193.24491721</v>
      </c>
      <c r="EX21" s="69">
        <v>116401.07474047999</v>
      </c>
      <c r="EY21" s="69">
        <v>119154.75132112</v>
      </c>
      <c r="EZ21" s="69">
        <v>120062.47569285</v>
      </c>
      <c r="FA21" s="69">
        <v>121251.77398628999</v>
      </c>
      <c r="FB21" s="69">
        <v>123254.65042297001</v>
      </c>
      <c r="FC21" s="69">
        <v>125690.03419696001</v>
      </c>
      <c r="FD21" s="71">
        <v>1319.96757837</v>
      </c>
      <c r="FE21" s="69">
        <v>34362.781059019995</v>
      </c>
      <c r="FF21" s="69">
        <v>36052.244266720001</v>
      </c>
      <c r="FG21" s="69">
        <v>75492.338743759989</v>
      </c>
      <c r="FH21" s="69">
        <v>78912.685260929997</v>
      </c>
      <c r="FI21" s="69">
        <v>110895.6426723</v>
      </c>
      <c r="FJ21" s="69">
        <v>113230.25918066999</v>
      </c>
      <c r="FK21" s="69">
        <v>116227.32937566</v>
      </c>
      <c r="FL21" s="69">
        <v>117724.57269913</v>
      </c>
      <c r="FM21" s="69">
        <v>120386.94867052001</v>
      </c>
      <c r="FN21" s="69">
        <v>124152.2580722</v>
      </c>
      <c r="FO21" s="69"/>
    </row>
    <row r="22" spans="1:171" ht="66" customHeight="1" x14ac:dyDescent="0.25">
      <c r="A22" s="118"/>
      <c r="B22" s="13"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2" s="11">
        <v>21010000</v>
      </c>
      <c r="D22" s="69">
        <v>22.50750828</v>
      </c>
      <c r="E22" s="69">
        <v>290.43623542</v>
      </c>
      <c r="F22" s="69">
        <v>314.48257646000002</v>
      </c>
      <c r="G22" s="69">
        <v>358.53573555000003</v>
      </c>
      <c r="H22" s="69">
        <v>938.33501784999999</v>
      </c>
      <c r="I22" s="69">
        <v>1129.53277766</v>
      </c>
      <c r="J22" s="69">
        <v>1560.0953796199999</v>
      </c>
      <c r="K22" s="69">
        <v>1939.1632975399998</v>
      </c>
      <c r="L22" s="69">
        <v>1987.6811424999999</v>
      </c>
      <c r="M22" s="69">
        <v>2090.7015192299996</v>
      </c>
      <c r="N22" s="69">
        <v>2655.3827326699998</v>
      </c>
      <c r="O22" s="70">
        <v>2688.1228657699999</v>
      </c>
      <c r="P22" s="69">
        <v>27.467015980000003</v>
      </c>
      <c r="Q22" s="69">
        <v>885.45471607999991</v>
      </c>
      <c r="R22" s="69">
        <v>911.52043074999995</v>
      </c>
      <c r="S22" s="69">
        <v>963.09183253999993</v>
      </c>
      <c r="T22" s="69">
        <v>1893.3929097300002</v>
      </c>
      <c r="U22" s="69">
        <v>2491.1621565999999</v>
      </c>
      <c r="V22" s="69">
        <v>3320.7516842999999</v>
      </c>
      <c r="W22" s="69">
        <v>4435.7548585999994</v>
      </c>
      <c r="X22" s="69">
        <v>5255.4433094899987</v>
      </c>
      <c r="Y22" s="69">
        <v>5924.258454079999</v>
      </c>
      <c r="Z22" s="69">
        <v>6350.3641991399991</v>
      </c>
      <c r="AA22" s="70">
        <v>6483.5416359399997</v>
      </c>
      <c r="AB22" s="69">
        <v>18.031552550000001</v>
      </c>
      <c r="AC22" s="69">
        <v>278.26753702999997</v>
      </c>
      <c r="AD22" s="69">
        <v>295.22011922999997</v>
      </c>
      <c r="AE22" s="69">
        <v>337.91715897999995</v>
      </c>
      <c r="AF22" s="69">
        <v>934.11095834999992</v>
      </c>
      <c r="AG22" s="69">
        <v>1415.8195253399999</v>
      </c>
      <c r="AH22" s="69">
        <v>1511.5441422499998</v>
      </c>
      <c r="AI22" s="69">
        <v>1733.0251507899998</v>
      </c>
      <c r="AJ22" s="69">
        <v>1914.7165699199995</v>
      </c>
      <c r="AK22" s="69">
        <v>2033.6641365299997</v>
      </c>
      <c r="AL22" s="69">
        <v>2412.4289976699993</v>
      </c>
      <c r="AM22" s="70">
        <v>2489.2281442399994</v>
      </c>
      <c r="AN22" s="69">
        <v>18.59723718</v>
      </c>
      <c r="AO22" s="69">
        <v>241.99440125999999</v>
      </c>
      <c r="AP22" s="69">
        <v>280.32516810999999</v>
      </c>
      <c r="AQ22" s="69">
        <v>311.80356583000003</v>
      </c>
      <c r="AR22" s="69">
        <v>1053.0027684700001</v>
      </c>
      <c r="AS22" s="69">
        <v>2082.5413255100002</v>
      </c>
      <c r="AT22" s="69">
        <v>2346.2025214000005</v>
      </c>
      <c r="AU22" s="69">
        <v>2665.8902544900002</v>
      </c>
      <c r="AV22" s="69">
        <v>2706.4125417300002</v>
      </c>
      <c r="AW22" s="69">
        <v>2746.1316368900002</v>
      </c>
      <c r="AX22" s="69">
        <v>3166.4061028400001</v>
      </c>
      <c r="AY22" s="70">
        <v>3432.5735454800001</v>
      </c>
      <c r="AZ22" s="69">
        <v>7.3559837099999994</v>
      </c>
      <c r="BA22" s="69">
        <v>436.59473228999997</v>
      </c>
      <c r="BB22" s="69">
        <v>461.71661347999998</v>
      </c>
      <c r="BC22" s="69">
        <v>804.96462040999995</v>
      </c>
      <c r="BD22" s="69">
        <v>1403.2047496099999</v>
      </c>
      <c r="BE22" s="69">
        <v>2599.6324454999999</v>
      </c>
      <c r="BF22" s="69">
        <v>3287.6150591300002</v>
      </c>
      <c r="BG22" s="69">
        <v>3729.7517048099999</v>
      </c>
      <c r="BH22" s="69">
        <v>3965.06553682</v>
      </c>
      <c r="BI22" s="69">
        <v>4594.6997669800003</v>
      </c>
      <c r="BJ22" s="69">
        <v>5360.8862997899996</v>
      </c>
      <c r="BK22" s="69">
        <v>7321.5937346700002</v>
      </c>
      <c r="BL22" s="71">
        <v>46.184987970000002</v>
      </c>
      <c r="BM22" s="69">
        <v>802.39809975999992</v>
      </c>
      <c r="BN22" s="69">
        <v>914.90995794999992</v>
      </c>
      <c r="BO22" s="69">
        <v>1771.0594082</v>
      </c>
      <c r="BP22" s="69">
        <v>3844.3686676899997</v>
      </c>
      <c r="BQ22" s="69">
        <v>6282.1914367199997</v>
      </c>
      <c r="BR22" s="69">
        <v>6601.1888536500001</v>
      </c>
      <c r="BS22" s="69">
        <v>8966.6566998400012</v>
      </c>
      <c r="BT22" s="69">
        <v>9075.7166984900014</v>
      </c>
      <c r="BU22" s="69">
        <v>9600.3450585300016</v>
      </c>
      <c r="BV22" s="69">
        <v>11834.277416870002</v>
      </c>
      <c r="BW22" s="69">
        <v>11956.002985990001</v>
      </c>
      <c r="BX22" s="71">
        <v>14.131833309999999</v>
      </c>
      <c r="BY22" s="69">
        <v>2190.0454452099998</v>
      </c>
      <c r="BZ22" s="69">
        <v>2340.0728249899994</v>
      </c>
      <c r="CA22" s="69">
        <v>3719.4085265299991</v>
      </c>
      <c r="CB22" s="69">
        <v>4894.9589793099994</v>
      </c>
      <c r="CC22" s="69">
        <v>20193.16899328</v>
      </c>
      <c r="CD22" s="69">
        <v>20954.013466609998</v>
      </c>
      <c r="CE22" s="69">
        <v>22851.637218069998</v>
      </c>
      <c r="CF22" s="69">
        <v>22911.595238679998</v>
      </c>
      <c r="CG22" s="69">
        <v>23018.993757569999</v>
      </c>
      <c r="CH22" s="69">
        <v>24684.686542579999</v>
      </c>
      <c r="CI22" s="70">
        <v>24789.759218729996</v>
      </c>
      <c r="CJ22" s="69">
        <v>171.54724288999998</v>
      </c>
      <c r="CK22" s="69">
        <v>1308.70413383</v>
      </c>
      <c r="CL22" s="69">
        <v>2255.2926291899998</v>
      </c>
      <c r="CM22" s="69">
        <v>2416.2735152199998</v>
      </c>
      <c r="CN22" s="69">
        <v>3749.7837239599999</v>
      </c>
      <c r="CO22" s="69">
        <v>18864.350674499998</v>
      </c>
      <c r="CP22" s="69">
        <v>19778.944140839998</v>
      </c>
      <c r="CQ22" s="69">
        <v>21111.469206579997</v>
      </c>
      <c r="CR22" s="69">
        <v>22071.129127779997</v>
      </c>
      <c r="CS22" s="69">
        <v>22552.408320049999</v>
      </c>
      <c r="CT22" s="69">
        <v>31647.253734319998</v>
      </c>
      <c r="CU22" s="70">
        <v>39854.75448245</v>
      </c>
      <c r="CV22" s="69">
        <v>73.136700149999996</v>
      </c>
      <c r="CW22" s="69">
        <v>571.86476705999996</v>
      </c>
      <c r="CX22" s="69">
        <v>2978.7875633099998</v>
      </c>
      <c r="CY22" s="69">
        <v>3048.0587910699996</v>
      </c>
      <c r="CZ22" s="69">
        <v>4857.4761226600003</v>
      </c>
      <c r="DA22" s="69">
        <v>23305.271987849999</v>
      </c>
      <c r="DB22" s="69">
        <v>31523.763434050001</v>
      </c>
      <c r="DC22" s="69">
        <v>32416.12298742</v>
      </c>
      <c r="DD22" s="69">
        <v>32479.109702420003</v>
      </c>
      <c r="DE22" s="69">
        <v>32565.54980492</v>
      </c>
      <c r="DF22" s="69">
        <v>33795.057130640002</v>
      </c>
      <c r="DG22" s="70">
        <v>46421.420083360004</v>
      </c>
      <c r="DH22" s="69">
        <v>242.95457378999998</v>
      </c>
      <c r="DI22" s="69">
        <v>695.63052216999995</v>
      </c>
      <c r="DJ22" s="69">
        <v>1325.19275556</v>
      </c>
      <c r="DK22" s="69">
        <v>1420.4579644299997</v>
      </c>
      <c r="DL22" s="69">
        <v>2251.6435188699998</v>
      </c>
      <c r="DM22" s="69">
        <v>68470.025027160009</v>
      </c>
      <c r="DN22" s="69">
        <v>68315.985470200001</v>
      </c>
      <c r="DO22" s="69">
        <v>69250.444745380009</v>
      </c>
      <c r="DP22" s="69">
        <v>69332.841088629997</v>
      </c>
      <c r="DQ22" s="69">
        <v>69465.918020619996</v>
      </c>
      <c r="DR22" s="69">
        <v>70630.121458580004</v>
      </c>
      <c r="DS22" s="70">
        <v>70859.494763110008</v>
      </c>
      <c r="DT22" s="69">
        <v>54.34057919</v>
      </c>
      <c r="DU22" s="69">
        <v>787.18410490999997</v>
      </c>
      <c r="DV22" s="69">
        <v>1400.6591871199998</v>
      </c>
      <c r="DW22" s="69">
        <v>1453.8987002599999</v>
      </c>
      <c r="DX22" s="69">
        <v>12613.1156493</v>
      </c>
      <c r="DY22" s="69">
        <v>25818.849571229999</v>
      </c>
      <c r="DZ22" s="69">
        <v>25891.221820250001</v>
      </c>
      <c r="EA22" s="69">
        <v>26828.098463169998</v>
      </c>
      <c r="EB22" s="69">
        <v>26937.263611029997</v>
      </c>
      <c r="EC22" s="69">
        <v>27230.713890119998</v>
      </c>
      <c r="ED22" s="69">
        <v>28658.96570895</v>
      </c>
      <c r="EE22" s="69">
        <v>28722.712293339999</v>
      </c>
      <c r="EF22" s="71">
        <v>63.194643020000001</v>
      </c>
      <c r="EG22" s="69">
        <v>1091.0224893699999</v>
      </c>
      <c r="EH22" s="69">
        <v>35313.766437279999</v>
      </c>
      <c r="EI22" s="69">
        <v>36212.517630279996</v>
      </c>
      <c r="EJ22" s="69">
        <v>39384.79090978</v>
      </c>
      <c r="EK22" s="69">
        <v>44794.084326050004</v>
      </c>
      <c r="EL22" s="69">
        <v>44934.333183640003</v>
      </c>
      <c r="EM22" s="69">
        <v>45946.495616970002</v>
      </c>
      <c r="EN22" s="69">
        <v>45985.535300919997</v>
      </c>
      <c r="EO22" s="69">
        <v>46041.211695919999</v>
      </c>
      <c r="EP22" s="69">
        <v>47039.73888243</v>
      </c>
      <c r="EQ22" s="69">
        <v>47113.9470095</v>
      </c>
      <c r="ER22" s="71">
        <v>116.09309585</v>
      </c>
      <c r="ES22" s="69">
        <v>279.84143341000004</v>
      </c>
      <c r="ET22" s="69">
        <v>784.67309759</v>
      </c>
      <c r="EU22" s="69">
        <v>818.80577167999991</v>
      </c>
      <c r="EV22" s="69">
        <v>26708.452200599997</v>
      </c>
      <c r="EW22" s="69">
        <v>30095.41356546</v>
      </c>
      <c r="EX22" s="69">
        <v>30286.600314070001</v>
      </c>
      <c r="EY22" s="69">
        <v>32220.43586537</v>
      </c>
      <c r="EZ22" s="69">
        <v>32329.888848259998</v>
      </c>
      <c r="FA22" s="69">
        <v>32384.211899759997</v>
      </c>
      <c r="FB22" s="69">
        <v>33661.642105530002</v>
      </c>
      <c r="FC22" s="69">
        <v>35295.265037279998</v>
      </c>
      <c r="FD22" s="71">
        <v>14.170577720000001</v>
      </c>
      <c r="FE22" s="69">
        <v>32296.64110416</v>
      </c>
      <c r="FF22" s="69">
        <v>33082.660722280001</v>
      </c>
      <c r="FG22" s="69">
        <v>32754.63041089</v>
      </c>
      <c r="FH22" s="69">
        <v>35224.617361609999</v>
      </c>
      <c r="FI22" s="69">
        <v>66083.019955830008</v>
      </c>
      <c r="FJ22" s="69">
        <v>66460.856537330008</v>
      </c>
      <c r="FK22" s="69">
        <v>68435.393659680005</v>
      </c>
      <c r="FL22" s="69">
        <v>68523.819056029999</v>
      </c>
      <c r="FM22" s="69">
        <v>68711.497238869997</v>
      </c>
      <c r="FN22" s="69">
        <v>71188.66493898</v>
      </c>
      <c r="FO22" s="69"/>
    </row>
    <row r="23" spans="1:171" ht="34.950000000000003" customHeight="1" x14ac:dyDescent="0.25">
      <c r="A23" s="118"/>
      <c r="B23" s="13"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3" s="11">
        <v>21020000</v>
      </c>
      <c r="D23" s="69">
        <v>0</v>
      </c>
      <c r="E23" s="69">
        <v>0</v>
      </c>
      <c r="F23" s="69">
        <v>0</v>
      </c>
      <c r="G23" s="69">
        <v>2069.7359999999999</v>
      </c>
      <c r="H23" s="69">
        <v>2417.9719999999998</v>
      </c>
      <c r="I23" s="69">
        <v>2417.9719999999998</v>
      </c>
      <c r="J23" s="69">
        <v>5690.4859999999999</v>
      </c>
      <c r="K23" s="69">
        <v>5690.4859999999999</v>
      </c>
      <c r="L23" s="69">
        <v>5690.4859999999999</v>
      </c>
      <c r="M23" s="69">
        <v>8179.6219999999994</v>
      </c>
      <c r="N23" s="69">
        <v>8179.6219999999994</v>
      </c>
      <c r="O23" s="70">
        <v>11898.252999999999</v>
      </c>
      <c r="P23" s="69">
        <v>1200</v>
      </c>
      <c r="Q23" s="69">
        <v>1200</v>
      </c>
      <c r="R23" s="69">
        <v>2400</v>
      </c>
      <c r="S23" s="69">
        <v>3400</v>
      </c>
      <c r="T23" s="69">
        <v>3400</v>
      </c>
      <c r="U23" s="69">
        <v>7900</v>
      </c>
      <c r="V23" s="69">
        <v>10600</v>
      </c>
      <c r="W23" s="69">
        <v>10600</v>
      </c>
      <c r="X23" s="69">
        <v>12600</v>
      </c>
      <c r="Y23" s="69">
        <v>14600</v>
      </c>
      <c r="Z23" s="69">
        <v>16600</v>
      </c>
      <c r="AA23" s="70">
        <v>23600</v>
      </c>
      <c r="AB23" s="69">
        <v>1000</v>
      </c>
      <c r="AC23" s="69">
        <v>1000</v>
      </c>
      <c r="AD23" s="69">
        <v>4000</v>
      </c>
      <c r="AE23" s="69">
        <v>4000</v>
      </c>
      <c r="AF23" s="69">
        <v>6000</v>
      </c>
      <c r="AG23" s="69">
        <v>10063.700000000001</v>
      </c>
      <c r="AH23" s="69">
        <v>12063.7</v>
      </c>
      <c r="AI23" s="69">
        <v>14747.021000000001</v>
      </c>
      <c r="AJ23" s="69">
        <v>19747.021000000001</v>
      </c>
      <c r="AK23" s="69">
        <v>23797.021000000001</v>
      </c>
      <c r="AL23" s="69">
        <v>27297.021000000001</v>
      </c>
      <c r="AM23" s="70">
        <v>28308.159800000001</v>
      </c>
      <c r="AN23" s="69">
        <v>4037.8693915600002</v>
      </c>
      <c r="AO23" s="69">
        <v>8800.8693915599997</v>
      </c>
      <c r="AP23" s="69">
        <v>15800.86939156</v>
      </c>
      <c r="AQ23" s="69">
        <v>19800.869391560002</v>
      </c>
      <c r="AR23" s="69">
        <v>22000.869391560002</v>
      </c>
      <c r="AS23" s="69">
        <v>22000.869391560002</v>
      </c>
      <c r="AT23" s="69">
        <v>22807.3344</v>
      </c>
      <c r="AU23" s="69">
        <v>22807.3344</v>
      </c>
      <c r="AV23" s="69">
        <v>22807.3344</v>
      </c>
      <c r="AW23" s="69">
        <v>22807.3344</v>
      </c>
      <c r="AX23" s="69">
        <v>22807.3344</v>
      </c>
      <c r="AY23" s="70">
        <v>22807.3344</v>
      </c>
      <c r="AZ23" s="69">
        <v>0</v>
      </c>
      <c r="BA23" s="69">
        <v>5450</v>
      </c>
      <c r="BB23" s="69">
        <v>5450</v>
      </c>
      <c r="BC23" s="69">
        <v>15125</v>
      </c>
      <c r="BD23" s="69">
        <v>20125</v>
      </c>
      <c r="BE23" s="69">
        <v>25125</v>
      </c>
      <c r="BF23" s="69">
        <v>32125</v>
      </c>
      <c r="BG23" s="69">
        <v>39125</v>
      </c>
      <c r="BH23" s="69">
        <v>47125</v>
      </c>
      <c r="BI23" s="69">
        <v>52125</v>
      </c>
      <c r="BJ23" s="69">
        <v>59125</v>
      </c>
      <c r="BK23" s="69">
        <v>61803.593517699999</v>
      </c>
      <c r="BL23" s="71">
        <v>0</v>
      </c>
      <c r="BM23" s="69">
        <v>0</v>
      </c>
      <c r="BN23" s="69">
        <v>0</v>
      </c>
      <c r="BO23" s="69">
        <v>0</v>
      </c>
      <c r="BP23" s="69">
        <v>0</v>
      </c>
      <c r="BQ23" s="69">
        <v>0</v>
      </c>
      <c r="BR23" s="69">
        <v>0</v>
      </c>
      <c r="BS23" s="69">
        <v>0</v>
      </c>
      <c r="BT23" s="69">
        <v>0</v>
      </c>
      <c r="BU23" s="69">
        <v>10000</v>
      </c>
      <c r="BV23" s="69">
        <v>24000</v>
      </c>
      <c r="BW23" s="69">
        <v>38163.777327709999</v>
      </c>
      <c r="BX23" s="71">
        <v>0</v>
      </c>
      <c r="BY23" s="69">
        <v>0</v>
      </c>
      <c r="BZ23" s="69">
        <v>0</v>
      </c>
      <c r="CA23" s="69">
        <v>10000</v>
      </c>
      <c r="CB23" s="69">
        <v>15000</v>
      </c>
      <c r="CC23" s="69">
        <v>20000</v>
      </c>
      <c r="CD23" s="69">
        <v>25000</v>
      </c>
      <c r="CE23" s="69">
        <v>30000</v>
      </c>
      <c r="CF23" s="69">
        <v>30000</v>
      </c>
      <c r="CG23" s="69">
        <v>35000</v>
      </c>
      <c r="CH23" s="69">
        <v>40000</v>
      </c>
      <c r="CI23" s="70">
        <v>44378.828945499998</v>
      </c>
      <c r="CJ23" s="69">
        <v>0</v>
      </c>
      <c r="CK23" s="69">
        <v>0</v>
      </c>
      <c r="CL23" s="69">
        <v>0</v>
      </c>
      <c r="CM23" s="69">
        <v>15000</v>
      </c>
      <c r="CN23" s="69">
        <v>32000</v>
      </c>
      <c r="CO23" s="69">
        <v>38000</v>
      </c>
      <c r="CP23" s="69">
        <v>38000</v>
      </c>
      <c r="CQ23" s="69">
        <v>44614.318840779997</v>
      </c>
      <c r="CR23" s="69">
        <v>44614.318840779997</v>
      </c>
      <c r="CS23" s="69">
        <v>44614.318840779997</v>
      </c>
      <c r="CT23" s="69">
        <v>44614.318840779997</v>
      </c>
      <c r="CU23" s="70">
        <v>44614.318840779997</v>
      </c>
      <c r="CV23" s="69">
        <v>0</v>
      </c>
      <c r="CW23" s="69">
        <v>0</v>
      </c>
      <c r="CX23" s="69">
        <v>0</v>
      </c>
      <c r="CY23" s="69">
        <v>47600</v>
      </c>
      <c r="CZ23" s="69">
        <v>64898.456239040002</v>
      </c>
      <c r="DA23" s="69">
        <v>64898.456239040002</v>
      </c>
      <c r="DB23" s="69">
        <v>64898.456239040002</v>
      </c>
      <c r="DC23" s="69">
        <v>64898.456239040002</v>
      </c>
      <c r="DD23" s="69">
        <v>64898.456239040002</v>
      </c>
      <c r="DE23" s="69">
        <v>64898.456239040002</v>
      </c>
      <c r="DF23" s="69">
        <v>64898.456239040002</v>
      </c>
      <c r="DG23" s="70">
        <v>64898.456239040002</v>
      </c>
      <c r="DH23" s="69">
        <v>0</v>
      </c>
      <c r="DI23" s="69">
        <v>0</v>
      </c>
      <c r="DJ23" s="69">
        <v>0</v>
      </c>
      <c r="DK23" s="69">
        <v>42722.482932980005</v>
      </c>
      <c r="DL23" s="69">
        <v>42722.482932980005</v>
      </c>
      <c r="DM23" s="69">
        <v>42722.482932980005</v>
      </c>
      <c r="DN23" s="69">
        <v>42722.482932980005</v>
      </c>
      <c r="DO23" s="69">
        <v>42722.482932980005</v>
      </c>
      <c r="DP23" s="69">
        <v>42722.482932980005</v>
      </c>
      <c r="DQ23" s="69">
        <v>42722.482932980005</v>
      </c>
      <c r="DR23" s="69">
        <v>42722.482932980005</v>
      </c>
      <c r="DS23" s="70">
        <v>42722.482932980005</v>
      </c>
      <c r="DT23" s="69">
        <v>0</v>
      </c>
      <c r="DU23" s="69">
        <v>0</v>
      </c>
      <c r="DV23" s="69">
        <v>0</v>
      </c>
      <c r="DW23" s="69">
        <v>24433.996610549999</v>
      </c>
      <c r="DX23" s="69">
        <v>24433.996610549999</v>
      </c>
      <c r="DY23" s="69">
        <v>24433.996610549999</v>
      </c>
      <c r="DZ23" s="69">
        <v>24433.996610549999</v>
      </c>
      <c r="EA23" s="69">
        <v>24433.996610549999</v>
      </c>
      <c r="EB23" s="69">
        <v>24433.996610549999</v>
      </c>
      <c r="EC23" s="69">
        <v>24433.996610549999</v>
      </c>
      <c r="ED23" s="69">
        <v>24433.996610549999</v>
      </c>
      <c r="EE23" s="69">
        <v>24433.996610549999</v>
      </c>
      <c r="EF23" s="71">
        <v>0</v>
      </c>
      <c r="EG23" s="69">
        <v>18785.918746479998</v>
      </c>
      <c r="EH23" s="69">
        <v>18785.918746479998</v>
      </c>
      <c r="EI23" s="69">
        <v>18785.918746479998</v>
      </c>
      <c r="EJ23" s="69">
        <v>18785.918746479998</v>
      </c>
      <c r="EK23" s="69">
        <v>18785.918746479998</v>
      </c>
      <c r="EL23" s="69">
        <v>18785.918746479998</v>
      </c>
      <c r="EM23" s="69">
        <v>18785.918746479998</v>
      </c>
      <c r="EN23" s="69">
        <v>18785.918746479998</v>
      </c>
      <c r="EO23" s="69">
        <v>18785.918746479998</v>
      </c>
      <c r="EP23" s="69">
        <v>18785.918746479998</v>
      </c>
      <c r="EQ23" s="69">
        <v>18785.918746479998</v>
      </c>
      <c r="ER23" s="71">
        <v>0</v>
      </c>
      <c r="ES23" s="69">
        <v>0</v>
      </c>
      <c r="ET23" s="69">
        <v>0</v>
      </c>
      <c r="EU23" s="69">
        <v>71868.362753119989</v>
      </c>
      <c r="EV23" s="69">
        <v>71868.362753119989</v>
      </c>
      <c r="EW23" s="69">
        <v>71868.362753119989</v>
      </c>
      <c r="EX23" s="69">
        <v>71868.362753119989</v>
      </c>
      <c r="EY23" s="69">
        <v>71868.362753119989</v>
      </c>
      <c r="EZ23" s="69">
        <v>71868.362753119989</v>
      </c>
      <c r="FA23" s="69">
        <v>71868.362753119989</v>
      </c>
      <c r="FB23" s="69">
        <v>71868.362753119989</v>
      </c>
      <c r="FC23" s="69">
        <v>71868.362753119989</v>
      </c>
      <c r="FD23" s="71">
        <v>0</v>
      </c>
      <c r="FE23" s="69">
        <v>0</v>
      </c>
      <c r="FF23" s="69">
        <v>0</v>
      </c>
      <c r="FG23" s="69">
        <v>38642.736495879995</v>
      </c>
      <c r="FH23" s="69">
        <v>38642.736495879995</v>
      </c>
      <c r="FI23" s="69">
        <v>38642.736495879995</v>
      </c>
      <c r="FJ23" s="69">
        <v>38642.736495879995</v>
      </c>
      <c r="FK23" s="69">
        <v>38642.736495879995</v>
      </c>
      <c r="FL23" s="69">
        <v>38642.736495879995</v>
      </c>
      <c r="FM23" s="69">
        <v>38642.736495879995</v>
      </c>
      <c r="FN23" s="69">
        <v>38642.736495879995</v>
      </c>
      <c r="FO23" s="69"/>
    </row>
    <row r="24" spans="1:171" ht="34.950000000000003" customHeight="1" x14ac:dyDescent="0.25">
      <c r="A24" s="118"/>
      <c r="B24" s="10"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4" s="11">
        <v>22000000</v>
      </c>
      <c r="D24" s="69">
        <v>187.27825641000001</v>
      </c>
      <c r="E24" s="69">
        <v>578.6102082699997</v>
      </c>
      <c r="F24" s="69">
        <v>960.27359387999991</v>
      </c>
      <c r="G24" s="69">
        <v>1314.5962936500002</v>
      </c>
      <c r="H24" s="69">
        <v>1661.7645811800003</v>
      </c>
      <c r="I24" s="69">
        <v>2039.2280260799992</v>
      </c>
      <c r="J24" s="69">
        <v>2407.4724117299997</v>
      </c>
      <c r="K24" s="69">
        <v>2788.4521938499993</v>
      </c>
      <c r="L24" s="69">
        <v>3197.7525249600003</v>
      </c>
      <c r="M24" s="69">
        <v>3604.8326527299992</v>
      </c>
      <c r="N24" s="69">
        <v>4007.8810450999999</v>
      </c>
      <c r="O24" s="70">
        <v>4459.0533104400001</v>
      </c>
      <c r="P24" s="69">
        <v>356.05440020999998</v>
      </c>
      <c r="Q24" s="69">
        <v>909.87162285999989</v>
      </c>
      <c r="R24" s="69">
        <v>1706.16304322</v>
      </c>
      <c r="S24" s="69">
        <v>2287.9249799999998</v>
      </c>
      <c r="T24" s="69">
        <v>2862.13441478</v>
      </c>
      <c r="U24" s="69">
        <v>3399.7975009099996</v>
      </c>
      <c r="V24" s="69">
        <v>4013.6467458099996</v>
      </c>
      <c r="W24" s="69">
        <v>4617.6275666399997</v>
      </c>
      <c r="X24" s="69">
        <v>5368.4868886499999</v>
      </c>
      <c r="Y24" s="69">
        <v>5932.4580187599995</v>
      </c>
      <c r="Z24" s="69">
        <v>6541.6500508999998</v>
      </c>
      <c r="AA24" s="70">
        <v>7174.0469551399992</v>
      </c>
      <c r="AB24" s="69">
        <v>449.86555681999999</v>
      </c>
      <c r="AC24" s="69">
        <v>958.75835819999998</v>
      </c>
      <c r="AD24" s="69">
        <v>1615.0710702900001</v>
      </c>
      <c r="AE24" s="69">
        <v>2212.2032924599998</v>
      </c>
      <c r="AF24" s="69">
        <v>2824.1697183499996</v>
      </c>
      <c r="AG24" s="69">
        <v>3345.7677783999993</v>
      </c>
      <c r="AH24" s="69">
        <v>3951.4723191399994</v>
      </c>
      <c r="AI24" s="69">
        <v>4512.4033811399995</v>
      </c>
      <c r="AJ24" s="69">
        <v>5189.2252768999997</v>
      </c>
      <c r="AK24" s="69">
        <v>5786.4163305000002</v>
      </c>
      <c r="AL24" s="69">
        <v>6395.5842982599997</v>
      </c>
      <c r="AM24" s="70">
        <v>7088.7556814099999</v>
      </c>
      <c r="AN24" s="69">
        <v>480.65589175999997</v>
      </c>
      <c r="AO24" s="69">
        <v>1254.8531329999998</v>
      </c>
      <c r="AP24" s="69">
        <v>1943.00547327</v>
      </c>
      <c r="AQ24" s="69">
        <v>2499.6471769300001</v>
      </c>
      <c r="AR24" s="69">
        <v>2997.39599619</v>
      </c>
      <c r="AS24" s="69">
        <v>3486.4777184300001</v>
      </c>
      <c r="AT24" s="69">
        <v>4133.8722181200001</v>
      </c>
      <c r="AU24" s="69">
        <v>4617.7694510699994</v>
      </c>
      <c r="AV24" s="69">
        <v>5150.0859454799993</v>
      </c>
      <c r="AW24" s="69">
        <v>5677.5291823599991</v>
      </c>
      <c r="AX24" s="69">
        <v>6181.1122630999989</v>
      </c>
      <c r="AY24" s="70">
        <v>6888.9321404999992</v>
      </c>
      <c r="AZ24" s="69">
        <v>488.2155828999999</v>
      </c>
      <c r="BA24" s="69">
        <v>1141.32413703</v>
      </c>
      <c r="BB24" s="69">
        <v>7936.2343943899987</v>
      </c>
      <c r="BC24" s="69">
        <v>11327.9536642</v>
      </c>
      <c r="BD24" s="69">
        <v>11976.28758953</v>
      </c>
      <c r="BE24" s="69">
        <v>12764.81531568</v>
      </c>
      <c r="BF24" s="69">
        <v>13598.602812929999</v>
      </c>
      <c r="BG24" s="69">
        <v>14310.20933586</v>
      </c>
      <c r="BH24" s="69">
        <v>15140.91820554</v>
      </c>
      <c r="BI24" s="69">
        <v>15980.024941959999</v>
      </c>
      <c r="BJ24" s="69">
        <v>16818.897999019999</v>
      </c>
      <c r="BK24" s="69">
        <v>17854.458033859999</v>
      </c>
      <c r="BL24" s="71">
        <v>661.65462828000011</v>
      </c>
      <c r="BM24" s="69">
        <v>1494.8871340000001</v>
      </c>
      <c r="BN24" s="69">
        <v>2423.8621514299998</v>
      </c>
      <c r="BO24" s="69">
        <v>3339.4615547099997</v>
      </c>
      <c r="BP24" s="69">
        <v>4219.8161925200002</v>
      </c>
      <c r="BQ24" s="69">
        <v>5112.1157954800001</v>
      </c>
      <c r="BR24" s="69">
        <v>5970.3660382899998</v>
      </c>
      <c r="BS24" s="69">
        <v>6843.3428904499997</v>
      </c>
      <c r="BT24" s="69">
        <v>8023.8091860499999</v>
      </c>
      <c r="BU24" s="69">
        <v>9059.2440236700004</v>
      </c>
      <c r="BV24" s="69">
        <v>10241.429063359999</v>
      </c>
      <c r="BW24" s="69">
        <v>11387.006484659998</v>
      </c>
      <c r="BX24" s="71">
        <v>898.92509508999979</v>
      </c>
      <c r="BY24" s="69">
        <v>1779.1531502599998</v>
      </c>
      <c r="BZ24" s="69">
        <v>2947.4119185999998</v>
      </c>
      <c r="CA24" s="69">
        <v>3963.2660609399995</v>
      </c>
      <c r="CB24" s="69">
        <v>4993.2227142599995</v>
      </c>
      <c r="CC24" s="69">
        <v>6196.4607087099994</v>
      </c>
      <c r="CD24" s="69">
        <v>7300.1058734399994</v>
      </c>
      <c r="CE24" s="69">
        <v>8385.5784267299987</v>
      </c>
      <c r="CF24" s="69">
        <v>9535.2489609999993</v>
      </c>
      <c r="CG24" s="69">
        <v>10908.488705789998</v>
      </c>
      <c r="CH24" s="69">
        <v>12201.891141039998</v>
      </c>
      <c r="CI24" s="70">
        <v>14418.382034019998</v>
      </c>
      <c r="CJ24" s="69">
        <v>1092.03758468</v>
      </c>
      <c r="CK24" s="69">
        <v>2225.5252799999998</v>
      </c>
      <c r="CL24" s="69">
        <v>6649.1297410099996</v>
      </c>
      <c r="CM24" s="69">
        <v>12669.21635062</v>
      </c>
      <c r="CN24" s="69">
        <v>14094.09479641</v>
      </c>
      <c r="CO24" s="69">
        <v>15305.098167530001</v>
      </c>
      <c r="CP24" s="69">
        <v>16569.909102060003</v>
      </c>
      <c r="CQ24" s="69">
        <v>17927.965700090001</v>
      </c>
      <c r="CR24" s="69">
        <v>19019.893168850002</v>
      </c>
      <c r="CS24" s="69">
        <v>20280.437012320002</v>
      </c>
      <c r="CT24" s="69">
        <v>21597.531002500004</v>
      </c>
      <c r="CU24" s="70">
        <v>23002.443123910005</v>
      </c>
      <c r="CV24" s="69">
        <v>1103.8823464500001</v>
      </c>
      <c r="CW24" s="69">
        <v>2200.7845422600003</v>
      </c>
      <c r="CX24" s="69">
        <v>3383.0007678300003</v>
      </c>
      <c r="CY24" s="69">
        <v>4725.4663989100009</v>
      </c>
      <c r="CZ24" s="69">
        <v>6018.3972304800009</v>
      </c>
      <c r="DA24" s="69">
        <v>7225.7796891100006</v>
      </c>
      <c r="DB24" s="69">
        <v>8629.5706285100005</v>
      </c>
      <c r="DC24" s="69">
        <v>9844.9565158300011</v>
      </c>
      <c r="DD24" s="69">
        <v>11127.28588895</v>
      </c>
      <c r="DE24" s="69">
        <v>12559.560191350003</v>
      </c>
      <c r="DF24" s="69">
        <v>13716.510099470001</v>
      </c>
      <c r="DG24" s="70">
        <v>15019.816286700001</v>
      </c>
      <c r="DH24" s="69">
        <v>961.13734699999998</v>
      </c>
      <c r="DI24" s="69">
        <v>2396.2754517100002</v>
      </c>
      <c r="DJ24" s="69">
        <v>3745.2449490900008</v>
      </c>
      <c r="DK24" s="69">
        <v>4437.6309751499994</v>
      </c>
      <c r="DL24" s="69">
        <v>5257.9237989100002</v>
      </c>
      <c r="DM24" s="69">
        <v>6265.8846537200006</v>
      </c>
      <c r="DN24" s="69">
        <v>7472.9947557400001</v>
      </c>
      <c r="DO24" s="69">
        <v>8494.1840769899991</v>
      </c>
      <c r="DP24" s="69">
        <v>9598.0245207000007</v>
      </c>
      <c r="DQ24" s="69">
        <v>11344.747709360001</v>
      </c>
      <c r="DR24" s="69">
        <v>12403.404736479999</v>
      </c>
      <c r="DS24" s="70">
        <v>13889.1475885</v>
      </c>
      <c r="DT24" s="69">
        <v>962.82001438999998</v>
      </c>
      <c r="DU24" s="69">
        <v>2362.1683850900004</v>
      </c>
      <c r="DV24" s="69">
        <v>3842.28136946</v>
      </c>
      <c r="DW24" s="69">
        <v>5403.1128099300004</v>
      </c>
      <c r="DX24" s="69">
        <v>6886.3689803400002</v>
      </c>
      <c r="DY24" s="69">
        <v>8318.3166376200006</v>
      </c>
      <c r="DZ24" s="69">
        <v>9762.7969202099994</v>
      </c>
      <c r="EA24" s="69">
        <v>11183.02252952</v>
      </c>
      <c r="EB24" s="69">
        <v>12733.15908956</v>
      </c>
      <c r="EC24" s="69">
        <v>14154.706839840001</v>
      </c>
      <c r="ED24" s="69">
        <v>16147.5431061</v>
      </c>
      <c r="EE24" s="69">
        <v>17778.93574194</v>
      </c>
      <c r="EF24" s="71">
        <v>1495.85760138</v>
      </c>
      <c r="EG24" s="69">
        <v>2759.3936600100001</v>
      </c>
      <c r="EH24" s="69">
        <v>3083.6436313200002</v>
      </c>
      <c r="EI24" s="69">
        <v>3714.1613282399999</v>
      </c>
      <c r="EJ24" s="69">
        <v>4544.9363807600002</v>
      </c>
      <c r="EK24" s="69">
        <v>5653.0035491999997</v>
      </c>
      <c r="EL24" s="69">
        <v>6584.3385837400001</v>
      </c>
      <c r="EM24" s="69">
        <v>7678.3390768299996</v>
      </c>
      <c r="EN24" s="69">
        <v>8719.0800328400001</v>
      </c>
      <c r="EO24" s="69">
        <v>9709.1434146499996</v>
      </c>
      <c r="EP24" s="69">
        <v>10883.16877308</v>
      </c>
      <c r="EQ24" s="69">
        <v>12437.412683549999</v>
      </c>
      <c r="ER24" s="71">
        <v>1231.5902440799998</v>
      </c>
      <c r="ES24" s="69">
        <v>3704.9245916999998</v>
      </c>
      <c r="ET24" s="69">
        <v>5296.89919207</v>
      </c>
      <c r="EU24" s="69">
        <v>6545.2337153400003</v>
      </c>
      <c r="EV24" s="69">
        <v>7976.2532720899999</v>
      </c>
      <c r="EW24" s="69">
        <v>9447.0750429400014</v>
      </c>
      <c r="EX24" s="69">
        <v>10807.138648440001</v>
      </c>
      <c r="EY24" s="69">
        <v>12864.224854290002</v>
      </c>
      <c r="EZ24" s="69">
        <v>14430.66438923</v>
      </c>
      <c r="FA24" s="69">
        <v>16045.756661089999</v>
      </c>
      <c r="FB24" s="69">
        <v>17950.391259490003</v>
      </c>
      <c r="FC24" s="69">
        <v>19555.863093889999</v>
      </c>
      <c r="FD24" s="71">
        <v>1610.1673186199998</v>
      </c>
      <c r="FE24" s="69">
        <v>3285.7667621300002</v>
      </c>
      <c r="FF24" s="69">
        <v>5102.9000803199997</v>
      </c>
      <c r="FG24" s="69">
        <v>6929.8192444699998</v>
      </c>
      <c r="FH24" s="69">
        <v>8767.2505876200012</v>
      </c>
      <c r="FI24" s="69">
        <v>10411.429072120001</v>
      </c>
      <c r="FJ24" s="69">
        <v>12249.701274200001</v>
      </c>
      <c r="FK24" s="69">
        <v>14324.7219769</v>
      </c>
      <c r="FL24" s="69">
        <v>15893.590105969999</v>
      </c>
      <c r="FM24" s="69">
        <v>18154.331426459998</v>
      </c>
      <c r="FN24" s="69">
        <v>20748.074093430001</v>
      </c>
      <c r="FO24" s="69"/>
    </row>
    <row r="25" spans="1:171" ht="34.950000000000003" customHeight="1" x14ac:dyDescent="0.25">
      <c r="A25" s="118"/>
      <c r="B25" s="13" t="str">
        <f>IF('0'!$A$1=1,"Плата за надання адміністративних послуг","Fees for administrative services")</f>
        <v>Плата за надання адміністративних послуг</v>
      </c>
      <c r="C25" s="11">
        <v>22010000</v>
      </c>
      <c r="D25" s="69">
        <v>0</v>
      </c>
      <c r="E25" s="69">
        <v>133.86202384000001</v>
      </c>
      <c r="F25" s="69">
        <v>219.16208690999997</v>
      </c>
      <c r="G25" s="69">
        <v>292.79304519999999</v>
      </c>
      <c r="H25" s="69">
        <v>365.74752116999997</v>
      </c>
      <c r="I25" s="69">
        <v>459.38095538999994</v>
      </c>
      <c r="J25" s="69">
        <v>538.54229571000008</v>
      </c>
      <c r="K25" s="69">
        <v>640.57486899999992</v>
      </c>
      <c r="L25" s="69">
        <v>753.52390034999996</v>
      </c>
      <c r="M25" s="69">
        <v>849.30680734999999</v>
      </c>
      <c r="N25" s="69">
        <v>945.55994261000001</v>
      </c>
      <c r="O25" s="70">
        <v>1049.7528337700001</v>
      </c>
      <c r="P25" s="69">
        <v>69.514427629999986</v>
      </c>
      <c r="Q25" s="69">
        <v>305.12067587000001</v>
      </c>
      <c r="R25" s="69">
        <v>745.00477963000003</v>
      </c>
      <c r="S25" s="69">
        <v>976.59269751000011</v>
      </c>
      <c r="T25" s="69">
        <v>1201.55854185</v>
      </c>
      <c r="U25" s="69">
        <v>1410.98294831</v>
      </c>
      <c r="V25" s="69">
        <v>1663.8041730700002</v>
      </c>
      <c r="W25" s="69">
        <v>1934.2204304500001</v>
      </c>
      <c r="X25" s="69">
        <v>2359.5548479500003</v>
      </c>
      <c r="Y25" s="69">
        <v>2564.7853509900001</v>
      </c>
      <c r="Z25" s="69">
        <v>2831.3687234600002</v>
      </c>
      <c r="AA25" s="70">
        <v>3109.1310163799999</v>
      </c>
      <c r="AB25" s="69">
        <v>147.47443665</v>
      </c>
      <c r="AC25" s="69">
        <v>310.82223722000003</v>
      </c>
      <c r="AD25" s="69">
        <v>607.18398402000003</v>
      </c>
      <c r="AE25" s="69">
        <v>802.34259625000004</v>
      </c>
      <c r="AF25" s="69">
        <v>953.76281894999988</v>
      </c>
      <c r="AG25" s="69">
        <v>1117.2118568599999</v>
      </c>
      <c r="AH25" s="69">
        <v>1316.5978749599999</v>
      </c>
      <c r="AI25" s="69">
        <v>1517.7992619699999</v>
      </c>
      <c r="AJ25" s="69">
        <v>1742.38178096</v>
      </c>
      <c r="AK25" s="69">
        <v>1944.84739995</v>
      </c>
      <c r="AL25" s="69">
        <v>2160.4541441699998</v>
      </c>
      <c r="AM25" s="70">
        <v>2417.2486342499997</v>
      </c>
      <c r="AN25" s="69">
        <v>157.86830154</v>
      </c>
      <c r="AO25" s="69">
        <v>594.16680208000002</v>
      </c>
      <c r="AP25" s="69">
        <v>914.26819073000001</v>
      </c>
      <c r="AQ25" s="69">
        <v>1093.17633976</v>
      </c>
      <c r="AR25" s="69">
        <v>1246.29693271</v>
      </c>
      <c r="AS25" s="69">
        <v>1378.64313808</v>
      </c>
      <c r="AT25" s="69">
        <v>1632.6803208700001</v>
      </c>
      <c r="AU25" s="69">
        <v>1772.1945155799999</v>
      </c>
      <c r="AV25" s="69">
        <v>1916.3341357499999</v>
      </c>
      <c r="AW25" s="69">
        <v>2063.7197638999996</v>
      </c>
      <c r="AX25" s="69">
        <v>2206.1769835599998</v>
      </c>
      <c r="AY25" s="70">
        <v>2379.6723129699999</v>
      </c>
      <c r="AZ25" s="69">
        <v>158.45860604999996</v>
      </c>
      <c r="BA25" s="69">
        <v>488.64098734999993</v>
      </c>
      <c r="BB25" s="69">
        <v>6820.5329322299995</v>
      </c>
      <c r="BC25" s="69">
        <v>9780.3457654900012</v>
      </c>
      <c r="BD25" s="69">
        <v>10006.271900130001</v>
      </c>
      <c r="BE25" s="69">
        <v>10346.597242350001</v>
      </c>
      <c r="BF25" s="69">
        <v>10710.31922926</v>
      </c>
      <c r="BG25" s="69">
        <v>10961.74808463</v>
      </c>
      <c r="BH25" s="69">
        <v>11266.43142302</v>
      </c>
      <c r="BI25" s="69">
        <v>11562.74880406</v>
      </c>
      <c r="BJ25" s="69">
        <v>11822.29038025</v>
      </c>
      <c r="BK25" s="69">
        <v>12158.65750566</v>
      </c>
      <c r="BL25" s="71">
        <v>161.86550793000001</v>
      </c>
      <c r="BM25" s="69">
        <v>416.38159876999998</v>
      </c>
      <c r="BN25" s="69">
        <v>679.03982833999999</v>
      </c>
      <c r="BO25" s="69">
        <v>945.14698778999991</v>
      </c>
      <c r="BP25" s="69">
        <v>1228.2345841400002</v>
      </c>
      <c r="BQ25" s="69">
        <v>1528.0544980300001</v>
      </c>
      <c r="BR25" s="69">
        <v>1778.55322581</v>
      </c>
      <c r="BS25" s="69">
        <v>2026.6548113899998</v>
      </c>
      <c r="BT25" s="69">
        <v>2508.5131876999999</v>
      </c>
      <c r="BU25" s="69">
        <v>2802.2522518099995</v>
      </c>
      <c r="BV25" s="69">
        <v>3127.0641606499994</v>
      </c>
      <c r="BW25" s="69">
        <v>3445.1303105899992</v>
      </c>
      <c r="BX25" s="71">
        <v>401.62638508999999</v>
      </c>
      <c r="BY25" s="69">
        <v>679.24380611999993</v>
      </c>
      <c r="BZ25" s="69">
        <v>1170.9385890200001</v>
      </c>
      <c r="CA25" s="69">
        <v>1448.9269901100001</v>
      </c>
      <c r="CB25" s="69">
        <v>1834.6770858</v>
      </c>
      <c r="CC25" s="69">
        <v>2373.6442070600001</v>
      </c>
      <c r="CD25" s="69">
        <v>2846.8872599200004</v>
      </c>
      <c r="CE25" s="69">
        <v>3290.6279973300002</v>
      </c>
      <c r="CF25" s="69">
        <v>3785.0997089800003</v>
      </c>
      <c r="CG25" s="69">
        <v>4429.3602336000004</v>
      </c>
      <c r="CH25" s="69">
        <v>4967.03535508</v>
      </c>
      <c r="CI25" s="70">
        <v>6276.8682876399998</v>
      </c>
      <c r="CJ25" s="69">
        <v>478.56220155999995</v>
      </c>
      <c r="CK25" s="69">
        <v>918.59513197999991</v>
      </c>
      <c r="CL25" s="69">
        <v>4613.5774808200003</v>
      </c>
      <c r="CM25" s="69">
        <v>9825.5901197299991</v>
      </c>
      <c r="CN25" s="69">
        <v>10371.6149522</v>
      </c>
      <c r="CO25" s="69">
        <v>10795.58234639</v>
      </c>
      <c r="CP25" s="69">
        <v>11282.16891394</v>
      </c>
      <c r="CQ25" s="69">
        <v>11848.111256330001</v>
      </c>
      <c r="CR25" s="69">
        <v>12257.740948100001</v>
      </c>
      <c r="CS25" s="69">
        <v>12678.572395800002</v>
      </c>
      <c r="CT25" s="69">
        <v>13149.711195680002</v>
      </c>
      <c r="CU25" s="70">
        <v>13628.977183080002</v>
      </c>
      <c r="CV25" s="69">
        <v>431.92431976999995</v>
      </c>
      <c r="CW25" s="69">
        <v>827.39039708999985</v>
      </c>
      <c r="CX25" s="69">
        <v>1254.1475606999998</v>
      </c>
      <c r="CY25" s="69">
        <v>1845.6281284099998</v>
      </c>
      <c r="CZ25" s="69">
        <v>2391.41350268</v>
      </c>
      <c r="DA25" s="69">
        <v>2837.2283390400003</v>
      </c>
      <c r="DB25" s="69">
        <v>3371.1042353100001</v>
      </c>
      <c r="DC25" s="69">
        <v>3798.0881628699999</v>
      </c>
      <c r="DD25" s="69">
        <v>4302.7720104800001</v>
      </c>
      <c r="DE25" s="69">
        <v>4812.1061054199999</v>
      </c>
      <c r="DF25" s="69">
        <v>5235.1215553799993</v>
      </c>
      <c r="DG25" s="70">
        <v>5681.7840959599989</v>
      </c>
      <c r="DH25" s="69">
        <v>401.4939274599999</v>
      </c>
      <c r="DI25" s="69">
        <v>1105.6429614699998</v>
      </c>
      <c r="DJ25" s="69">
        <v>1772.2588003299998</v>
      </c>
      <c r="DK25" s="69">
        <v>1940.46502538</v>
      </c>
      <c r="DL25" s="69">
        <v>2196.1282555900002</v>
      </c>
      <c r="DM25" s="69">
        <v>2590.6236537799996</v>
      </c>
      <c r="DN25" s="69">
        <v>3110.5229429000001</v>
      </c>
      <c r="DO25" s="69">
        <v>3507.4102917399996</v>
      </c>
      <c r="DP25" s="69">
        <v>3927.7454174599998</v>
      </c>
      <c r="DQ25" s="69">
        <v>4928.2692569199999</v>
      </c>
      <c r="DR25" s="69">
        <v>5335.1313078900002</v>
      </c>
      <c r="DS25" s="70">
        <v>5810.8698540100004</v>
      </c>
      <c r="DT25" s="69">
        <v>298.27851544999999</v>
      </c>
      <c r="DU25" s="69">
        <v>791.68758073000004</v>
      </c>
      <c r="DV25" s="69">
        <v>1438.4226377499999</v>
      </c>
      <c r="DW25" s="69">
        <v>2199.8798010300002</v>
      </c>
      <c r="DX25" s="69">
        <v>2966.0282982800004</v>
      </c>
      <c r="DY25" s="69">
        <v>3640.45712392</v>
      </c>
      <c r="DZ25" s="69">
        <v>4275.9918052499997</v>
      </c>
      <c r="EA25" s="69">
        <v>4912.0259624499995</v>
      </c>
      <c r="EB25" s="69">
        <v>5655.4647439199998</v>
      </c>
      <c r="EC25" s="69">
        <v>6304.0640662100004</v>
      </c>
      <c r="ED25" s="69">
        <v>7391.4308462700001</v>
      </c>
      <c r="EE25" s="69">
        <v>8071.5170713400003</v>
      </c>
      <c r="EF25" s="71">
        <v>437.97518601000002</v>
      </c>
      <c r="EG25" s="69">
        <v>884.39169432000006</v>
      </c>
      <c r="EH25" s="69">
        <v>980.12385214999995</v>
      </c>
      <c r="EI25" s="69">
        <v>1194.1845237800001</v>
      </c>
      <c r="EJ25" s="69">
        <v>1594.5733718399999</v>
      </c>
      <c r="EK25" s="69">
        <v>2141.1184146800001</v>
      </c>
      <c r="EL25" s="69">
        <v>2617.4337807699999</v>
      </c>
      <c r="EM25" s="69">
        <v>3071.63661486</v>
      </c>
      <c r="EN25" s="69">
        <v>3454.8181167299999</v>
      </c>
      <c r="EO25" s="69">
        <v>3911.8826914199999</v>
      </c>
      <c r="EP25" s="69">
        <v>4381.4507366000007</v>
      </c>
      <c r="EQ25" s="69">
        <v>4885.1074705399997</v>
      </c>
      <c r="ER25" s="71">
        <v>483.25284596</v>
      </c>
      <c r="ES25" s="69">
        <v>2244.6947868000002</v>
      </c>
      <c r="ET25" s="69">
        <v>2710.2888021799999</v>
      </c>
      <c r="EU25" s="69">
        <v>3174.46431661</v>
      </c>
      <c r="EV25" s="69">
        <v>3737.58025739</v>
      </c>
      <c r="EW25" s="69">
        <v>4266.9462342500001</v>
      </c>
      <c r="EX25" s="69">
        <v>4752.3164381999995</v>
      </c>
      <c r="EY25" s="69">
        <v>5393.6061492899998</v>
      </c>
      <c r="EZ25" s="69">
        <v>6021.7207253699999</v>
      </c>
      <c r="FA25" s="69">
        <v>6580.6134957200002</v>
      </c>
      <c r="FB25" s="69">
        <v>7170.57979454</v>
      </c>
      <c r="FC25" s="69">
        <v>7707.04166205</v>
      </c>
      <c r="FD25" s="71">
        <v>640.82483682000009</v>
      </c>
      <c r="FE25" s="69">
        <v>1404.9851942299999</v>
      </c>
      <c r="FF25" s="69">
        <v>2157.2377031199999</v>
      </c>
      <c r="FG25" s="69">
        <v>2926.75473203</v>
      </c>
      <c r="FH25" s="69">
        <v>3754.20059954</v>
      </c>
      <c r="FI25" s="69">
        <v>4469.1750911700001</v>
      </c>
      <c r="FJ25" s="69">
        <v>5133.2458917100003</v>
      </c>
      <c r="FK25" s="69">
        <v>6215.8682486400003</v>
      </c>
      <c r="FL25" s="69">
        <v>6755.7174964200003</v>
      </c>
      <c r="FM25" s="69">
        <v>7564.8628948100004</v>
      </c>
      <c r="FN25" s="69">
        <v>9050.1253548200002</v>
      </c>
      <c r="FO25" s="69"/>
    </row>
    <row r="26" spans="1:171" ht="34.950000000000003" customHeight="1" x14ac:dyDescent="0.25">
      <c r="A26" s="118"/>
      <c r="B26" s="13"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26" s="11">
        <v>22080000</v>
      </c>
      <c r="D26" s="69">
        <v>97.44180166000001</v>
      </c>
      <c r="E26" s="69">
        <v>214.05919589000001</v>
      </c>
      <c r="F26" s="69">
        <v>358.80436020000002</v>
      </c>
      <c r="G26" s="69">
        <v>493.63617195000006</v>
      </c>
      <c r="H26" s="69">
        <v>625.60874525000008</v>
      </c>
      <c r="I26" s="69">
        <v>762.19699864000006</v>
      </c>
      <c r="J26" s="69">
        <v>903.55227990000014</v>
      </c>
      <c r="K26" s="69">
        <v>1031.8456726200002</v>
      </c>
      <c r="L26" s="69">
        <v>1169.0288117900002</v>
      </c>
      <c r="M26" s="69">
        <v>1306.1427664300002</v>
      </c>
      <c r="N26" s="69">
        <v>1437.0080980600003</v>
      </c>
      <c r="O26" s="70">
        <v>1589.1060646000003</v>
      </c>
      <c r="P26" s="69">
        <v>130.48408727</v>
      </c>
      <c r="Q26" s="69">
        <v>265.86512384000002</v>
      </c>
      <c r="R26" s="69">
        <v>420.26266999000006</v>
      </c>
      <c r="S26" s="69">
        <v>570.58248528000001</v>
      </c>
      <c r="T26" s="69">
        <v>717.75510572999997</v>
      </c>
      <c r="U26" s="69">
        <v>862.74875015999987</v>
      </c>
      <c r="V26" s="69">
        <v>1018.680533</v>
      </c>
      <c r="W26" s="69">
        <v>1169.4232705899999</v>
      </c>
      <c r="X26" s="69">
        <v>1316.5495371299999</v>
      </c>
      <c r="Y26" s="69">
        <v>1471.97764839</v>
      </c>
      <c r="Z26" s="69">
        <v>1618.0595719300002</v>
      </c>
      <c r="AA26" s="70">
        <v>1777.38621483</v>
      </c>
      <c r="AB26" s="69">
        <v>139.73246678999999</v>
      </c>
      <c r="AC26" s="69">
        <v>281.49315055</v>
      </c>
      <c r="AD26" s="69">
        <v>431.43165766999994</v>
      </c>
      <c r="AE26" s="69">
        <v>595.78348747999996</v>
      </c>
      <c r="AF26" s="69">
        <v>871.3980244899999</v>
      </c>
      <c r="AG26" s="69">
        <v>1015.4738816799999</v>
      </c>
      <c r="AH26" s="69">
        <v>1168.7740550599999</v>
      </c>
      <c r="AI26" s="69">
        <v>1309.65609118</v>
      </c>
      <c r="AJ26" s="69">
        <v>1533.5817932699997</v>
      </c>
      <c r="AK26" s="69">
        <v>1680.7082046199998</v>
      </c>
      <c r="AL26" s="69">
        <v>1824.9057068299996</v>
      </c>
      <c r="AM26" s="70">
        <v>2011.3308470899999</v>
      </c>
      <c r="AN26" s="69">
        <v>139.91801494000001</v>
      </c>
      <c r="AO26" s="69">
        <v>263.93043717</v>
      </c>
      <c r="AP26" s="69">
        <v>397.64785423000001</v>
      </c>
      <c r="AQ26" s="69">
        <v>529.92291281000007</v>
      </c>
      <c r="AR26" s="69">
        <v>659.25022061000016</v>
      </c>
      <c r="AS26" s="69">
        <v>794.21364696000001</v>
      </c>
      <c r="AT26" s="69">
        <v>934.51021011000012</v>
      </c>
      <c r="AU26" s="69">
        <v>1057.76444803</v>
      </c>
      <c r="AV26" s="69">
        <v>1205.3747884500003</v>
      </c>
      <c r="AW26" s="69">
        <v>1341.0343666800002</v>
      </c>
      <c r="AX26" s="69">
        <v>1469.6604409900001</v>
      </c>
      <c r="AY26" s="70">
        <v>1715.9669226700003</v>
      </c>
      <c r="AZ26" s="69">
        <v>133.63494126999996</v>
      </c>
      <c r="BA26" s="69">
        <v>261.54366304999996</v>
      </c>
      <c r="BB26" s="69">
        <v>414.52019338999992</v>
      </c>
      <c r="BC26" s="69">
        <v>583.54474803999994</v>
      </c>
      <c r="BD26" s="69">
        <v>748.87471608999999</v>
      </c>
      <c r="BE26" s="69">
        <v>925.44527563999986</v>
      </c>
      <c r="BF26" s="69">
        <v>1115.4881344800001</v>
      </c>
      <c r="BG26" s="69">
        <v>1279.3667175200001</v>
      </c>
      <c r="BH26" s="69">
        <v>1457.8936129600002</v>
      </c>
      <c r="BI26" s="69">
        <v>1640.0294731200001</v>
      </c>
      <c r="BJ26" s="69">
        <v>1816.2431414800001</v>
      </c>
      <c r="BK26" s="69">
        <v>2015.5776001200002</v>
      </c>
      <c r="BL26" s="71">
        <v>169.83887965</v>
      </c>
      <c r="BM26" s="69">
        <v>328.36514177000004</v>
      </c>
      <c r="BN26" s="69">
        <v>485.84600495000001</v>
      </c>
      <c r="BO26" s="69">
        <v>637.69484018000003</v>
      </c>
      <c r="BP26" s="69">
        <v>801.72800552000012</v>
      </c>
      <c r="BQ26" s="69">
        <v>952.20606307000003</v>
      </c>
      <c r="BR26" s="69">
        <v>1106.37469981</v>
      </c>
      <c r="BS26" s="69">
        <v>1253.7983735800001</v>
      </c>
      <c r="BT26" s="69">
        <v>1406.79511976</v>
      </c>
      <c r="BU26" s="69">
        <v>1565.8872620900004</v>
      </c>
      <c r="BV26" s="69">
        <v>1714.2445503400002</v>
      </c>
      <c r="BW26" s="69">
        <v>1888.3663314100002</v>
      </c>
      <c r="BX26" s="71">
        <v>136.41822625</v>
      </c>
      <c r="BY26" s="69">
        <v>280.67007147000004</v>
      </c>
      <c r="BZ26" s="69">
        <v>443.85186322000004</v>
      </c>
      <c r="CA26" s="69">
        <v>594.36069451000003</v>
      </c>
      <c r="CB26" s="69">
        <v>744.12710841000001</v>
      </c>
      <c r="CC26" s="69">
        <v>897.07517127000006</v>
      </c>
      <c r="CD26" s="69">
        <v>1060.4381184600002</v>
      </c>
      <c r="CE26" s="69">
        <v>1228.0689627500001</v>
      </c>
      <c r="CF26" s="69">
        <v>1387.0992328500001</v>
      </c>
      <c r="CG26" s="69">
        <v>1554.3988116200001</v>
      </c>
      <c r="CH26" s="69">
        <v>1741.3547118000001</v>
      </c>
      <c r="CI26" s="70">
        <v>1960.5215203600001</v>
      </c>
      <c r="CJ26" s="69">
        <v>186.82768969</v>
      </c>
      <c r="CK26" s="69">
        <v>385.20651858999997</v>
      </c>
      <c r="CL26" s="69">
        <v>584.54413168999997</v>
      </c>
      <c r="CM26" s="69">
        <v>790.83710254999994</v>
      </c>
      <c r="CN26" s="69">
        <v>992.76430819999996</v>
      </c>
      <c r="CO26" s="69">
        <v>1218.3874301399999</v>
      </c>
      <c r="CP26" s="69">
        <v>1425.3290841099999</v>
      </c>
      <c r="CQ26" s="69">
        <v>1623.8385275199998</v>
      </c>
      <c r="CR26" s="69">
        <v>1817.6969022599999</v>
      </c>
      <c r="CS26" s="69">
        <v>2031.7444585399999</v>
      </c>
      <c r="CT26" s="69">
        <v>2242.3483908099997</v>
      </c>
      <c r="CU26" s="70">
        <v>2488.6546969699998</v>
      </c>
      <c r="CV26" s="69">
        <v>212.63193419000001</v>
      </c>
      <c r="CW26" s="69">
        <v>443.45125028999996</v>
      </c>
      <c r="CX26" s="69">
        <v>684.35645957999986</v>
      </c>
      <c r="CY26" s="69">
        <v>901.30308613999989</v>
      </c>
      <c r="CZ26" s="69">
        <v>1134.95205476</v>
      </c>
      <c r="DA26" s="69">
        <v>1353.05726155</v>
      </c>
      <c r="DB26" s="69">
        <v>1580.0312969900001</v>
      </c>
      <c r="DC26" s="69">
        <v>1792.5722863800002</v>
      </c>
      <c r="DD26" s="69">
        <v>2017.16181542</v>
      </c>
      <c r="DE26" s="69">
        <v>2244.58996669</v>
      </c>
      <c r="DF26" s="69">
        <v>2455.2660852899999</v>
      </c>
      <c r="DG26" s="70">
        <v>2701.82809679</v>
      </c>
      <c r="DH26" s="69">
        <v>213.83292514999999</v>
      </c>
      <c r="DI26" s="69">
        <v>448.91917316000001</v>
      </c>
      <c r="DJ26" s="69">
        <v>658.76205077999998</v>
      </c>
      <c r="DK26" s="69">
        <v>819.48331379999991</v>
      </c>
      <c r="DL26" s="69">
        <v>978.47272392000002</v>
      </c>
      <c r="DM26" s="69">
        <v>1152.49353677</v>
      </c>
      <c r="DN26" s="69">
        <v>1353.65879754</v>
      </c>
      <c r="DO26" s="69">
        <v>1525.6921716700001</v>
      </c>
      <c r="DP26" s="69">
        <v>1707.7474547399997</v>
      </c>
      <c r="DQ26" s="69">
        <v>1892.3475395400001</v>
      </c>
      <c r="DR26" s="69">
        <v>2070.0485623499999</v>
      </c>
      <c r="DS26" s="70">
        <v>2330.4791733699999</v>
      </c>
      <c r="DT26" s="69">
        <v>221.88236344999999</v>
      </c>
      <c r="DU26" s="69">
        <v>648.40181684000004</v>
      </c>
      <c r="DV26" s="69">
        <v>851.66638473</v>
      </c>
      <c r="DW26" s="69">
        <v>1041.6181485700001</v>
      </c>
      <c r="DX26" s="69">
        <v>1233.4754005799998</v>
      </c>
      <c r="DY26" s="69">
        <v>1423.90991265</v>
      </c>
      <c r="DZ26" s="69">
        <v>1617.0512697899999</v>
      </c>
      <c r="EA26" s="69">
        <v>1812.45031526</v>
      </c>
      <c r="EB26" s="69">
        <v>2032.3762880499999</v>
      </c>
      <c r="EC26" s="69">
        <v>2230.0774546100001</v>
      </c>
      <c r="ED26" s="69">
        <v>2439.0658175799999</v>
      </c>
      <c r="EE26" s="69">
        <v>2691.47024182</v>
      </c>
      <c r="EF26" s="71">
        <v>201.2980604</v>
      </c>
      <c r="EG26" s="69">
        <v>377.13817556999999</v>
      </c>
      <c r="EH26" s="69">
        <v>468.99109683999995</v>
      </c>
      <c r="EI26" s="69">
        <v>561.62446097999998</v>
      </c>
      <c r="EJ26" s="69">
        <v>665.49741683000002</v>
      </c>
      <c r="EK26" s="69">
        <v>776.00998845000004</v>
      </c>
      <c r="EL26" s="69">
        <v>866.39172726999993</v>
      </c>
      <c r="EM26" s="69">
        <v>961.48944180000001</v>
      </c>
      <c r="EN26" s="69">
        <v>1074.79812844</v>
      </c>
      <c r="EO26" s="69">
        <v>1178.5141466500002</v>
      </c>
      <c r="EP26" s="69">
        <v>1290.9035707200001</v>
      </c>
      <c r="EQ26" s="69">
        <v>1461.6591176300001</v>
      </c>
      <c r="ER26" s="71">
        <v>141.88091511000002</v>
      </c>
      <c r="ES26" s="69">
        <v>299.57827416000003</v>
      </c>
      <c r="ET26" s="69">
        <v>483.43445004</v>
      </c>
      <c r="EU26" s="69">
        <v>628.99368328000003</v>
      </c>
      <c r="EV26" s="69">
        <v>805.67633048000005</v>
      </c>
      <c r="EW26" s="69">
        <v>966.63841795000008</v>
      </c>
      <c r="EX26" s="69">
        <v>1156.2899425799999</v>
      </c>
      <c r="EY26" s="69">
        <v>1302.99344051</v>
      </c>
      <c r="EZ26" s="69">
        <v>1448.4701695199999</v>
      </c>
      <c r="FA26" s="69">
        <v>1597.45732307</v>
      </c>
      <c r="FB26" s="69">
        <v>1756.76507225</v>
      </c>
      <c r="FC26" s="69">
        <v>1940.52250678</v>
      </c>
      <c r="FD26" s="71">
        <v>154.93541746</v>
      </c>
      <c r="FE26" s="69">
        <v>323.93811856999997</v>
      </c>
      <c r="FF26" s="69">
        <v>498.6306563</v>
      </c>
      <c r="FG26" s="69">
        <v>672.81300315999999</v>
      </c>
      <c r="FH26" s="69">
        <v>837.21632949000002</v>
      </c>
      <c r="FI26" s="69">
        <v>996.10432051999999</v>
      </c>
      <c r="FJ26" s="69">
        <v>1155.554251</v>
      </c>
      <c r="FK26" s="69">
        <v>1325.9046877599999</v>
      </c>
      <c r="FL26" s="69">
        <v>1490.5026143299999</v>
      </c>
      <c r="FM26" s="69">
        <v>1659.3022982699999</v>
      </c>
      <c r="FN26" s="69">
        <v>1825.06679396</v>
      </c>
      <c r="FO26" s="69"/>
    </row>
    <row r="27" spans="1:171" ht="34.950000000000003" customHeight="1" x14ac:dyDescent="0.25">
      <c r="A27" s="118"/>
      <c r="B27" s="13" t="str">
        <f>IF('0'!$A$1=1,"Державне мито","State duty")</f>
        <v>Державне мито</v>
      </c>
      <c r="C27" s="11">
        <v>22090000</v>
      </c>
      <c r="D27" s="69">
        <v>47.534106489999999</v>
      </c>
      <c r="E27" s="69">
        <v>110.47497772</v>
      </c>
      <c r="F27" s="69">
        <v>181.41020723999998</v>
      </c>
      <c r="G27" s="69">
        <v>244.2806842</v>
      </c>
      <c r="H27" s="69">
        <v>304.69190610999999</v>
      </c>
      <c r="I27" s="69">
        <v>369.87482897999996</v>
      </c>
      <c r="J27" s="69">
        <v>437.73144350999996</v>
      </c>
      <c r="K27" s="69">
        <v>504.68195141999996</v>
      </c>
      <c r="L27" s="69">
        <v>573.64874926000005</v>
      </c>
      <c r="M27" s="69">
        <v>651.58098717999997</v>
      </c>
      <c r="N27" s="69">
        <v>683.93388141000003</v>
      </c>
      <c r="O27" s="70">
        <v>715.95304595000005</v>
      </c>
      <c r="P27" s="69">
        <v>20.513854970000001</v>
      </c>
      <c r="Q27" s="69">
        <v>44.205112729999996</v>
      </c>
      <c r="R27" s="69">
        <v>71.82662105</v>
      </c>
      <c r="S27" s="69">
        <v>99.597777400000012</v>
      </c>
      <c r="T27" s="69">
        <v>128.73052762000003</v>
      </c>
      <c r="U27" s="69">
        <v>156.11811353000002</v>
      </c>
      <c r="V27" s="69">
        <v>189.51296901000001</v>
      </c>
      <c r="W27" s="69">
        <v>219.09517451000002</v>
      </c>
      <c r="X27" s="69">
        <v>246.24518856</v>
      </c>
      <c r="Y27" s="69">
        <v>274.56127299999997</v>
      </c>
      <c r="Z27" s="69">
        <v>304.05673533000004</v>
      </c>
      <c r="AA27" s="70">
        <v>332.38847605000007</v>
      </c>
      <c r="AB27" s="69">
        <v>30.047748519999999</v>
      </c>
      <c r="AC27" s="69">
        <v>71.347941689999999</v>
      </c>
      <c r="AD27" s="69">
        <v>120.71458885999999</v>
      </c>
      <c r="AE27" s="69">
        <v>180.84438879999999</v>
      </c>
      <c r="AF27" s="69">
        <v>229.21941561999998</v>
      </c>
      <c r="AG27" s="69">
        <v>282.45565897</v>
      </c>
      <c r="AH27" s="69">
        <v>358.59433145999998</v>
      </c>
      <c r="AI27" s="69">
        <v>413.41483890000001</v>
      </c>
      <c r="AJ27" s="69">
        <v>469.89106437999999</v>
      </c>
      <c r="AK27" s="69">
        <v>539.25218875999997</v>
      </c>
      <c r="AL27" s="69">
        <v>606.76842298999998</v>
      </c>
      <c r="AM27" s="70">
        <v>680.57745393999994</v>
      </c>
      <c r="AN27" s="69">
        <v>58.50448566</v>
      </c>
      <c r="AO27" s="69">
        <v>113.0412934</v>
      </c>
      <c r="AP27" s="69">
        <v>182.20510498000002</v>
      </c>
      <c r="AQ27" s="69">
        <v>245.25044485000001</v>
      </c>
      <c r="AR27" s="69">
        <v>303.15192815</v>
      </c>
      <c r="AS27" s="69">
        <v>361.16858823000001</v>
      </c>
      <c r="AT27" s="69">
        <v>433.02244250000001</v>
      </c>
      <c r="AU27" s="69">
        <v>490.31903024999997</v>
      </c>
      <c r="AV27" s="69">
        <v>551.59665863999999</v>
      </c>
      <c r="AW27" s="69">
        <v>612.41275893</v>
      </c>
      <c r="AX27" s="69">
        <v>669.48969885999998</v>
      </c>
      <c r="AY27" s="70">
        <v>743.73204410000005</v>
      </c>
      <c r="AZ27" s="69">
        <v>43.635604010000002</v>
      </c>
      <c r="BA27" s="69">
        <v>64.026705310000011</v>
      </c>
      <c r="BB27" s="69">
        <v>115.32849448000002</v>
      </c>
      <c r="BC27" s="69">
        <v>153.51853786000004</v>
      </c>
      <c r="BD27" s="69">
        <v>187.98119111999998</v>
      </c>
      <c r="BE27" s="69">
        <v>226.51174371000002</v>
      </c>
      <c r="BF27" s="69">
        <v>268.48955379999995</v>
      </c>
      <c r="BG27" s="69">
        <v>302.98748338999997</v>
      </c>
      <c r="BH27" s="69">
        <v>337.17964820999998</v>
      </c>
      <c r="BI27" s="69">
        <v>369.10659262999997</v>
      </c>
      <c r="BJ27" s="69">
        <v>405.17507692999999</v>
      </c>
      <c r="BK27" s="69">
        <v>442.52932923999992</v>
      </c>
      <c r="BL27" s="71">
        <v>27.727268279999997</v>
      </c>
      <c r="BM27" s="69">
        <v>69.642463889999974</v>
      </c>
      <c r="BN27" s="69">
        <v>111.08995174</v>
      </c>
      <c r="BO27" s="69">
        <v>148.62043575000001</v>
      </c>
      <c r="BP27" s="69">
        <v>188.44982854</v>
      </c>
      <c r="BQ27" s="69">
        <v>226.59645534000001</v>
      </c>
      <c r="BR27" s="69">
        <v>271.36082157999988</v>
      </c>
      <c r="BS27" s="69">
        <v>315.57520244999995</v>
      </c>
      <c r="BT27" s="69">
        <v>356.72782536</v>
      </c>
      <c r="BU27" s="69">
        <v>367.0946788899999</v>
      </c>
      <c r="BV27" s="69">
        <v>376.50176226999992</v>
      </c>
      <c r="BW27" s="69">
        <v>387.57078783999992</v>
      </c>
      <c r="BX27" s="71">
        <v>5.8030091499999994</v>
      </c>
      <c r="BY27" s="69">
        <v>14.429932950000001</v>
      </c>
      <c r="BZ27" s="69">
        <v>24.713009800000002</v>
      </c>
      <c r="CA27" s="69">
        <v>33.376609780000003</v>
      </c>
      <c r="CB27" s="69">
        <v>42.780520240000001</v>
      </c>
      <c r="CC27" s="69">
        <v>52.800715159999996</v>
      </c>
      <c r="CD27" s="69">
        <v>62.439310819999996</v>
      </c>
      <c r="CE27" s="69">
        <v>72.294147839999994</v>
      </c>
      <c r="CF27" s="69">
        <v>82.233728079999992</v>
      </c>
      <c r="CG27" s="69">
        <v>92.828755089999987</v>
      </c>
      <c r="CH27" s="69">
        <v>104.29811138999999</v>
      </c>
      <c r="CI27" s="70">
        <v>116.53707611999999</v>
      </c>
      <c r="CJ27" s="69">
        <v>7.5769663599999992</v>
      </c>
      <c r="CK27" s="69">
        <v>15.95703224</v>
      </c>
      <c r="CL27" s="69">
        <v>26.340596220000002</v>
      </c>
      <c r="CM27" s="69">
        <v>35.307001020000001</v>
      </c>
      <c r="CN27" s="69">
        <v>45.306948439999999</v>
      </c>
      <c r="CO27" s="69">
        <v>55.837014999999994</v>
      </c>
      <c r="CP27" s="69">
        <v>66.364127969999998</v>
      </c>
      <c r="CQ27" s="69">
        <v>77.743708599999991</v>
      </c>
      <c r="CR27" s="69">
        <v>89.700818709999993</v>
      </c>
      <c r="CS27" s="69">
        <v>103.38311828999998</v>
      </c>
      <c r="CT27" s="69">
        <v>116.01684919999998</v>
      </c>
      <c r="CU27" s="70">
        <v>130.07916674999998</v>
      </c>
      <c r="CV27" s="69">
        <v>9.0688253099999994</v>
      </c>
      <c r="CW27" s="69">
        <v>19.918809930000002</v>
      </c>
      <c r="CX27" s="69">
        <v>33.061918950000006</v>
      </c>
      <c r="CY27" s="69">
        <v>43.452530220000007</v>
      </c>
      <c r="CZ27" s="69">
        <v>56.153716990000007</v>
      </c>
      <c r="DA27" s="69">
        <v>67.217113160000011</v>
      </c>
      <c r="DB27" s="69">
        <v>80.225373420000011</v>
      </c>
      <c r="DC27" s="69">
        <v>91.920061390000001</v>
      </c>
      <c r="DD27" s="69">
        <v>103.8916141</v>
      </c>
      <c r="DE27" s="69">
        <v>117.49124028</v>
      </c>
      <c r="DF27" s="69">
        <v>130.44657888</v>
      </c>
      <c r="DG27" s="70">
        <v>143.31218217</v>
      </c>
      <c r="DH27" s="69">
        <v>8.2306233000000013</v>
      </c>
      <c r="DI27" s="69">
        <v>18.275573480000002</v>
      </c>
      <c r="DJ27" s="69">
        <v>28.469205639999998</v>
      </c>
      <c r="DK27" s="69">
        <v>34.134081190000003</v>
      </c>
      <c r="DL27" s="69">
        <v>42.413995310000011</v>
      </c>
      <c r="DM27" s="69">
        <v>55.110004489999994</v>
      </c>
      <c r="DN27" s="69">
        <v>68.272413999999998</v>
      </c>
      <c r="DO27" s="69">
        <v>78.825661529999991</v>
      </c>
      <c r="DP27" s="69">
        <v>92.524904489999983</v>
      </c>
      <c r="DQ27" s="69">
        <v>105.48335403</v>
      </c>
      <c r="DR27" s="69">
        <v>118.49840222</v>
      </c>
      <c r="DS27" s="70">
        <v>134.18353227</v>
      </c>
      <c r="DT27" s="69">
        <v>7.8254216200000002</v>
      </c>
      <c r="DU27" s="69">
        <v>18.35846261</v>
      </c>
      <c r="DV27" s="69">
        <v>32.351957239999997</v>
      </c>
      <c r="DW27" s="69">
        <v>45.309377689999998</v>
      </c>
      <c r="DX27" s="69">
        <v>58.038549680000003</v>
      </c>
      <c r="DY27" s="69">
        <v>73.386656549999998</v>
      </c>
      <c r="DZ27" s="69">
        <v>86.103502209999988</v>
      </c>
      <c r="EA27" s="69">
        <v>99.09300168</v>
      </c>
      <c r="EB27" s="69">
        <v>115.34060553</v>
      </c>
      <c r="EC27" s="69">
        <v>128.89579033000001</v>
      </c>
      <c r="ED27" s="69">
        <v>146.14216387000002</v>
      </c>
      <c r="EE27" s="69">
        <v>167.08021460000001</v>
      </c>
      <c r="EF27" s="71">
        <v>10.74237815</v>
      </c>
      <c r="EG27" s="69">
        <v>22.24336177</v>
      </c>
      <c r="EH27" s="69">
        <v>24.65729009</v>
      </c>
      <c r="EI27" s="69">
        <v>27.84746698</v>
      </c>
      <c r="EJ27" s="69">
        <v>31.7300097</v>
      </c>
      <c r="EK27" s="69">
        <v>38.080722770000001</v>
      </c>
      <c r="EL27" s="69">
        <v>44.838972829999996</v>
      </c>
      <c r="EM27" s="69">
        <v>53.153994470000001</v>
      </c>
      <c r="EN27" s="69">
        <v>62.709910270000002</v>
      </c>
      <c r="EO27" s="69">
        <v>70.890523069999986</v>
      </c>
      <c r="EP27" s="69">
        <v>79.049992970000005</v>
      </c>
      <c r="EQ27" s="69">
        <v>88.122734569999992</v>
      </c>
      <c r="ER27" s="71">
        <v>5.2135708599999999</v>
      </c>
      <c r="ES27" s="69">
        <v>12.413076869999999</v>
      </c>
      <c r="ET27" s="69">
        <v>23.50687697</v>
      </c>
      <c r="EU27" s="69">
        <v>32.72216968</v>
      </c>
      <c r="EV27" s="69">
        <v>44.607147210000001</v>
      </c>
      <c r="EW27" s="69">
        <v>57.240434860000001</v>
      </c>
      <c r="EX27" s="69">
        <v>67.770621419999998</v>
      </c>
      <c r="EY27" s="69">
        <v>79.652383450000002</v>
      </c>
      <c r="EZ27" s="69">
        <v>91.695648030000001</v>
      </c>
      <c r="FA27" s="69">
        <v>104.87059012</v>
      </c>
      <c r="FB27" s="69">
        <v>118.20913911</v>
      </c>
      <c r="FC27" s="69">
        <v>132.21695187</v>
      </c>
      <c r="FD27" s="71">
        <v>9.9672744000000009</v>
      </c>
      <c r="FE27" s="69">
        <v>22.35557863</v>
      </c>
      <c r="FF27" s="69">
        <v>36.515062499999999</v>
      </c>
      <c r="FG27" s="69">
        <v>51.774701049999997</v>
      </c>
      <c r="FH27" s="69">
        <v>64.759741669999997</v>
      </c>
      <c r="FI27" s="69">
        <v>76.998428919999995</v>
      </c>
      <c r="FJ27" s="69">
        <v>90.495073980000001</v>
      </c>
      <c r="FK27" s="69">
        <v>104.13872589</v>
      </c>
      <c r="FL27" s="69">
        <v>117.28595303</v>
      </c>
      <c r="FM27" s="69">
        <v>130.45112749</v>
      </c>
      <c r="FN27" s="69">
        <v>142.69343616</v>
      </c>
      <c r="FO27" s="69"/>
    </row>
    <row r="28" spans="1:171" ht="34.950000000000003" customHeight="1" x14ac:dyDescent="0.25">
      <c r="A28" s="118"/>
      <c r="B28" s="10" t="str">
        <f>IF('0'!$A$1=1,"Інші неподаткові надходження, з них:","Other nontax revenue, inc.:")</f>
        <v>Інші неподаткові надходження, з них:</v>
      </c>
      <c r="C28" s="11">
        <v>24000000</v>
      </c>
      <c r="D28" s="69">
        <v>836.17002503999993</v>
      </c>
      <c r="E28" s="69">
        <v>929.11309673999995</v>
      </c>
      <c r="F28" s="69">
        <v>1469.0863917499998</v>
      </c>
      <c r="G28" s="69">
        <v>1956.8973504899998</v>
      </c>
      <c r="H28" s="69">
        <v>2424.4236225599998</v>
      </c>
      <c r="I28" s="69">
        <v>2886.5522839599998</v>
      </c>
      <c r="J28" s="69">
        <v>3354.3619877199999</v>
      </c>
      <c r="K28" s="69">
        <v>3915.0934393099997</v>
      </c>
      <c r="L28" s="69">
        <v>4548.0877567099997</v>
      </c>
      <c r="M28" s="69">
        <v>5078.4794897899992</v>
      </c>
      <c r="N28" s="69">
        <v>5631.2186691199986</v>
      </c>
      <c r="O28" s="70">
        <v>6360.045465799999</v>
      </c>
      <c r="P28" s="69">
        <v>462.74598358000003</v>
      </c>
      <c r="Q28" s="69">
        <v>880.95167750000007</v>
      </c>
      <c r="R28" s="69">
        <v>1365.6931492900001</v>
      </c>
      <c r="S28" s="69">
        <v>1882.8051904200001</v>
      </c>
      <c r="T28" s="69">
        <v>2400.5383383799999</v>
      </c>
      <c r="U28" s="69">
        <v>2927.3931055100002</v>
      </c>
      <c r="V28" s="69">
        <v>3454.1517836000003</v>
      </c>
      <c r="W28" s="69">
        <v>4021.4243667000001</v>
      </c>
      <c r="X28" s="69">
        <v>4573.8607315099998</v>
      </c>
      <c r="Y28" s="69">
        <v>5415.5721211099999</v>
      </c>
      <c r="Z28" s="69">
        <v>6059.0778992699998</v>
      </c>
      <c r="AA28" s="70">
        <v>6745.8597608299997</v>
      </c>
      <c r="AB28" s="69">
        <v>423.43517127999996</v>
      </c>
      <c r="AC28" s="69">
        <v>896.58353433999991</v>
      </c>
      <c r="AD28" s="69">
        <v>1406.54552115</v>
      </c>
      <c r="AE28" s="69">
        <v>2038.6973221499998</v>
      </c>
      <c r="AF28" s="69">
        <v>2493.1799392999997</v>
      </c>
      <c r="AG28" s="69">
        <v>2939.9761776699997</v>
      </c>
      <c r="AH28" s="69">
        <v>3524.60891507</v>
      </c>
      <c r="AI28" s="69">
        <v>4070.0934816099998</v>
      </c>
      <c r="AJ28" s="69">
        <v>4518.5882236299994</v>
      </c>
      <c r="AK28" s="69">
        <v>5064.92844358</v>
      </c>
      <c r="AL28" s="69">
        <v>5503.1147480199998</v>
      </c>
      <c r="AM28" s="70">
        <v>6245.1354263599997</v>
      </c>
      <c r="AN28" s="69">
        <v>430.12793288999995</v>
      </c>
      <c r="AO28" s="69">
        <v>831.73283537999998</v>
      </c>
      <c r="AP28" s="69">
        <v>1232.83321069</v>
      </c>
      <c r="AQ28" s="69">
        <v>2722.79773174</v>
      </c>
      <c r="AR28" s="69">
        <v>3844.1996156999999</v>
      </c>
      <c r="AS28" s="69">
        <v>4911.4979642299995</v>
      </c>
      <c r="AT28" s="69">
        <v>6032.9301518599996</v>
      </c>
      <c r="AU28" s="69">
        <v>7485.3871180499991</v>
      </c>
      <c r="AV28" s="69">
        <v>8737.1564843999986</v>
      </c>
      <c r="AW28" s="69">
        <v>9980.6337016099988</v>
      </c>
      <c r="AX28" s="69">
        <v>11190.886631719997</v>
      </c>
      <c r="AY28" s="70">
        <v>13244.981021189999</v>
      </c>
      <c r="AZ28" s="69">
        <v>490.41367852999997</v>
      </c>
      <c r="BA28" s="69">
        <v>1025.7052697899999</v>
      </c>
      <c r="BB28" s="69">
        <v>1703.5798473199998</v>
      </c>
      <c r="BC28" s="69">
        <v>2247.2099810699997</v>
      </c>
      <c r="BD28" s="69">
        <v>3374.6643695499997</v>
      </c>
      <c r="BE28" s="69">
        <v>4032.1876139799997</v>
      </c>
      <c r="BF28" s="69">
        <v>4702.4878832300001</v>
      </c>
      <c r="BG28" s="69">
        <v>5312.7892938499999</v>
      </c>
      <c r="BH28" s="69">
        <v>5842.2572658899999</v>
      </c>
      <c r="BI28" s="69">
        <v>6629.9792854099996</v>
      </c>
      <c r="BJ28" s="69">
        <v>7861.8245581199999</v>
      </c>
      <c r="BK28" s="69">
        <v>9044.3434248699996</v>
      </c>
      <c r="BL28" s="71">
        <v>563.37467015000004</v>
      </c>
      <c r="BM28" s="69">
        <v>1320.1731407</v>
      </c>
      <c r="BN28" s="69">
        <v>2107.5145374599997</v>
      </c>
      <c r="BO28" s="69">
        <v>3079.0549201599997</v>
      </c>
      <c r="BP28" s="69">
        <v>4295.2583470699992</v>
      </c>
      <c r="BQ28" s="69">
        <v>5118.8891191899993</v>
      </c>
      <c r="BR28" s="69">
        <v>5742.1568441899999</v>
      </c>
      <c r="BS28" s="69">
        <v>6750.32242159</v>
      </c>
      <c r="BT28" s="69">
        <v>7619.3753509099997</v>
      </c>
      <c r="BU28" s="69">
        <v>8952.4288074699998</v>
      </c>
      <c r="BV28" s="69">
        <v>10525.325653009999</v>
      </c>
      <c r="BW28" s="69">
        <v>11801.693085259998</v>
      </c>
      <c r="BX28" s="71">
        <v>660.32930383999997</v>
      </c>
      <c r="BY28" s="69">
        <v>1781.6968365399998</v>
      </c>
      <c r="BZ28" s="69">
        <v>2757.72002763</v>
      </c>
      <c r="CA28" s="69">
        <v>3761.4942622399999</v>
      </c>
      <c r="CB28" s="69">
        <v>5282.7419122199999</v>
      </c>
      <c r="CC28" s="69">
        <v>6286.7140193900004</v>
      </c>
      <c r="CD28" s="69">
        <v>7088.5816036400001</v>
      </c>
      <c r="CE28" s="69">
        <v>8138.3137099200003</v>
      </c>
      <c r="CF28" s="69">
        <v>9117.8198420400004</v>
      </c>
      <c r="CG28" s="69">
        <v>10206.176897990001</v>
      </c>
      <c r="CH28" s="69">
        <v>11784.513663450001</v>
      </c>
      <c r="CI28" s="70">
        <v>13580.292533890002</v>
      </c>
      <c r="CJ28" s="69">
        <v>818.40793072999998</v>
      </c>
      <c r="CK28" s="69">
        <v>1816.7753837999999</v>
      </c>
      <c r="CL28" s="69">
        <v>2776.2164202399999</v>
      </c>
      <c r="CM28" s="69">
        <v>3894.7220230699995</v>
      </c>
      <c r="CN28" s="69">
        <v>5395.7165367599991</v>
      </c>
      <c r="CO28" s="69">
        <v>6483.9588235099991</v>
      </c>
      <c r="CP28" s="69">
        <v>7416.277233419999</v>
      </c>
      <c r="CQ28" s="69">
        <v>8518.1083334799987</v>
      </c>
      <c r="CR28" s="69">
        <v>9668.4581764099985</v>
      </c>
      <c r="CS28" s="69">
        <v>10999.254807209998</v>
      </c>
      <c r="CT28" s="69">
        <v>13022.788495519997</v>
      </c>
      <c r="CU28" s="70">
        <v>14798.786073519997</v>
      </c>
      <c r="CV28" s="69">
        <v>1730.1606733399999</v>
      </c>
      <c r="CW28" s="69">
        <v>3524.7377843499999</v>
      </c>
      <c r="CX28" s="69">
        <v>4958.1339169599996</v>
      </c>
      <c r="CY28" s="69">
        <v>6524.6111571799993</v>
      </c>
      <c r="CZ28" s="69">
        <v>8061.4340339499995</v>
      </c>
      <c r="DA28" s="69">
        <v>9214.7298781999998</v>
      </c>
      <c r="DB28" s="69">
        <v>10540.874328149999</v>
      </c>
      <c r="DC28" s="69">
        <v>12070.511417829999</v>
      </c>
      <c r="DD28" s="69">
        <v>13301.628310519998</v>
      </c>
      <c r="DE28" s="69">
        <v>14718.309166630001</v>
      </c>
      <c r="DF28" s="69">
        <v>16087.971691979999</v>
      </c>
      <c r="DG28" s="70">
        <v>18116.915617749997</v>
      </c>
      <c r="DH28" s="69">
        <v>1550.1180223899999</v>
      </c>
      <c r="DI28" s="69">
        <v>2822.0208469200006</v>
      </c>
      <c r="DJ28" s="69">
        <v>3990.4616037800006</v>
      </c>
      <c r="DK28" s="69">
        <v>4963.3105984100002</v>
      </c>
      <c r="DL28" s="69">
        <v>6092.3015297999991</v>
      </c>
      <c r="DM28" s="69">
        <v>7325.7174864899998</v>
      </c>
      <c r="DN28" s="69">
        <v>8880.1608260400008</v>
      </c>
      <c r="DO28" s="69">
        <v>10049.290386379998</v>
      </c>
      <c r="DP28" s="69">
        <v>11455.508797549999</v>
      </c>
      <c r="DQ28" s="69">
        <v>12907.595729590001</v>
      </c>
      <c r="DR28" s="69">
        <v>14438.19902487</v>
      </c>
      <c r="DS28" s="70">
        <v>17596.128495099998</v>
      </c>
      <c r="DT28" s="69">
        <v>998.62190136000004</v>
      </c>
      <c r="DU28" s="69">
        <v>2253.0749100100002</v>
      </c>
      <c r="DV28" s="69">
        <v>3814.2083739499999</v>
      </c>
      <c r="DW28" s="69">
        <v>5345.5549434599998</v>
      </c>
      <c r="DX28" s="69">
        <v>6773.6162286600002</v>
      </c>
      <c r="DY28" s="69">
        <v>8236.6590269600001</v>
      </c>
      <c r="DZ28" s="69">
        <v>9832.6397001400001</v>
      </c>
      <c r="EA28" s="69">
        <v>11325.389816930001</v>
      </c>
      <c r="EB28" s="69">
        <v>12993.464178049999</v>
      </c>
      <c r="EC28" s="69">
        <v>14653.9504189</v>
      </c>
      <c r="ED28" s="69">
        <v>16392.442102370002</v>
      </c>
      <c r="EE28" s="69">
        <v>19806.51761286</v>
      </c>
      <c r="EF28" s="71">
        <v>1358.07762946</v>
      </c>
      <c r="EG28" s="69">
        <v>2678.76013564</v>
      </c>
      <c r="EH28" s="69">
        <v>3349.2991796799997</v>
      </c>
      <c r="EI28" s="69">
        <v>4414.3642487500001</v>
      </c>
      <c r="EJ28" s="69">
        <v>7124.5225791299999</v>
      </c>
      <c r="EK28" s="69">
        <v>8588.3424412700006</v>
      </c>
      <c r="EL28" s="69">
        <v>9908.2995799599994</v>
      </c>
      <c r="EM28" s="69">
        <v>10999.3059474</v>
      </c>
      <c r="EN28" s="69">
        <v>12371.143877690001</v>
      </c>
      <c r="EO28" s="69">
        <v>13613.374318350001</v>
      </c>
      <c r="EP28" s="69">
        <v>15055.503372469999</v>
      </c>
      <c r="EQ28" s="69">
        <v>17341.256119009999</v>
      </c>
      <c r="ER28" s="71">
        <v>3753.1622741599999</v>
      </c>
      <c r="ES28" s="69">
        <v>5469.91248567</v>
      </c>
      <c r="ET28" s="69">
        <v>10334.58933802</v>
      </c>
      <c r="EU28" s="69">
        <v>14621.087850530001</v>
      </c>
      <c r="EV28" s="69">
        <v>21659.029682200002</v>
      </c>
      <c r="EW28" s="69">
        <v>25765.108136360002</v>
      </c>
      <c r="EX28" s="69">
        <v>27925.479307139998</v>
      </c>
      <c r="EY28" s="69">
        <v>30896.245486880001</v>
      </c>
      <c r="EZ28" s="69">
        <v>32774.316668480002</v>
      </c>
      <c r="FA28" s="69">
        <v>34973.015780169997</v>
      </c>
      <c r="FB28" s="69">
        <v>37816.571061610004</v>
      </c>
      <c r="FC28" s="69">
        <v>42987.988671169995</v>
      </c>
      <c r="FD28" s="71">
        <v>13788.813715959999</v>
      </c>
      <c r="FE28" s="69">
        <v>20173.274161270001</v>
      </c>
      <c r="FF28" s="69">
        <v>23544.92304193</v>
      </c>
      <c r="FG28" s="69">
        <v>26553.013001389998</v>
      </c>
      <c r="FH28" s="69">
        <v>29358.767453730001</v>
      </c>
      <c r="FI28" s="69">
        <v>33216.294744949999</v>
      </c>
      <c r="FJ28" s="69">
        <v>37740.140072730006</v>
      </c>
      <c r="FK28" s="69">
        <v>43072.580768879998</v>
      </c>
      <c r="FL28" s="69">
        <v>46494.968252110004</v>
      </c>
      <c r="FM28" s="69">
        <v>49991.243484239996</v>
      </c>
      <c r="FN28" s="69">
        <v>53587.736408860001</v>
      </c>
      <c r="FO28" s="69"/>
    </row>
    <row r="29" spans="1:171" ht="34.950000000000003" customHeight="1" x14ac:dyDescent="0.25">
      <c r="A29" s="118"/>
      <c r="B29" s="13"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29" s="11">
        <v>24140000</v>
      </c>
      <c r="D29" s="69">
        <v>359.82584215999998</v>
      </c>
      <c r="E29" s="69">
        <v>436.18643800999996</v>
      </c>
      <c r="F29" s="69">
        <v>732.25935400000003</v>
      </c>
      <c r="G29" s="69">
        <v>1029.3176486299999</v>
      </c>
      <c r="H29" s="69">
        <v>1317.3222196299998</v>
      </c>
      <c r="I29" s="69">
        <v>1616.5699700599998</v>
      </c>
      <c r="J29" s="69">
        <v>1923.0172219499998</v>
      </c>
      <c r="K29" s="69">
        <v>2274.4523430499999</v>
      </c>
      <c r="L29" s="69">
        <v>2610.0607402999999</v>
      </c>
      <c r="M29" s="69">
        <v>2927.0014235099998</v>
      </c>
      <c r="N29" s="69">
        <v>3267.3548365199995</v>
      </c>
      <c r="O29" s="70">
        <v>3658.5947204399995</v>
      </c>
      <c r="P29" s="69">
        <v>243.83492059000002</v>
      </c>
      <c r="Q29" s="69">
        <v>502.79067036999999</v>
      </c>
      <c r="R29" s="69">
        <v>816.65008995999995</v>
      </c>
      <c r="S29" s="69">
        <v>1134.2822776200001</v>
      </c>
      <c r="T29" s="69">
        <v>1452.67903968</v>
      </c>
      <c r="U29" s="69">
        <v>1764.1655698100001</v>
      </c>
      <c r="V29" s="69">
        <v>2105.0774104100001</v>
      </c>
      <c r="W29" s="69">
        <v>2451.69375064</v>
      </c>
      <c r="X29" s="69">
        <v>2761.4216410399999</v>
      </c>
      <c r="Y29" s="69">
        <v>3110.6585535499999</v>
      </c>
      <c r="Z29" s="69">
        <v>3433.41143152</v>
      </c>
      <c r="AA29" s="70">
        <v>3796.29886769</v>
      </c>
      <c r="AB29" s="69">
        <v>213.50684938000001</v>
      </c>
      <c r="AC29" s="69">
        <v>458.68168329000002</v>
      </c>
      <c r="AD29" s="69">
        <v>747.45716586000003</v>
      </c>
      <c r="AE29" s="69">
        <v>1125.8229561999999</v>
      </c>
      <c r="AF29" s="69">
        <v>1396.8901439499998</v>
      </c>
      <c r="AG29" s="69">
        <v>1682.8587864399997</v>
      </c>
      <c r="AH29" s="69">
        <v>2052.1355521899995</v>
      </c>
      <c r="AI29" s="69">
        <v>2425.2903391699997</v>
      </c>
      <c r="AJ29" s="69">
        <v>2694.3015562199994</v>
      </c>
      <c r="AK29" s="69">
        <v>3006.9430636199995</v>
      </c>
      <c r="AL29" s="69">
        <v>3276.4483972299995</v>
      </c>
      <c r="AM29" s="70">
        <v>3605.4699883499998</v>
      </c>
      <c r="AN29" s="69">
        <v>248.32916442000001</v>
      </c>
      <c r="AO29" s="69">
        <v>481.05489367000007</v>
      </c>
      <c r="AP29" s="69">
        <v>715.63755200000003</v>
      </c>
      <c r="AQ29" s="69">
        <v>1763.3434934400002</v>
      </c>
      <c r="AR29" s="69">
        <v>2667.0384632300002</v>
      </c>
      <c r="AS29" s="69">
        <v>3543.9658584500003</v>
      </c>
      <c r="AT29" s="69">
        <v>4518.6007223200004</v>
      </c>
      <c r="AU29" s="69">
        <v>5711.7079024100003</v>
      </c>
      <c r="AV29" s="69">
        <v>6697.0034377200009</v>
      </c>
      <c r="AW29" s="69">
        <v>7688.2181295700011</v>
      </c>
      <c r="AX29" s="69">
        <v>8495.9606079500008</v>
      </c>
      <c r="AY29" s="70">
        <v>9631.6440028000015</v>
      </c>
      <c r="AZ29" s="69">
        <v>211.60339387000002</v>
      </c>
      <c r="BA29" s="69">
        <v>468.85857003000001</v>
      </c>
      <c r="BB29" s="69">
        <v>720.00573253000005</v>
      </c>
      <c r="BC29" s="69">
        <v>1003.1023945400001</v>
      </c>
      <c r="BD29" s="69">
        <v>1253.3635277200001</v>
      </c>
      <c r="BE29" s="69">
        <v>1552.5686534700001</v>
      </c>
      <c r="BF29" s="69">
        <v>1922.48071463</v>
      </c>
      <c r="BG29" s="69">
        <v>2231.45196764</v>
      </c>
      <c r="BH29" s="69">
        <v>2565.1782566299999</v>
      </c>
      <c r="BI29" s="69">
        <v>2975.4850306099997</v>
      </c>
      <c r="BJ29" s="69">
        <v>3418.4994768400002</v>
      </c>
      <c r="BK29" s="69">
        <v>3912.82916583</v>
      </c>
      <c r="BL29" s="71">
        <v>268.84802944</v>
      </c>
      <c r="BM29" s="69">
        <v>644.39253219</v>
      </c>
      <c r="BN29" s="69">
        <v>1085.6623097699999</v>
      </c>
      <c r="BO29" s="69">
        <v>1547.8700573900001</v>
      </c>
      <c r="BP29" s="69">
        <v>1931.8794890199999</v>
      </c>
      <c r="BQ29" s="69">
        <v>2339.8087129700002</v>
      </c>
      <c r="BR29" s="69">
        <v>2763.9558611500001</v>
      </c>
      <c r="BS29" s="69">
        <v>3235.6431213599999</v>
      </c>
      <c r="BT29" s="69">
        <v>3726.0128672800001</v>
      </c>
      <c r="BU29" s="69">
        <v>4215.1857579800007</v>
      </c>
      <c r="BV29" s="69">
        <v>4760.0034932100007</v>
      </c>
      <c r="BW29" s="69">
        <v>5358.5419586400003</v>
      </c>
      <c r="BX29" s="71">
        <v>367.65768729000001</v>
      </c>
      <c r="BY29" s="69">
        <v>773.10480355999994</v>
      </c>
      <c r="BZ29" s="69">
        <v>1300.33215666</v>
      </c>
      <c r="CA29" s="69">
        <v>1797.4304297399999</v>
      </c>
      <c r="CB29" s="69">
        <v>2288.6414117300001</v>
      </c>
      <c r="CC29" s="69">
        <v>2819.0079789800002</v>
      </c>
      <c r="CD29" s="69">
        <v>3331.19130834</v>
      </c>
      <c r="CE29" s="69">
        <v>3846.2844589900001</v>
      </c>
      <c r="CF29" s="69">
        <v>4406.9772013399997</v>
      </c>
      <c r="CG29" s="69">
        <v>4969.8080542299995</v>
      </c>
      <c r="CH29" s="69">
        <v>5548.1708190599993</v>
      </c>
      <c r="CI29" s="70">
        <v>6183.2659894399994</v>
      </c>
      <c r="CJ29" s="69">
        <v>487.50807116999999</v>
      </c>
      <c r="CK29" s="69">
        <v>976.72001929999999</v>
      </c>
      <c r="CL29" s="69">
        <v>1523.36447772</v>
      </c>
      <c r="CM29" s="69">
        <v>2068.4322052299999</v>
      </c>
      <c r="CN29" s="69">
        <v>2636.5391555900001</v>
      </c>
      <c r="CO29" s="69">
        <v>3172.93081046</v>
      </c>
      <c r="CP29" s="69">
        <v>3762.9059002200001</v>
      </c>
      <c r="CQ29" s="69">
        <v>4406.9878778100001</v>
      </c>
      <c r="CR29" s="69">
        <v>5017.0332081799997</v>
      </c>
      <c r="CS29" s="69">
        <v>5726.9807558399998</v>
      </c>
      <c r="CT29" s="69">
        <v>6422.0495908699995</v>
      </c>
      <c r="CU29" s="70">
        <v>7161.1030909199999</v>
      </c>
      <c r="CV29" s="69">
        <v>661.16200318000006</v>
      </c>
      <c r="CW29" s="69">
        <v>1418.3008353499999</v>
      </c>
      <c r="CX29" s="69">
        <v>2181.2396136299999</v>
      </c>
      <c r="CY29" s="69">
        <v>2893.8309468799998</v>
      </c>
      <c r="CZ29" s="69">
        <v>3642.4127966999995</v>
      </c>
      <c r="DA29" s="69">
        <v>4350.50592779</v>
      </c>
      <c r="DB29" s="69">
        <v>5184.5502329000001</v>
      </c>
      <c r="DC29" s="69">
        <v>5959.46286392</v>
      </c>
      <c r="DD29" s="69">
        <v>6723.7691246900004</v>
      </c>
      <c r="DE29" s="69">
        <v>7554.7478761700004</v>
      </c>
      <c r="DF29" s="69">
        <v>8352.2820157899987</v>
      </c>
      <c r="DG29" s="70">
        <v>9231.6604407400009</v>
      </c>
      <c r="DH29" s="69">
        <v>671.05331280999997</v>
      </c>
      <c r="DI29" s="69">
        <v>1379.47724148</v>
      </c>
      <c r="DJ29" s="69">
        <v>2075.8269345799999</v>
      </c>
      <c r="DK29" s="69">
        <v>2521.5012024099997</v>
      </c>
      <c r="DL29" s="69">
        <v>3210.3524697500002</v>
      </c>
      <c r="DM29" s="69">
        <v>3974.2443081399997</v>
      </c>
      <c r="DN29" s="69">
        <v>4897.6660569899996</v>
      </c>
      <c r="DO29" s="69">
        <v>5704.98019733</v>
      </c>
      <c r="DP29" s="69">
        <v>6645.7927487599991</v>
      </c>
      <c r="DQ29" s="69">
        <v>7564.8345351099997</v>
      </c>
      <c r="DR29" s="69">
        <v>8465.7004891699999</v>
      </c>
      <c r="DS29" s="70">
        <v>9535.6083571899999</v>
      </c>
      <c r="DT29" s="69">
        <v>669.08528201000001</v>
      </c>
      <c r="DU29" s="69">
        <v>1456.0826486199999</v>
      </c>
      <c r="DV29" s="69">
        <v>2500.7539634</v>
      </c>
      <c r="DW29" s="69">
        <v>3596.3377022</v>
      </c>
      <c r="DX29" s="69">
        <v>4527.4825587299993</v>
      </c>
      <c r="DY29" s="69">
        <v>5566.2998924599997</v>
      </c>
      <c r="DZ29" s="69">
        <v>6727.6249305800002</v>
      </c>
      <c r="EA29" s="69">
        <v>7819.7153127499996</v>
      </c>
      <c r="EB29" s="69">
        <v>8974.7085271299984</v>
      </c>
      <c r="EC29" s="69">
        <v>9994.2422403500004</v>
      </c>
      <c r="ED29" s="69">
        <v>11118.709733709999</v>
      </c>
      <c r="EE29" s="69">
        <v>12414.020246799999</v>
      </c>
      <c r="EF29" s="71">
        <v>806.19744678999996</v>
      </c>
      <c r="EG29" s="69">
        <v>1672.1947378499999</v>
      </c>
      <c r="EH29" s="69">
        <v>2024.5735831099998</v>
      </c>
      <c r="EI29" s="69">
        <v>2473.6660177399999</v>
      </c>
      <c r="EJ29" s="69">
        <v>3300.4847374400001</v>
      </c>
      <c r="EK29" s="69">
        <v>4145.6798293499996</v>
      </c>
      <c r="EL29" s="69">
        <v>4885.68358524</v>
      </c>
      <c r="EM29" s="69">
        <v>5590.9168849399994</v>
      </c>
      <c r="EN29" s="69">
        <v>6327.0832943199994</v>
      </c>
      <c r="EO29" s="69">
        <v>7033.3664232000001</v>
      </c>
      <c r="EP29" s="69">
        <v>7758.3066212900003</v>
      </c>
      <c r="EQ29" s="69">
        <v>8585.0156039800004</v>
      </c>
      <c r="ER29" s="71">
        <v>750.09574037000004</v>
      </c>
      <c r="ES29" s="69">
        <v>1527.0828975100001</v>
      </c>
      <c r="ET29" s="69">
        <v>2507.8467454499996</v>
      </c>
      <c r="EU29" s="69">
        <v>3449.8542363699999</v>
      </c>
      <c r="EV29" s="69">
        <v>4552.04064389</v>
      </c>
      <c r="EW29" s="69">
        <v>5641.9910834299999</v>
      </c>
      <c r="EX29" s="69">
        <v>6678.2518031600002</v>
      </c>
      <c r="EY29" s="69">
        <v>7848.9027530200001</v>
      </c>
      <c r="EZ29" s="69">
        <v>8954.8808209199997</v>
      </c>
      <c r="FA29" s="69">
        <v>10110.061325870001</v>
      </c>
      <c r="FB29" s="69">
        <v>11233.60390978</v>
      </c>
      <c r="FC29" s="69">
        <v>12338.735973030001</v>
      </c>
      <c r="FD29" s="71">
        <v>861.13995111999998</v>
      </c>
      <c r="FE29" s="69">
        <v>1851.24921227</v>
      </c>
      <c r="FF29" s="69">
        <v>2923.04470571</v>
      </c>
      <c r="FG29" s="69">
        <v>4044.6394334400002</v>
      </c>
      <c r="FH29" s="69">
        <v>5198.1379194799993</v>
      </c>
      <c r="FI29" s="69">
        <v>6255.9001477100001</v>
      </c>
      <c r="FJ29" s="69">
        <v>7543.8585567099999</v>
      </c>
      <c r="FK29" s="69">
        <v>9003.4614807399994</v>
      </c>
      <c r="FL29" s="69">
        <v>10187.149936850001</v>
      </c>
      <c r="FM29" s="69">
        <v>11370.61848863</v>
      </c>
      <c r="FN29" s="69">
        <v>12512.29278507</v>
      </c>
      <c r="FO29" s="69"/>
    </row>
    <row r="30" spans="1:171" ht="34.950000000000003" customHeight="1" x14ac:dyDescent="0.25">
      <c r="A30" s="118"/>
      <c r="B30" s="10" t="str">
        <f>IF('0'!$A$1=1,"Власні надходження бюджетних установ","Own revenues of budgetary institutions")</f>
        <v>Власні надходження бюджетних установ</v>
      </c>
      <c r="C30" s="11">
        <v>25000000</v>
      </c>
      <c r="D30" s="69">
        <v>1933.4347716900002</v>
      </c>
      <c r="E30" s="69">
        <v>4094.4750182000002</v>
      </c>
      <c r="F30" s="69">
        <v>6458.0315094399994</v>
      </c>
      <c r="G30" s="69">
        <v>8107.7671004599997</v>
      </c>
      <c r="H30" s="69">
        <v>9960.8646877599986</v>
      </c>
      <c r="I30" s="69">
        <v>12161.291978469999</v>
      </c>
      <c r="J30" s="69">
        <v>17154.411355820001</v>
      </c>
      <c r="K30" s="69">
        <v>20648.418553969997</v>
      </c>
      <c r="L30" s="69">
        <v>24059.83900779</v>
      </c>
      <c r="M30" s="69">
        <v>26108.819504159997</v>
      </c>
      <c r="N30" s="69">
        <v>28187.072983819995</v>
      </c>
      <c r="O30" s="70">
        <v>31522.561440659996</v>
      </c>
      <c r="P30" s="69">
        <v>2227.8851898599996</v>
      </c>
      <c r="Q30" s="69">
        <v>4424.8966312899993</v>
      </c>
      <c r="R30" s="69">
        <v>6794.4858787100002</v>
      </c>
      <c r="S30" s="69">
        <v>8526.9594585300001</v>
      </c>
      <c r="T30" s="69">
        <v>10533.789810209999</v>
      </c>
      <c r="U30" s="69">
        <v>12638.597131809998</v>
      </c>
      <c r="V30" s="69">
        <v>14829.438134529999</v>
      </c>
      <c r="W30" s="69">
        <v>18564.895746349997</v>
      </c>
      <c r="X30" s="69">
        <v>22143.568400249998</v>
      </c>
      <c r="Y30" s="69">
        <v>24543.162707060001</v>
      </c>
      <c r="Z30" s="69">
        <v>26705.067061940004</v>
      </c>
      <c r="AA30" s="70">
        <v>34194.770155620005</v>
      </c>
      <c r="AB30" s="69">
        <v>2258.7327754499997</v>
      </c>
      <c r="AC30" s="69">
        <v>7896.3146879300002</v>
      </c>
      <c r="AD30" s="69">
        <v>10011.937016400001</v>
      </c>
      <c r="AE30" s="69">
        <v>11940.350934979999</v>
      </c>
      <c r="AF30" s="69">
        <v>13658.00664593</v>
      </c>
      <c r="AG30" s="69">
        <v>16075.977859939998</v>
      </c>
      <c r="AH30" s="69">
        <v>18416.22369888</v>
      </c>
      <c r="AI30" s="69">
        <v>23788.263700249998</v>
      </c>
      <c r="AJ30" s="69">
        <v>27691.249562499997</v>
      </c>
      <c r="AK30" s="69">
        <v>30438.91597658</v>
      </c>
      <c r="AL30" s="69">
        <v>34247.34631855</v>
      </c>
      <c r="AM30" s="70">
        <v>37902.977692629996</v>
      </c>
      <c r="AN30" s="69">
        <v>2441.5966473799999</v>
      </c>
      <c r="AO30" s="69">
        <v>4801.3871374499995</v>
      </c>
      <c r="AP30" s="69">
        <v>7422.2104870800003</v>
      </c>
      <c r="AQ30" s="69">
        <v>9538.73580588</v>
      </c>
      <c r="AR30" s="69">
        <v>12816.70414328</v>
      </c>
      <c r="AS30" s="69">
        <v>14928.410660059999</v>
      </c>
      <c r="AT30" s="69">
        <v>16862.688663519999</v>
      </c>
      <c r="AU30" s="69">
        <v>19861.90839801</v>
      </c>
      <c r="AV30" s="69">
        <v>23682.075789949999</v>
      </c>
      <c r="AW30" s="69">
        <v>25935.589218669997</v>
      </c>
      <c r="AX30" s="69">
        <v>28045.774442909998</v>
      </c>
      <c r="AY30" s="70">
        <v>31672.044965349996</v>
      </c>
      <c r="AZ30" s="69">
        <v>1897.91164426</v>
      </c>
      <c r="BA30" s="69">
        <v>4823.2327643600001</v>
      </c>
      <c r="BB30" s="69">
        <v>10744.697068850001</v>
      </c>
      <c r="BC30" s="69">
        <v>13073.42078108</v>
      </c>
      <c r="BD30" s="69">
        <v>16068.806585189999</v>
      </c>
      <c r="BE30" s="69">
        <v>19532.29311586</v>
      </c>
      <c r="BF30" s="69">
        <v>21951.945384550003</v>
      </c>
      <c r="BG30" s="69">
        <v>26252.835559359999</v>
      </c>
      <c r="BH30" s="69">
        <v>31452.7485523</v>
      </c>
      <c r="BI30" s="69">
        <v>34119.20122481</v>
      </c>
      <c r="BJ30" s="69">
        <v>36754.506632190001</v>
      </c>
      <c r="BK30" s="69">
        <v>41692.651365419995</v>
      </c>
      <c r="BL30" s="71">
        <v>2137.4870892200001</v>
      </c>
      <c r="BM30" s="69">
        <v>5185.077577349999</v>
      </c>
      <c r="BN30" s="69">
        <v>9853.1018379599991</v>
      </c>
      <c r="BO30" s="69">
        <v>12594.085545919999</v>
      </c>
      <c r="BP30" s="69">
        <v>15627.079551289999</v>
      </c>
      <c r="BQ30" s="69">
        <v>19379.007563859999</v>
      </c>
      <c r="BR30" s="69">
        <v>21783.962384269998</v>
      </c>
      <c r="BS30" s="69">
        <v>27652.216267480002</v>
      </c>
      <c r="BT30" s="69">
        <v>35414.498175239998</v>
      </c>
      <c r="BU30" s="69">
        <v>38595.0817923</v>
      </c>
      <c r="BV30" s="69">
        <v>42830.708480590001</v>
      </c>
      <c r="BW30" s="69">
        <v>48949.691976560003</v>
      </c>
      <c r="BX30" s="71">
        <v>2617.1416929699999</v>
      </c>
      <c r="BY30" s="69">
        <v>6060.5094577</v>
      </c>
      <c r="BZ30" s="69">
        <v>11022.1238008</v>
      </c>
      <c r="CA30" s="69">
        <v>14147.440841</v>
      </c>
      <c r="CB30" s="69">
        <v>17475.018045929999</v>
      </c>
      <c r="CC30" s="69">
        <v>22367.223691439998</v>
      </c>
      <c r="CD30" s="69">
        <v>25489.314031920003</v>
      </c>
      <c r="CE30" s="69">
        <v>31243.639256920003</v>
      </c>
      <c r="CF30" s="69">
        <v>37594.317115210004</v>
      </c>
      <c r="CG30" s="69">
        <v>41508.490800400003</v>
      </c>
      <c r="CH30" s="69">
        <v>45884.950492930002</v>
      </c>
      <c r="CI30" s="70">
        <v>52658.754434380004</v>
      </c>
      <c r="CJ30" s="69">
        <v>3321.9875104299999</v>
      </c>
      <c r="CK30" s="69">
        <v>7545.0325860599996</v>
      </c>
      <c r="CL30" s="69">
        <v>12452.474765139999</v>
      </c>
      <c r="CM30" s="69">
        <v>16284.538115209998</v>
      </c>
      <c r="CN30" s="69">
        <v>21744.11540169</v>
      </c>
      <c r="CO30" s="69">
        <v>27989.32941092</v>
      </c>
      <c r="CP30" s="69">
        <v>32536.022010709999</v>
      </c>
      <c r="CQ30" s="69">
        <v>38540.674408520004</v>
      </c>
      <c r="CR30" s="69">
        <v>46047.124051010003</v>
      </c>
      <c r="CS30" s="69">
        <v>50977.693877560007</v>
      </c>
      <c r="CT30" s="69">
        <v>55583.828754720002</v>
      </c>
      <c r="CU30" s="70">
        <v>65884.77675804001</v>
      </c>
      <c r="CV30" s="69">
        <v>3693.4970026499996</v>
      </c>
      <c r="CW30" s="69">
        <v>7894.9402924300002</v>
      </c>
      <c r="CX30" s="69">
        <v>13308.11536489</v>
      </c>
      <c r="CY30" s="69">
        <v>17506.601833070003</v>
      </c>
      <c r="CZ30" s="69">
        <v>22221.637773680002</v>
      </c>
      <c r="DA30" s="69">
        <v>27258.457319770001</v>
      </c>
      <c r="DB30" s="69">
        <v>31373.156071710004</v>
      </c>
      <c r="DC30" s="69">
        <v>37547.082622780006</v>
      </c>
      <c r="DD30" s="69">
        <v>45034.66407477</v>
      </c>
      <c r="DE30" s="69">
        <v>50832.633740929996</v>
      </c>
      <c r="DF30" s="69">
        <v>55407.512603589996</v>
      </c>
      <c r="DG30" s="70">
        <v>63676.219754530001</v>
      </c>
      <c r="DH30" s="69">
        <v>4388.1084418700002</v>
      </c>
      <c r="DI30" s="69">
        <v>9531.2722130400016</v>
      </c>
      <c r="DJ30" s="69">
        <v>14269.508980440001</v>
      </c>
      <c r="DK30" s="69">
        <v>22268.046102050001</v>
      </c>
      <c r="DL30" s="69">
        <v>26253.59379889</v>
      </c>
      <c r="DM30" s="69">
        <v>34793.156145929999</v>
      </c>
      <c r="DN30" s="69">
        <v>38876.178641179999</v>
      </c>
      <c r="DO30" s="69">
        <v>46998.781857319998</v>
      </c>
      <c r="DP30" s="69">
        <v>55729.331560890001</v>
      </c>
      <c r="DQ30" s="69">
        <v>60863.656778260003</v>
      </c>
      <c r="DR30" s="69">
        <v>70924.314040649988</v>
      </c>
      <c r="DS30" s="70">
        <v>82201.502406750005</v>
      </c>
      <c r="DT30" s="69">
        <v>3516.0341365200002</v>
      </c>
      <c r="DU30" s="69">
        <v>8413.1784649599995</v>
      </c>
      <c r="DV30" s="69">
        <v>16198.286947190001</v>
      </c>
      <c r="DW30" s="69">
        <v>20333.870491099999</v>
      </c>
      <c r="DX30" s="69">
        <v>24868.541603180001</v>
      </c>
      <c r="DY30" s="69">
        <v>48954.7563133</v>
      </c>
      <c r="DZ30" s="69">
        <v>54699.443754529995</v>
      </c>
      <c r="EA30" s="69">
        <v>66651.70185812001</v>
      </c>
      <c r="EB30" s="69">
        <v>79604.50425107</v>
      </c>
      <c r="EC30" s="69">
        <v>87585.14645375</v>
      </c>
      <c r="ED30" s="69">
        <v>95913.249586029997</v>
      </c>
      <c r="EE30" s="69">
        <v>107306.0441732</v>
      </c>
      <c r="EF30" s="71">
        <v>5003.3901794700005</v>
      </c>
      <c r="EG30" s="69">
        <v>10659.125525989999</v>
      </c>
      <c r="EH30" s="69">
        <v>27862.054347459998</v>
      </c>
      <c r="EI30" s="69">
        <v>35110.11214307</v>
      </c>
      <c r="EJ30" s="69">
        <v>41438.407173809996</v>
      </c>
      <c r="EK30" s="69">
        <v>52307.614656099999</v>
      </c>
      <c r="EL30" s="69">
        <v>60384.461067480006</v>
      </c>
      <c r="EM30" s="69">
        <v>78701.381231520005</v>
      </c>
      <c r="EN30" s="69">
        <v>141371.86276843</v>
      </c>
      <c r="EO30" s="69">
        <v>149415.80261935</v>
      </c>
      <c r="EP30" s="69">
        <v>190171.97584845999</v>
      </c>
      <c r="EQ30" s="69">
        <v>250467.05236979999</v>
      </c>
      <c r="ER30" s="71">
        <v>12086.449599</v>
      </c>
      <c r="ES30" s="69">
        <v>37741.599604290001</v>
      </c>
      <c r="ET30" s="69">
        <v>112494.84406694</v>
      </c>
      <c r="EU30" s="69">
        <v>170131.34263773999</v>
      </c>
      <c r="EV30" s="69">
        <v>252098.55173516</v>
      </c>
      <c r="EW30" s="69">
        <v>353919.46534753998</v>
      </c>
      <c r="EX30" s="69">
        <v>385450.43776628998</v>
      </c>
      <c r="EY30" s="69">
        <v>429285.33853730001</v>
      </c>
      <c r="EZ30" s="69">
        <v>636866.90673539997</v>
      </c>
      <c r="FA30" s="69">
        <v>676251.79148885002</v>
      </c>
      <c r="FB30" s="69">
        <v>720069.29942181008</v>
      </c>
      <c r="FC30" s="69">
        <v>839848.79487094993</v>
      </c>
      <c r="FD30" s="71">
        <v>23472.30702584</v>
      </c>
      <c r="FE30" s="69">
        <v>68744.124522440005</v>
      </c>
      <c r="FF30" s="69">
        <v>138144.39753929002</v>
      </c>
      <c r="FG30" s="69">
        <v>177338.16091745999</v>
      </c>
      <c r="FH30" s="69">
        <v>243203.85617186999</v>
      </c>
      <c r="FI30" s="69">
        <v>336238.35471653001</v>
      </c>
      <c r="FJ30" s="69">
        <v>376542.87212993001</v>
      </c>
      <c r="FK30" s="69">
        <v>428379.51609562</v>
      </c>
      <c r="FL30" s="69">
        <v>526896.26103289006</v>
      </c>
      <c r="FM30" s="69">
        <v>568649.87454143004</v>
      </c>
      <c r="FN30" s="69">
        <v>638920.32010114007</v>
      </c>
      <c r="FO30" s="69"/>
    </row>
    <row r="31" spans="1:171" ht="34.950000000000003" customHeight="1" x14ac:dyDescent="0.25">
      <c r="A31" s="118"/>
      <c r="B31" s="14" t="str">
        <f>IF('0'!$A$1=1,"Доходи від операцій з капіталом","Income from capital transactions")</f>
        <v>Доходи від операцій з капіталом</v>
      </c>
      <c r="C31" s="15">
        <v>30000000</v>
      </c>
      <c r="D31" s="72">
        <v>275.50675802000001</v>
      </c>
      <c r="E31" s="72">
        <v>369.01049697000008</v>
      </c>
      <c r="F31" s="72">
        <v>494.01447681000002</v>
      </c>
      <c r="G31" s="72">
        <v>652.53427241999998</v>
      </c>
      <c r="H31" s="72">
        <v>760.56340953999995</v>
      </c>
      <c r="I31" s="72">
        <v>915.39172279999991</v>
      </c>
      <c r="J31" s="72">
        <v>1253.1417797900001</v>
      </c>
      <c r="K31" s="72">
        <v>1400.64874143</v>
      </c>
      <c r="L31" s="72">
        <v>1565.98345133</v>
      </c>
      <c r="M31" s="72">
        <v>1694.4709326500001</v>
      </c>
      <c r="N31" s="72">
        <v>1963.0247624800004</v>
      </c>
      <c r="O31" s="73">
        <v>2347.5318107600001</v>
      </c>
      <c r="P31" s="72">
        <v>149.41478616999999</v>
      </c>
      <c r="Q31" s="72">
        <v>300.04056244000003</v>
      </c>
      <c r="R31" s="72">
        <v>426.88163408000003</v>
      </c>
      <c r="S31" s="72">
        <v>561.02983000000006</v>
      </c>
      <c r="T31" s="72">
        <v>811.55110644000001</v>
      </c>
      <c r="U31" s="72">
        <v>1017.7918579100001</v>
      </c>
      <c r="V31" s="72">
        <v>1182.03860992</v>
      </c>
      <c r="W31" s="72">
        <v>1337.3859786899998</v>
      </c>
      <c r="X31" s="72">
        <v>1498.4869721800001</v>
      </c>
      <c r="Y31" s="72">
        <v>1630.9172894599999</v>
      </c>
      <c r="Z31" s="72">
        <v>1854.5478143799999</v>
      </c>
      <c r="AA31" s="73">
        <v>2985.76495114</v>
      </c>
      <c r="AB31" s="72">
        <v>87.536078410000002</v>
      </c>
      <c r="AC31" s="72">
        <v>144.59243910999999</v>
      </c>
      <c r="AD31" s="72">
        <v>229.53176495999998</v>
      </c>
      <c r="AE31" s="72">
        <v>328.94267835999995</v>
      </c>
      <c r="AF31" s="72">
        <v>404.05869766999996</v>
      </c>
      <c r="AG31" s="72">
        <v>552.56992439999999</v>
      </c>
      <c r="AH31" s="72">
        <v>709.66006721999997</v>
      </c>
      <c r="AI31" s="72">
        <v>870.26878684999986</v>
      </c>
      <c r="AJ31" s="72">
        <v>1085.4994327299996</v>
      </c>
      <c r="AK31" s="72">
        <v>1215.8636341199997</v>
      </c>
      <c r="AL31" s="72">
        <v>1357.2635870499998</v>
      </c>
      <c r="AM31" s="73">
        <v>1636.9639144499997</v>
      </c>
      <c r="AN31" s="72">
        <v>134.67465725000002</v>
      </c>
      <c r="AO31" s="72">
        <v>222.84063497</v>
      </c>
      <c r="AP31" s="72">
        <v>434.37727585000005</v>
      </c>
      <c r="AQ31" s="72">
        <v>506.21007464000007</v>
      </c>
      <c r="AR31" s="72">
        <v>568.07131850000007</v>
      </c>
      <c r="AS31" s="72">
        <v>639.89758910000012</v>
      </c>
      <c r="AT31" s="72">
        <v>922.4355724400001</v>
      </c>
      <c r="AU31" s="72">
        <v>1069.5146149000002</v>
      </c>
      <c r="AV31" s="72">
        <v>1573.8859487300001</v>
      </c>
      <c r="AW31" s="72">
        <v>1752.95570881</v>
      </c>
      <c r="AX31" s="72">
        <v>1848.2299838300003</v>
      </c>
      <c r="AY31" s="73">
        <v>2015.7881294600002</v>
      </c>
      <c r="AZ31" s="72">
        <v>80.290902579999994</v>
      </c>
      <c r="BA31" s="72">
        <v>190.12412582000002</v>
      </c>
      <c r="BB31" s="72">
        <v>451.40364868999995</v>
      </c>
      <c r="BC31" s="72">
        <v>601.19204233000016</v>
      </c>
      <c r="BD31" s="72">
        <v>670.67968963999999</v>
      </c>
      <c r="BE31" s="72">
        <v>778.56477197000004</v>
      </c>
      <c r="BF31" s="72">
        <v>888.78448169000012</v>
      </c>
      <c r="BG31" s="72">
        <v>1087.8244364</v>
      </c>
      <c r="BH31" s="72">
        <v>1232.0117116899999</v>
      </c>
      <c r="BI31" s="72">
        <v>1411.8391702500001</v>
      </c>
      <c r="BJ31" s="72">
        <v>1598.5274075099999</v>
      </c>
      <c r="BK31" s="72">
        <v>1799.5399736199997</v>
      </c>
      <c r="BL31" s="74">
        <v>89.715556849999984</v>
      </c>
      <c r="BM31" s="72">
        <v>248.22594485000002</v>
      </c>
      <c r="BN31" s="72">
        <v>376.62502053000003</v>
      </c>
      <c r="BO31" s="72">
        <v>488.75738725999997</v>
      </c>
      <c r="BP31" s="72">
        <v>560.55125251999993</v>
      </c>
      <c r="BQ31" s="72">
        <v>705.61033073999988</v>
      </c>
      <c r="BR31" s="72">
        <v>824.44430352000006</v>
      </c>
      <c r="BS31" s="72">
        <v>930.49349485000005</v>
      </c>
      <c r="BT31" s="72">
        <v>1035.7473393</v>
      </c>
      <c r="BU31" s="72">
        <v>1195.58525779</v>
      </c>
      <c r="BV31" s="72">
        <v>1342.85613859</v>
      </c>
      <c r="BW31" s="72">
        <v>1593.9512155300004</v>
      </c>
      <c r="BX31" s="74">
        <v>275.10956014999999</v>
      </c>
      <c r="BY31" s="72">
        <v>490.56649878999997</v>
      </c>
      <c r="BZ31" s="72">
        <v>658.26352207999992</v>
      </c>
      <c r="CA31" s="72">
        <v>835.43155361000004</v>
      </c>
      <c r="CB31" s="72">
        <v>962.75153083999999</v>
      </c>
      <c r="CC31" s="72">
        <v>1111.63276584</v>
      </c>
      <c r="CD31" s="72">
        <v>1246.8743473000002</v>
      </c>
      <c r="CE31" s="72">
        <v>1414.9125081900002</v>
      </c>
      <c r="CF31" s="72">
        <v>1464.76631909</v>
      </c>
      <c r="CG31" s="72">
        <v>1617.33539058</v>
      </c>
      <c r="CH31" s="72">
        <v>1789.4295428800001</v>
      </c>
      <c r="CI31" s="73">
        <v>2160.45659389</v>
      </c>
      <c r="CJ31" s="72">
        <v>174.23960564000001</v>
      </c>
      <c r="CK31" s="72">
        <v>304.67107128999999</v>
      </c>
      <c r="CL31" s="72">
        <v>494.55860760999997</v>
      </c>
      <c r="CM31" s="72">
        <v>809.04212682000002</v>
      </c>
      <c r="CN31" s="72">
        <v>1312.6092615399998</v>
      </c>
      <c r="CO31" s="72">
        <v>1476.7384331999997</v>
      </c>
      <c r="CP31" s="72">
        <v>1618.7860938699996</v>
      </c>
      <c r="CQ31" s="72">
        <v>1789.7990877399998</v>
      </c>
      <c r="CR31" s="72">
        <v>1958.8735321399997</v>
      </c>
      <c r="CS31" s="72">
        <v>2210.5845180499996</v>
      </c>
      <c r="CT31" s="72">
        <v>2455.8131596799994</v>
      </c>
      <c r="CU31" s="73">
        <v>2800.9909589799995</v>
      </c>
      <c r="CV31" s="72">
        <v>162.80135041</v>
      </c>
      <c r="CW31" s="72">
        <v>465.71483068999999</v>
      </c>
      <c r="CX31" s="72">
        <v>782.50616814</v>
      </c>
      <c r="CY31" s="72">
        <v>981.08307960000002</v>
      </c>
      <c r="CZ31" s="72">
        <v>1183.9420139599999</v>
      </c>
      <c r="DA31" s="72">
        <v>1380.2564573499999</v>
      </c>
      <c r="DB31" s="72">
        <v>1641.4472350399999</v>
      </c>
      <c r="DC31" s="72">
        <v>1851.92082936</v>
      </c>
      <c r="DD31" s="72">
        <v>2163.37031656</v>
      </c>
      <c r="DE31" s="72">
        <v>2482.4137986200003</v>
      </c>
      <c r="DF31" s="72">
        <v>2759.4904175700003</v>
      </c>
      <c r="DG31" s="73">
        <v>3111.85878594</v>
      </c>
      <c r="DH31" s="72">
        <v>172.97199551000003</v>
      </c>
      <c r="DI31" s="72">
        <v>352.18972689999993</v>
      </c>
      <c r="DJ31" s="72">
        <v>526.58535239999992</v>
      </c>
      <c r="DK31" s="72">
        <v>660.87334785999997</v>
      </c>
      <c r="DL31" s="72">
        <v>867.01919361000012</v>
      </c>
      <c r="DM31" s="72">
        <v>1163.9389047299999</v>
      </c>
      <c r="DN31" s="72">
        <v>1444.70911404</v>
      </c>
      <c r="DO31" s="72">
        <v>1748.41062476</v>
      </c>
      <c r="DP31" s="72">
        <v>2077.1883435</v>
      </c>
      <c r="DQ31" s="72">
        <v>2633.35198588</v>
      </c>
      <c r="DR31" s="72">
        <v>3018.7982423400003</v>
      </c>
      <c r="DS31" s="73">
        <v>3552.4630059299998</v>
      </c>
      <c r="DT31" s="72">
        <v>144.39043531000002</v>
      </c>
      <c r="DU31" s="72">
        <v>336.93930108000001</v>
      </c>
      <c r="DV31" s="72">
        <v>559.37979801999995</v>
      </c>
      <c r="DW31" s="72">
        <v>781.82599160999996</v>
      </c>
      <c r="DX31" s="72">
        <v>1083.60681368</v>
      </c>
      <c r="DY31" s="72">
        <v>1564.8333806800001</v>
      </c>
      <c r="DZ31" s="72">
        <v>1790.6588666300001</v>
      </c>
      <c r="EA31" s="72">
        <v>2205.0133983299997</v>
      </c>
      <c r="EB31" s="72">
        <v>2518.2058608800003</v>
      </c>
      <c r="EC31" s="72">
        <v>2906.74165829</v>
      </c>
      <c r="ED31" s="72">
        <v>3208.5539573400001</v>
      </c>
      <c r="EE31" s="72">
        <v>3790.8908815300001</v>
      </c>
      <c r="EF31" s="74">
        <v>328.95218347000002</v>
      </c>
      <c r="EG31" s="72">
        <v>557.57571787999996</v>
      </c>
      <c r="EH31" s="72">
        <v>603.70766866999998</v>
      </c>
      <c r="EI31" s="72">
        <v>830.60238714000002</v>
      </c>
      <c r="EJ31" s="72">
        <v>912.26643710999997</v>
      </c>
      <c r="EK31" s="72">
        <v>1280.9352941</v>
      </c>
      <c r="EL31" s="72">
        <v>1655.9044674700001</v>
      </c>
      <c r="EM31" s="72">
        <v>1816.5660725799999</v>
      </c>
      <c r="EN31" s="72">
        <v>2057.0236355299999</v>
      </c>
      <c r="EO31" s="72">
        <v>2384.80200689</v>
      </c>
      <c r="EP31" s="72">
        <v>2589.7194152100001</v>
      </c>
      <c r="EQ31" s="72">
        <v>2886.9715640200002</v>
      </c>
      <c r="ER31" s="74">
        <v>210.20857093000001</v>
      </c>
      <c r="ES31" s="72">
        <v>377.99161813999996</v>
      </c>
      <c r="ET31" s="72">
        <v>586.27047758000003</v>
      </c>
      <c r="EU31" s="72">
        <v>814.96366184999999</v>
      </c>
      <c r="EV31" s="72">
        <v>1074.21928306</v>
      </c>
      <c r="EW31" s="72">
        <v>1576.88570471</v>
      </c>
      <c r="EX31" s="72">
        <v>2002.75457553</v>
      </c>
      <c r="EY31" s="72">
        <v>2315.2692783299999</v>
      </c>
      <c r="EZ31" s="72">
        <v>2565.9020525700003</v>
      </c>
      <c r="FA31" s="72">
        <v>2855.1821621199997</v>
      </c>
      <c r="FB31" s="72">
        <v>3269.5748712600002</v>
      </c>
      <c r="FC31" s="72">
        <v>3722.2093565700002</v>
      </c>
      <c r="FD31" s="74">
        <v>401.70340772000003</v>
      </c>
      <c r="FE31" s="72">
        <v>863.4011643</v>
      </c>
      <c r="FF31" s="72">
        <v>1306.5304536199999</v>
      </c>
      <c r="FG31" s="72">
        <v>1686.5352707699999</v>
      </c>
      <c r="FH31" s="72">
        <v>2081.0850479199999</v>
      </c>
      <c r="FI31" s="72">
        <v>2462.5211691899999</v>
      </c>
      <c r="FJ31" s="72">
        <v>3050.3159500000002</v>
      </c>
      <c r="FK31" s="72">
        <v>3372.2938739800002</v>
      </c>
      <c r="FL31" s="72">
        <v>3797.1963818600002</v>
      </c>
      <c r="FM31" s="72">
        <v>4192.7266480199996</v>
      </c>
      <c r="FN31" s="72">
        <v>4610.8945050600005</v>
      </c>
      <c r="FO31" s="72"/>
    </row>
    <row r="32" spans="1:171" s="46" customFormat="1" ht="34.950000000000003" customHeight="1" x14ac:dyDescent="0.25">
      <c r="A32" s="118"/>
      <c r="B32" s="14" t="str">
        <f>IF('0'!$A$1=1,"Від Європейського Союзу, урядів іноземних держав, міжнародних організацій, донорських установ","Receipts from the European Union, the governments of foreign countries and international organizations")</f>
        <v>Від Європейського Союзу, урядів іноземних держав, міжнародних організацій, донорських установ</v>
      </c>
      <c r="C32" s="9">
        <v>42000000</v>
      </c>
      <c r="D32" s="66">
        <v>9.0927261000000001</v>
      </c>
      <c r="E32" s="66">
        <v>9.0927261000000001</v>
      </c>
      <c r="F32" s="66">
        <v>9.0927261000000001</v>
      </c>
      <c r="G32" s="66">
        <v>49.822705540000001</v>
      </c>
      <c r="H32" s="66">
        <v>49.822705540000001</v>
      </c>
      <c r="I32" s="66">
        <v>59.160788380000007</v>
      </c>
      <c r="J32" s="66">
        <v>88.625981700000011</v>
      </c>
      <c r="K32" s="66">
        <v>88.625981700000011</v>
      </c>
      <c r="L32" s="66">
        <v>114.78630308000001</v>
      </c>
      <c r="M32" s="66">
        <v>135.25521424000002</v>
      </c>
      <c r="N32" s="66">
        <v>145.15408882</v>
      </c>
      <c r="O32" s="67">
        <v>481.35156761999997</v>
      </c>
      <c r="P32" s="66">
        <v>15.5475224</v>
      </c>
      <c r="Q32" s="66">
        <v>24.504327940000003</v>
      </c>
      <c r="R32" s="66">
        <v>56.649890880000001</v>
      </c>
      <c r="S32" s="66">
        <v>56.649890880000001</v>
      </c>
      <c r="T32" s="66">
        <v>62.866057759999997</v>
      </c>
      <c r="U32" s="66">
        <v>106.87959003</v>
      </c>
      <c r="V32" s="66">
        <v>131.86984035</v>
      </c>
      <c r="W32" s="66">
        <v>131.93879343</v>
      </c>
      <c r="X32" s="66">
        <v>148.20666016000001</v>
      </c>
      <c r="Y32" s="66">
        <v>172.87353213</v>
      </c>
      <c r="Z32" s="66">
        <v>202.80152476999999</v>
      </c>
      <c r="AA32" s="67">
        <v>222.86395453</v>
      </c>
      <c r="AB32" s="66">
        <v>318.84696860000003</v>
      </c>
      <c r="AC32" s="66">
        <v>318.84696860000003</v>
      </c>
      <c r="AD32" s="66">
        <v>377.86679070000002</v>
      </c>
      <c r="AE32" s="66">
        <v>377.86679070000002</v>
      </c>
      <c r="AF32" s="66">
        <v>377.86679070000002</v>
      </c>
      <c r="AG32" s="66">
        <v>398.02968912</v>
      </c>
      <c r="AH32" s="66">
        <v>425.16114878000002</v>
      </c>
      <c r="AI32" s="66">
        <v>432.23611371999999</v>
      </c>
      <c r="AJ32" s="66">
        <v>443.66967323</v>
      </c>
      <c r="AK32" s="66">
        <v>479.75339649</v>
      </c>
      <c r="AL32" s="66">
        <v>479.75339649</v>
      </c>
      <c r="AM32" s="67">
        <v>1529.2751301500002</v>
      </c>
      <c r="AN32" s="66">
        <v>0</v>
      </c>
      <c r="AO32" s="66">
        <v>15.04870594</v>
      </c>
      <c r="AP32" s="66">
        <v>39.942154600000002</v>
      </c>
      <c r="AQ32" s="66">
        <v>400.76949292</v>
      </c>
      <c r="AR32" s="66">
        <v>408.44941677999998</v>
      </c>
      <c r="AS32" s="66">
        <v>424.73085785999996</v>
      </c>
      <c r="AT32" s="66">
        <v>475.75670175999994</v>
      </c>
      <c r="AU32" s="66">
        <v>5149.1324517600005</v>
      </c>
      <c r="AV32" s="66">
        <v>5183.3176240700004</v>
      </c>
      <c r="AW32" s="66">
        <v>5226.8760126000006</v>
      </c>
      <c r="AX32" s="66">
        <v>5335.5436434500007</v>
      </c>
      <c r="AY32" s="67">
        <v>5382.954781890001</v>
      </c>
      <c r="AZ32" s="66">
        <v>48.702702930000001</v>
      </c>
      <c r="BA32" s="66">
        <v>60.380239240000002</v>
      </c>
      <c r="BB32" s="66">
        <v>302.06444041000003</v>
      </c>
      <c r="BC32" s="66">
        <v>380.89477176000003</v>
      </c>
      <c r="BD32" s="66">
        <v>381.09557036000001</v>
      </c>
      <c r="BE32" s="66">
        <v>567.16617128999997</v>
      </c>
      <c r="BF32" s="66">
        <v>704.06753580999998</v>
      </c>
      <c r="BG32" s="66">
        <v>953.07049838</v>
      </c>
      <c r="BH32" s="66">
        <v>1552.10133984</v>
      </c>
      <c r="BI32" s="66">
        <v>1634.21783865</v>
      </c>
      <c r="BJ32" s="66">
        <v>1646.48254679</v>
      </c>
      <c r="BK32" s="66">
        <v>1882.1742661400001</v>
      </c>
      <c r="BL32" s="68">
        <v>94.073882040000001</v>
      </c>
      <c r="BM32" s="66">
        <v>123.96267609</v>
      </c>
      <c r="BN32" s="66">
        <v>251.33598890000002</v>
      </c>
      <c r="BO32" s="66">
        <v>354.01811054000001</v>
      </c>
      <c r="BP32" s="66">
        <v>384.25865229999999</v>
      </c>
      <c r="BQ32" s="66">
        <v>445.74639939000002</v>
      </c>
      <c r="BR32" s="66">
        <v>519.26127322000002</v>
      </c>
      <c r="BS32" s="66">
        <v>693.72380156000008</v>
      </c>
      <c r="BT32" s="66">
        <v>873.9661637800001</v>
      </c>
      <c r="BU32" s="66">
        <v>941.39801180000006</v>
      </c>
      <c r="BV32" s="66">
        <v>2441.2477174600003</v>
      </c>
      <c r="BW32" s="66">
        <v>4198.2030201100006</v>
      </c>
      <c r="BX32" s="68">
        <v>65.58470389</v>
      </c>
      <c r="BY32" s="66">
        <v>75.319316619999995</v>
      </c>
      <c r="BZ32" s="66">
        <v>505.26849810000004</v>
      </c>
      <c r="CA32" s="66">
        <v>508.38521205000006</v>
      </c>
      <c r="CB32" s="66">
        <v>812.60216744000002</v>
      </c>
      <c r="CC32" s="66">
        <v>879.30235103000007</v>
      </c>
      <c r="CD32" s="66">
        <v>1083.1992989400001</v>
      </c>
      <c r="CE32" s="66">
        <v>1156.2020492300001</v>
      </c>
      <c r="CF32" s="66">
        <v>1307.80378223</v>
      </c>
      <c r="CG32" s="66">
        <v>1332.98141865</v>
      </c>
      <c r="CH32" s="66">
        <v>1518.2249627699998</v>
      </c>
      <c r="CI32" s="67">
        <v>1631.1674804099998</v>
      </c>
      <c r="CJ32" s="66">
        <v>8.4780317599999986</v>
      </c>
      <c r="CK32" s="66">
        <v>19.687459560000001</v>
      </c>
      <c r="CL32" s="66">
        <v>55.321418300000005</v>
      </c>
      <c r="CM32" s="66">
        <v>89.349225080000011</v>
      </c>
      <c r="CN32" s="66">
        <v>89.419490950000011</v>
      </c>
      <c r="CO32" s="66">
        <v>130.37991473</v>
      </c>
      <c r="CP32" s="66">
        <v>134.86505111</v>
      </c>
      <c r="CQ32" s="66">
        <v>793.60046126999998</v>
      </c>
      <c r="CR32" s="66">
        <v>950.02993401999993</v>
      </c>
      <c r="CS32" s="66">
        <v>954.40432537999993</v>
      </c>
      <c r="CT32" s="66">
        <v>960.24920762999989</v>
      </c>
      <c r="CU32" s="67">
        <v>1559.02747843</v>
      </c>
      <c r="CV32" s="66">
        <v>1.2250355500000001</v>
      </c>
      <c r="CW32" s="66">
        <v>0.85639034000000003</v>
      </c>
      <c r="CX32" s="66">
        <v>43.187293219999994</v>
      </c>
      <c r="CY32" s="66">
        <v>43.589274159999995</v>
      </c>
      <c r="CZ32" s="66">
        <v>84.202316400000001</v>
      </c>
      <c r="DA32" s="66">
        <v>653.77461373999995</v>
      </c>
      <c r="DB32" s="66">
        <v>656.91507981999996</v>
      </c>
      <c r="DC32" s="66">
        <v>656.98118442999998</v>
      </c>
      <c r="DD32" s="66">
        <v>694.17246643999999</v>
      </c>
      <c r="DE32" s="66">
        <v>1156.23085618</v>
      </c>
      <c r="DF32" s="66">
        <v>1166.2703470900001</v>
      </c>
      <c r="DG32" s="67">
        <v>1184.1690753099999</v>
      </c>
      <c r="DH32" s="66">
        <v>101.95002923999999</v>
      </c>
      <c r="DI32" s="66">
        <v>234.54843564999999</v>
      </c>
      <c r="DJ32" s="66">
        <v>265.65676089999999</v>
      </c>
      <c r="DK32" s="66">
        <v>416.82577393999998</v>
      </c>
      <c r="DL32" s="66">
        <v>550.97495291999996</v>
      </c>
      <c r="DM32" s="66">
        <v>606.98684207999997</v>
      </c>
      <c r="DN32" s="66">
        <v>959.52762561999998</v>
      </c>
      <c r="DO32" s="66">
        <v>1004.52424383</v>
      </c>
      <c r="DP32" s="66">
        <v>1084.56656613</v>
      </c>
      <c r="DQ32" s="66">
        <v>1090.5890024800001</v>
      </c>
      <c r="DR32" s="66">
        <v>1115.6956145199999</v>
      </c>
      <c r="DS32" s="67">
        <v>1176.0496607699999</v>
      </c>
      <c r="DT32" s="66">
        <v>0.57754260000000002</v>
      </c>
      <c r="DU32" s="66">
        <v>1.3244745200000001</v>
      </c>
      <c r="DV32" s="66">
        <v>48.59556096</v>
      </c>
      <c r="DW32" s="66">
        <v>57.712122170000001</v>
      </c>
      <c r="DX32" s="66">
        <v>64.591742530000005</v>
      </c>
      <c r="DY32" s="66">
        <v>180.16042781000002</v>
      </c>
      <c r="DZ32" s="66">
        <v>285.56398002999998</v>
      </c>
      <c r="EA32" s="66">
        <v>479.29969882</v>
      </c>
      <c r="EB32" s="66">
        <v>520.39077573999998</v>
      </c>
      <c r="EC32" s="66">
        <v>755.26148219000004</v>
      </c>
      <c r="ED32" s="66">
        <v>849.82539157000008</v>
      </c>
      <c r="EE32" s="66">
        <v>1365.9723134100002</v>
      </c>
      <c r="EF32" s="68">
        <v>41.43917836</v>
      </c>
      <c r="EG32" s="66">
        <v>3706.79802943</v>
      </c>
      <c r="EH32" s="66">
        <v>3792.8348461300002</v>
      </c>
      <c r="EI32" s="66">
        <v>25647.161597950002</v>
      </c>
      <c r="EJ32" s="66">
        <v>41523.497557039998</v>
      </c>
      <c r="EK32" s="66">
        <v>79642.758606970005</v>
      </c>
      <c r="EL32" s="66">
        <v>160072.29898029999</v>
      </c>
      <c r="EM32" s="66">
        <v>269884.57723532</v>
      </c>
      <c r="EN32" s="66">
        <v>342526.78364444</v>
      </c>
      <c r="EO32" s="66">
        <v>342534.58205249999</v>
      </c>
      <c r="EP32" s="66">
        <v>342727.08248459001</v>
      </c>
      <c r="EQ32" s="66">
        <v>481313.98201892996</v>
      </c>
      <c r="ER32" s="68">
        <v>36572.320900160004</v>
      </c>
      <c r="ES32" s="66">
        <v>87994.60003311999</v>
      </c>
      <c r="ET32" s="66">
        <v>133864.01138733001</v>
      </c>
      <c r="EU32" s="66">
        <v>179575.92999901</v>
      </c>
      <c r="EV32" s="66">
        <v>225378.46763692002</v>
      </c>
      <c r="EW32" s="66">
        <v>269855.48786328</v>
      </c>
      <c r="EX32" s="66">
        <v>317427.42880373</v>
      </c>
      <c r="EY32" s="66">
        <v>317449.96834202</v>
      </c>
      <c r="EZ32" s="66">
        <v>363166.16330265003</v>
      </c>
      <c r="FA32" s="66">
        <v>405204.78676878003</v>
      </c>
      <c r="FB32" s="66">
        <v>405214.36406358</v>
      </c>
      <c r="FC32" s="66">
        <v>434145.80057485</v>
      </c>
      <c r="FD32" s="68">
        <v>3463.0429301199997</v>
      </c>
      <c r="FE32" s="66">
        <v>34446.317163220003</v>
      </c>
      <c r="FF32" s="66">
        <v>37736.114320160006</v>
      </c>
      <c r="FG32" s="66">
        <v>40794.521284809998</v>
      </c>
      <c r="FH32" s="66">
        <v>41055.080129559996</v>
      </c>
      <c r="FI32" s="66">
        <v>41456.090795150005</v>
      </c>
      <c r="FJ32" s="66">
        <v>41922.032921449994</v>
      </c>
      <c r="FK32" s="66">
        <v>270512.79248438001</v>
      </c>
      <c r="FL32" s="66">
        <v>274075.87597399001</v>
      </c>
      <c r="FM32" s="66">
        <v>275826.24720561999</v>
      </c>
      <c r="FN32" s="66">
        <v>337597.70258439</v>
      </c>
      <c r="FO32" s="66"/>
    </row>
    <row r="33" spans="1:171" ht="34.950000000000003" customHeight="1" x14ac:dyDescent="0.25">
      <c r="A33" s="119"/>
      <c r="B33" s="14" t="str">
        <f>IF('0'!$A$1=1,"Цільові фонди","Targeted  funds")</f>
        <v>Цільові фонди</v>
      </c>
      <c r="C33" s="9">
        <v>50000000</v>
      </c>
      <c r="D33" s="66">
        <v>115.42435594000001</v>
      </c>
      <c r="E33" s="66">
        <v>89.862660670000025</v>
      </c>
      <c r="F33" s="66">
        <v>224.02591716000001</v>
      </c>
      <c r="G33" s="66">
        <v>392.46586763000005</v>
      </c>
      <c r="H33" s="66">
        <v>449.35029987999997</v>
      </c>
      <c r="I33" s="66">
        <v>527.50340481000001</v>
      </c>
      <c r="J33" s="66">
        <v>613.02479954</v>
      </c>
      <c r="K33" s="66">
        <v>686.92578242999991</v>
      </c>
      <c r="L33" s="66">
        <v>781.2914833599998</v>
      </c>
      <c r="M33" s="66">
        <v>845.20083413999987</v>
      </c>
      <c r="N33" s="66">
        <v>920.66298430999996</v>
      </c>
      <c r="O33" s="67">
        <v>1029.1363083599999</v>
      </c>
      <c r="P33" s="66">
        <v>49.738738939999998</v>
      </c>
      <c r="Q33" s="66">
        <v>85.608560270000041</v>
      </c>
      <c r="R33" s="66">
        <v>167.37601629</v>
      </c>
      <c r="S33" s="66">
        <v>343.58476980999995</v>
      </c>
      <c r="T33" s="66">
        <v>408.21587657999999</v>
      </c>
      <c r="U33" s="66">
        <v>453.73383551000001</v>
      </c>
      <c r="V33" s="66">
        <v>501.47978537999995</v>
      </c>
      <c r="W33" s="66">
        <v>545.01464799999997</v>
      </c>
      <c r="X33" s="66">
        <v>595.16855798999984</v>
      </c>
      <c r="Y33" s="66">
        <v>646.04065589000015</v>
      </c>
      <c r="Z33" s="66">
        <v>699.79833296999982</v>
      </c>
      <c r="AA33" s="67">
        <v>826.11033037000004</v>
      </c>
      <c r="AB33" s="66">
        <v>28.229077069999999</v>
      </c>
      <c r="AC33" s="66">
        <v>76.755364539999988</v>
      </c>
      <c r="AD33" s="66">
        <v>136.30899829999998</v>
      </c>
      <c r="AE33" s="66">
        <v>301.97378544000003</v>
      </c>
      <c r="AF33" s="66">
        <v>361.79105749999997</v>
      </c>
      <c r="AG33" s="66">
        <v>405.04873017</v>
      </c>
      <c r="AH33" s="66">
        <v>451.67320771000004</v>
      </c>
      <c r="AI33" s="66">
        <v>487.3840003900001</v>
      </c>
      <c r="AJ33" s="66">
        <v>530.93395534000001</v>
      </c>
      <c r="AK33" s="66">
        <v>567.83299984000007</v>
      </c>
      <c r="AL33" s="66">
        <v>601.14710331000015</v>
      </c>
      <c r="AM33" s="67">
        <v>673.30964727000003</v>
      </c>
      <c r="AN33" s="66">
        <v>61.341761360000007</v>
      </c>
      <c r="AO33" s="66">
        <v>97.648216579999996</v>
      </c>
      <c r="AP33" s="66">
        <v>166.89039064000002</v>
      </c>
      <c r="AQ33" s="66">
        <v>262.92648431999999</v>
      </c>
      <c r="AR33" s="66">
        <v>294.17775798000002</v>
      </c>
      <c r="AS33" s="66">
        <v>328.21283539000001</v>
      </c>
      <c r="AT33" s="66">
        <v>358.02813919000005</v>
      </c>
      <c r="AU33" s="66">
        <v>390.07648993999999</v>
      </c>
      <c r="AV33" s="66">
        <v>418.81471321999993</v>
      </c>
      <c r="AW33" s="66">
        <v>449.50405123999997</v>
      </c>
      <c r="AX33" s="66">
        <v>483.98183723999989</v>
      </c>
      <c r="AY33" s="67">
        <v>543.8868485700001</v>
      </c>
      <c r="AZ33" s="66">
        <v>28.864527619999997</v>
      </c>
      <c r="BA33" s="66">
        <v>78.872301910000004</v>
      </c>
      <c r="BB33" s="66">
        <v>128.14050853000001</v>
      </c>
      <c r="BC33" s="66">
        <v>221.51009593999999</v>
      </c>
      <c r="BD33" s="66">
        <v>256.32820507999998</v>
      </c>
      <c r="BE33" s="66">
        <v>299.68420227000001</v>
      </c>
      <c r="BF33" s="66">
        <v>355.58083092000004</v>
      </c>
      <c r="BG33" s="66">
        <v>387.44654345000004</v>
      </c>
      <c r="BH33" s="66">
        <v>439.04524647000005</v>
      </c>
      <c r="BI33" s="66">
        <v>477.26572021000004</v>
      </c>
      <c r="BJ33" s="66">
        <v>513.22854218000009</v>
      </c>
      <c r="BK33" s="66">
        <v>558.94172178999986</v>
      </c>
      <c r="BL33" s="68">
        <v>21.347234090000001</v>
      </c>
      <c r="BM33" s="66">
        <v>104.62893432999999</v>
      </c>
      <c r="BN33" s="66">
        <v>169.31898791999998</v>
      </c>
      <c r="BO33" s="66">
        <v>265.71095551999997</v>
      </c>
      <c r="BP33" s="66">
        <v>331.77112755999997</v>
      </c>
      <c r="BQ33" s="66">
        <v>446.15393772999994</v>
      </c>
      <c r="BR33" s="66">
        <v>528.31390200999999</v>
      </c>
      <c r="BS33" s="66">
        <v>575.62801452999997</v>
      </c>
      <c r="BT33" s="66">
        <v>619.12345310000012</v>
      </c>
      <c r="BU33" s="66">
        <v>664.84453176000011</v>
      </c>
      <c r="BV33" s="66">
        <v>717.39676882000003</v>
      </c>
      <c r="BW33" s="66">
        <v>782.77391959000011</v>
      </c>
      <c r="BX33" s="68">
        <v>58.794075229999997</v>
      </c>
      <c r="BY33" s="66">
        <v>110.77369285</v>
      </c>
      <c r="BZ33" s="66">
        <v>202.38526791999999</v>
      </c>
      <c r="CA33" s="66">
        <v>29963.58682488</v>
      </c>
      <c r="CB33" s="66">
        <v>30011.17525058</v>
      </c>
      <c r="CC33" s="66">
        <v>30055.5087399</v>
      </c>
      <c r="CD33" s="66">
        <v>30131.33913756</v>
      </c>
      <c r="CE33" s="66">
        <v>30184.95311536</v>
      </c>
      <c r="CF33" s="66">
        <v>30277.25837602</v>
      </c>
      <c r="CG33" s="66">
        <v>30348.321900139999</v>
      </c>
      <c r="CH33" s="66">
        <v>30394.96110185</v>
      </c>
      <c r="CI33" s="67">
        <v>30467.003110549998</v>
      </c>
      <c r="CJ33" s="66">
        <v>49.084655349999998</v>
      </c>
      <c r="CK33" s="66">
        <v>111.15640515000001</v>
      </c>
      <c r="CL33" s="66">
        <v>197.50472780000001</v>
      </c>
      <c r="CM33" s="66">
        <v>314.88741780000004</v>
      </c>
      <c r="CN33" s="66">
        <v>395.20043721000002</v>
      </c>
      <c r="CO33" s="66">
        <v>464.96957220000002</v>
      </c>
      <c r="CP33" s="66">
        <v>557.71976004999999</v>
      </c>
      <c r="CQ33" s="66">
        <v>627.79309293999995</v>
      </c>
      <c r="CR33" s="66">
        <v>664.92394408999996</v>
      </c>
      <c r="CS33" s="66">
        <v>717.15856055999996</v>
      </c>
      <c r="CT33" s="66">
        <v>763.70390265999993</v>
      </c>
      <c r="CU33" s="67">
        <v>865.60764280000001</v>
      </c>
      <c r="CV33" s="66">
        <v>42.977172549999999</v>
      </c>
      <c r="CW33" s="66">
        <v>1569.4235270699999</v>
      </c>
      <c r="CX33" s="66">
        <v>1684.8308976599999</v>
      </c>
      <c r="CY33" s="66">
        <v>1823.8904004199999</v>
      </c>
      <c r="CZ33" s="66">
        <v>1929.6728167199999</v>
      </c>
      <c r="DA33" s="66">
        <v>1966.4526874099997</v>
      </c>
      <c r="DB33" s="66">
        <v>2050.3536459799998</v>
      </c>
      <c r="DC33" s="66">
        <v>2111.0283866499999</v>
      </c>
      <c r="DD33" s="66">
        <v>2161.2369300999999</v>
      </c>
      <c r="DE33" s="66">
        <v>2256.8088222299998</v>
      </c>
      <c r="DF33" s="66">
        <v>2310.95749518</v>
      </c>
      <c r="DG33" s="67">
        <v>2372.7524880899996</v>
      </c>
      <c r="DH33" s="66">
        <v>56.282506600000005</v>
      </c>
      <c r="DI33" s="66">
        <v>130.35709032</v>
      </c>
      <c r="DJ33" s="66">
        <v>208.25769682000001</v>
      </c>
      <c r="DK33" s="66">
        <v>319.16495800000001</v>
      </c>
      <c r="DL33" s="66">
        <v>350.90759801000002</v>
      </c>
      <c r="DM33" s="66">
        <v>405.83078443000005</v>
      </c>
      <c r="DN33" s="66">
        <v>478.94941943999999</v>
      </c>
      <c r="DO33" s="66">
        <v>598.70666861999996</v>
      </c>
      <c r="DP33" s="66">
        <v>692.75870870000006</v>
      </c>
      <c r="DQ33" s="66">
        <v>744.9410795</v>
      </c>
      <c r="DR33" s="66">
        <v>775.43821911999999</v>
      </c>
      <c r="DS33" s="67">
        <v>836.42487498000003</v>
      </c>
      <c r="DT33" s="66">
        <v>37.729226159999996</v>
      </c>
      <c r="DU33" s="66">
        <v>95.366789209999993</v>
      </c>
      <c r="DV33" s="66">
        <v>180.12737797999998</v>
      </c>
      <c r="DW33" s="66">
        <v>335.13276619999999</v>
      </c>
      <c r="DX33" s="66">
        <v>369.69737079999999</v>
      </c>
      <c r="DY33" s="66">
        <v>422.76070799000001</v>
      </c>
      <c r="DZ33" s="66">
        <v>479.96339083999999</v>
      </c>
      <c r="EA33" s="66">
        <v>523.92060236999998</v>
      </c>
      <c r="EB33" s="66">
        <v>574.1612672</v>
      </c>
      <c r="EC33" s="66">
        <v>626.78158626000004</v>
      </c>
      <c r="ED33" s="66">
        <v>707.34645677000003</v>
      </c>
      <c r="EE33" s="66">
        <v>780.82355037000002</v>
      </c>
      <c r="EF33" s="68">
        <v>47.692271049999995</v>
      </c>
      <c r="EG33" s="66">
        <v>111.67921686</v>
      </c>
      <c r="EH33" s="66">
        <v>142.73343463999998</v>
      </c>
      <c r="EI33" s="66">
        <v>212.36879749000002</v>
      </c>
      <c r="EJ33" s="66">
        <v>251.23467957</v>
      </c>
      <c r="EK33" s="66">
        <v>278.22278423</v>
      </c>
      <c r="EL33" s="66">
        <v>301.79850914999997</v>
      </c>
      <c r="EM33" s="66">
        <v>398.27406966000001</v>
      </c>
      <c r="EN33" s="66">
        <v>419.67406098999999</v>
      </c>
      <c r="EO33" s="66">
        <v>441.96719619999999</v>
      </c>
      <c r="EP33" s="66">
        <v>456.42147038999997</v>
      </c>
      <c r="EQ33" s="66">
        <v>478.45854930000002</v>
      </c>
      <c r="ER33" s="68">
        <v>16.881110039999999</v>
      </c>
      <c r="ES33" s="66">
        <v>44.620308680000001</v>
      </c>
      <c r="ET33" s="66">
        <v>82.388417019999991</v>
      </c>
      <c r="EU33" s="66">
        <v>194.48198738999997</v>
      </c>
      <c r="EV33" s="66">
        <v>386.22209551999998</v>
      </c>
      <c r="EW33" s="66">
        <v>481.78129361999999</v>
      </c>
      <c r="EX33" s="66">
        <v>559.37303735</v>
      </c>
      <c r="EY33" s="66">
        <v>612.00961011000004</v>
      </c>
      <c r="EZ33" s="66">
        <v>671.6253588300001</v>
      </c>
      <c r="FA33" s="66">
        <v>717.86172032000002</v>
      </c>
      <c r="FB33" s="66">
        <v>753.09593596000002</v>
      </c>
      <c r="FC33" s="66">
        <v>783.85487710000007</v>
      </c>
      <c r="FD33" s="68">
        <v>29.66308093</v>
      </c>
      <c r="FE33" s="66">
        <v>78.224466500000005</v>
      </c>
      <c r="FF33" s="66">
        <v>192.91738424000002</v>
      </c>
      <c r="FG33" s="66">
        <v>403.64241349999998</v>
      </c>
      <c r="FH33" s="66">
        <v>507.72412011</v>
      </c>
      <c r="FI33" s="66">
        <v>589.38780216999999</v>
      </c>
      <c r="FJ33" s="66">
        <v>684.40258065</v>
      </c>
      <c r="FK33" s="66">
        <v>778.26643048000005</v>
      </c>
      <c r="FL33" s="66">
        <v>863.74346001000004</v>
      </c>
      <c r="FM33" s="66">
        <v>928.72448099999997</v>
      </c>
      <c r="FN33" s="66">
        <v>987.58882404999997</v>
      </c>
      <c r="FO33" s="66"/>
    </row>
    <row r="34" spans="1:171" x14ac:dyDescent="0.25">
      <c r="A34" s="2"/>
      <c r="B34" s="1"/>
      <c r="C34" s="1"/>
      <c r="D34" s="1"/>
      <c r="E34" s="1"/>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row>
    <row r="35" spans="1:171" ht="13.95" customHeight="1" x14ac:dyDescent="0.25">
      <c r="A35" s="122" t="str">
        <f>IF('0'!$A$1=1,"* Дані за 3 місяці, 6 місяців та 9 місяців наведено згідно із квартальними звітами Казначейства про виконання бюджету; 
за 12 місяців - згідно з річними звітами.","* Data for 3 months, 6 months and 9 months according to the quarterly reports of Treasury; 12 months - according to the annual reports.")</f>
        <v>* Дані за 3 місяці, 6 місяців та 9 місяців наведено згідно із квартальними звітами Казначейства про виконання бюджету; 
за 12 місяців - згідно з річними звітами.</v>
      </c>
      <c r="B35" s="122"/>
      <c r="C35" s="122"/>
      <c r="D35" s="58"/>
      <c r="E35" s="58"/>
      <c r="F35" s="58"/>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row>
    <row r="36" spans="1:171" x14ac:dyDescent="0.25">
      <c r="A36" s="122"/>
      <c r="B36" s="122"/>
      <c r="C36" s="122"/>
      <c r="D36" s="58"/>
      <c r="E36" s="58"/>
      <c r="F36" s="58"/>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CJ36" s="59"/>
      <c r="CK36" s="59"/>
    </row>
    <row r="37" spans="1:171" x14ac:dyDescent="0.25">
      <c r="A37" s="122"/>
      <c r="B37" s="122"/>
      <c r="C37" s="122"/>
      <c r="D37" s="58"/>
      <c r="E37" s="58"/>
      <c r="F37" s="58"/>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row>
    <row r="39" spans="1:171" x14ac:dyDescent="0.25">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row>
  </sheetData>
  <sheetProtection password="CF7A" sheet="1" formatCells="0"/>
  <mergeCells count="3">
    <mergeCell ref="A3:A33"/>
    <mergeCell ref="A2:B2"/>
    <mergeCell ref="A35:C37"/>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3" orientation="landscape" r:id="rId1"/>
  <colBreaks count="6" manualBreakCount="6">
    <brk id="15" max="1048575" man="1"/>
    <brk id="27" max="1048575" man="1"/>
    <brk id="39" max="1048575" man="1"/>
    <brk id="51" max="1048575" man="1"/>
    <brk id="63" max="36" man="1"/>
    <brk id="75"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E4BC"/>
  </sheetPr>
  <dimension ref="A1:FO44"/>
  <sheetViews>
    <sheetView showGridLines="0" zoomScale="60" zoomScaleNormal="60" workbookViewId="0">
      <pane xSplit="3" ySplit="2" topLeftCell="EW3" activePane="bottomRight" state="frozen"/>
      <selection activeCell="B12" sqref="B12"/>
      <selection pane="topRight" activeCell="B12" sqref="B12"/>
      <selection pane="bottomLeft" activeCell="B12" sqref="B12"/>
      <selection pane="bottomRight" activeCell="FN32" sqref="FN32"/>
    </sheetView>
  </sheetViews>
  <sheetFormatPr defaultColWidth="8.88671875" defaultRowHeight="13.8" outlineLevelCol="1" x14ac:dyDescent="0.25"/>
  <cols>
    <col min="1" max="1" width="20.77734375" style="45" customWidth="1"/>
    <col min="2" max="2" width="70.77734375" style="51" customWidth="1"/>
    <col min="3" max="3" width="16.77734375" style="51" customWidth="1"/>
    <col min="4" max="26" width="11.6640625" style="51" hidden="1" customWidth="1" outlineLevel="1"/>
    <col min="27" max="27" width="11.6640625" style="51" hidden="1" customWidth="1" outlineLevel="1" collapsed="1"/>
    <col min="28" max="38" width="11.6640625" style="51" hidden="1" customWidth="1" outlineLevel="1"/>
    <col min="39" max="39" width="11.6640625" style="51" hidden="1" customWidth="1" outlineLevel="1" collapsed="1"/>
    <col min="40" max="50" width="11.6640625" style="45" hidden="1" customWidth="1" outlineLevel="1"/>
    <col min="51" max="51" width="11.6640625" style="45" hidden="1" customWidth="1" outlineLevel="1" collapsed="1"/>
    <col min="52" max="108" width="11.6640625" style="45" hidden="1" customWidth="1" outlineLevel="1"/>
    <col min="109" max="109" width="11.6640625" style="87" hidden="1" customWidth="1" outlineLevel="1"/>
    <col min="110" max="111" width="11.6640625" style="45" hidden="1" customWidth="1" outlineLevel="1"/>
    <col min="112" max="112" width="12.6640625" style="45" customWidth="1" collapsed="1"/>
    <col min="113" max="135" width="12.6640625" style="45" customWidth="1"/>
    <col min="136" max="147" width="13.44140625" style="45" customWidth="1"/>
    <col min="148" max="159" width="12.77734375" style="45" customWidth="1"/>
    <col min="160" max="168" width="11.6640625" style="45" customWidth="1"/>
    <col min="169" max="169" width="12.21875" style="45" customWidth="1"/>
    <col min="170" max="170" width="12.77734375" style="45" customWidth="1"/>
    <col min="171" max="171" width="11.6640625" style="45" customWidth="1"/>
    <col min="172" max="16384" width="8.88671875" style="45"/>
  </cols>
  <sheetData>
    <row r="1" spans="1:171" s="50" customFormat="1" ht="19.95" customHeight="1" x14ac:dyDescent="0.3">
      <c r="A1" s="107" t="str">
        <f>IF('0'!$A$1=1,"до змісту","to title")</f>
        <v>до змісту</v>
      </c>
      <c r="B1" s="108">
        <f>SUM(FC1:FO1)</f>
        <v>0</v>
      </c>
      <c r="C1" s="61">
        <f>SUM(D1:CU1)</f>
        <v>0</v>
      </c>
      <c r="D1" s="61">
        <f>ROUND(((D3-D19)+((D4-SUM(D5:D11))+(D12-SUM(D13:D18))+(D3-D4-D12))+((D20-SUM(D21:D23))+(D25-SUM(D26:D28))+(D19-D20-D24-D25)))*100000000,0)</f>
        <v>0</v>
      </c>
      <c r="E1" s="61">
        <f t="shared" ref="E1:BP1" si="0">ROUND(((E3-E19)+((E4-SUM(E5:E11))+(E12-SUM(E13:E18))+(E3-E4-E12))+((E20-SUM(E21:E23))+(E25-SUM(E26:E28))+(E19-E20-E24-E25)))*100000000,0)</f>
        <v>0</v>
      </c>
      <c r="F1" s="61">
        <f t="shared" si="0"/>
        <v>0</v>
      </c>
      <c r="G1" s="61">
        <f t="shared" si="0"/>
        <v>0</v>
      </c>
      <c r="H1" s="61">
        <f t="shared" si="0"/>
        <v>0</v>
      </c>
      <c r="I1" s="61">
        <f t="shared" si="0"/>
        <v>0</v>
      </c>
      <c r="J1" s="61">
        <f t="shared" si="0"/>
        <v>0</v>
      </c>
      <c r="K1" s="61">
        <f t="shared" si="0"/>
        <v>0</v>
      </c>
      <c r="L1" s="61">
        <f t="shared" si="0"/>
        <v>0</v>
      </c>
      <c r="M1" s="61">
        <f t="shared" si="0"/>
        <v>0</v>
      </c>
      <c r="N1" s="61">
        <f t="shared" si="0"/>
        <v>0</v>
      </c>
      <c r="O1" s="61">
        <f t="shared" si="0"/>
        <v>0</v>
      </c>
      <c r="P1" s="61">
        <f t="shared" si="0"/>
        <v>0</v>
      </c>
      <c r="Q1" s="61">
        <f t="shared" si="0"/>
        <v>0</v>
      </c>
      <c r="R1" s="61">
        <f t="shared" si="0"/>
        <v>0</v>
      </c>
      <c r="S1" s="61">
        <f t="shared" si="0"/>
        <v>0</v>
      </c>
      <c r="T1" s="61">
        <f t="shared" si="0"/>
        <v>0</v>
      </c>
      <c r="U1" s="61">
        <f t="shared" si="0"/>
        <v>0</v>
      </c>
      <c r="V1" s="61">
        <f t="shared" si="0"/>
        <v>0</v>
      </c>
      <c r="W1" s="61">
        <f t="shared" si="0"/>
        <v>0</v>
      </c>
      <c r="X1" s="61">
        <f t="shared" si="0"/>
        <v>0</v>
      </c>
      <c r="Y1" s="61">
        <f t="shared" si="0"/>
        <v>0</v>
      </c>
      <c r="Z1" s="61">
        <f t="shared" si="0"/>
        <v>0</v>
      </c>
      <c r="AA1" s="61">
        <f t="shared" si="0"/>
        <v>0</v>
      </c>
      <c r="AB1" s="61">
        <f t="shared" si="0"/>
        <v>0</v>
      </c>
      <c r="AC1" s="61">
        <f t="shared" si="0"/>
        <v>0</v>
      </c>
      <c r="AD1" s="61">
        <f t="shared" si="0"/>
        <v>0</v>
      </c>
      <c r="AE1" s="61">
        <f t="shared" si="0"/>
        <v>0</v>
      </c>
      <c r="AF1" s="61">
        <f t="shared" si="0"/>
        <v>0</v>
      </c>
      <c r="AG1" s="61">
        <f t="shared" si="0"/>
        <v>0</v>
      </c>
      <c r="AH1" s="61">
        <f t="shared" si="0"/>
        <v>0</v>
      </c>
      <c r="AI1" s="61">
        <f t="shared" si="0"/>
        <v>0</v>
      </c>
      <c r="AJ1" s="61">
        <f t="shared" si="0"/>
        <v>0</v>
      </c>
      <c r="AK1" s="61">
        <f t="shared" si="0"/>
        <v>0</v>
      </c>
      <c r="AL1" s="61">
        <f t="shared" si="0"/>
        <v>0</v>
      </c>
      <c r="AM1" s="61">
        <f t="shared" si="0"/>
        <v>0</v>
      </c>
      <c r="AN1" s="61">
        <f t="shared" si="0"/>
        <v>0</v>
      </c>
      <c r="AO1" s="61">
        <f t="shared" si="0"/>
        <v>0</v>
      </c>
      <c r="AP1" s="61">
        <f t="shared" si="0"/>
        <v>0</v>
      </c>
      <c r="AQ1" s="61">
        <f t="shared" si="0"/>
        <v>0</v>
      </c>
      <c r="AR1" s="61">
        <f t="shared" si="0"/>
        <v>0</v>
      </c>
      <c r="AS1" s="61">
        <f t="shared" si="0"/>
        <v>0</v>
      </c>
      <c r="AT1" s="61">
        <f t="shared" si="0"/>
        <v>0</v>
      </c>
      <c r="AU1" s="61">
        <f t="shared" si="0"/>
        <v>0</v>
      </c>
      <c r="AV1" s="61">
        <f t="shared" si="0"/>
        <v>0</v>
      </c>
      <c r="AW1" s="61">
        <f t="shared" si="0"/>
        <v>0</v>
      </c>
      <c r="AX1" s="61">
        <f t="shared" si="0"/>
        <v>0</v>
      </c>
      <c r="AY1" s="61">
        <f t="shared" si="0"/>
        <v>0</v>
      </c>
      <c r="AZ1" s="61">
        <f t="shared" si="0"/>
        <v>0</v>
      </c>
      <c r="BA1" s="61">
        <f t="shared" si="0"/>
        <v>0</v>
      </c>
      <c r="BB1" s="61">
        <f t="shared" si="0"/>
        <v>0</v>
      </c>
      <c r="BC1" s="61">
        <f t="shared" si="0"/>
        <v>0</v>
      </c>
      <c r="BD1" s="61">
        <f t="shared" si="0"/>
        <v>0</v>
      </c>
      <c r="BE1" s="61">
        <f t="shared" si="0"/>
        <v>0</v>
      </c>
      <c r="BF1" s="61">
        <f t="shared" si="0"/>
        <v>0</v>
      </c>
      <c r="BG1" s="61">
        <f t="shared" si="0"/>
        <v>0</v>
      </c>
      <c r="BH1" s="61">
        <f t="shared" si="0"/>
        <v>0</v>
      </c>
      <c r="BI1" s="61">
        <f t="shared" si="0"/>
        <v>0</v>
      </c>
      <c r="BJ1" s="61">
        <f t="shared" si="0"/>
        <v>0</v>
      </c>
      <c r="BK1" s="61">
        <f t="shared" si="0"/>
        <v>0</v>
      </c>
      <c r="BL1" s="61">
        <f t="shared" si="0"/>
        <v>0</v>
      </c>
      <c r="BM1" s="61">
        <f t="shared" si="0"/>
        <v>0</v>
      </c>
      <c r="BN1" s="61">
        <f t="shared" si="0"/>
        <v>0</v>
      </c>
      <c r="BO1" s="61">
        <f t="shared" si="0"/>
        <v>0</v>
      </c>
      <c r="BP1" s="61">
        <f t="shared" si="0"/>
        <v>0</v>
      </c>
      <c r="BQ1" s="61">
        <f t="shared" ref="BQ1:CU1" si="1">ROUND(((BQ3-BQ19)+((BQ4-SUM(BQ5:BQ11))+(BQ12-SUM(BQ13:BQ18))+(BQ3-BQ4-BQ12))+((BQ20-SUM(BQ21:BQ23))+(BQ25-SUM(BQ26:BQ28))+(BQ19-BQ20-BQ24-BQ25)))*100000000,0)</f>
        <v>0</v>
      </c>
      <c r="BR1" s="61">
        <f t="shared" si="1"/>
        <v>0</v>
      </c>
      <c r="BS1" s="61">
        <f t="shared" si="1"/>
        <v>0</v>
      </c>
      <c r="BT1" s="61">
        <f t="shared" si="1"/>
        <v>0</v>
      </c>
      <c r="BU1" s="61">
        <f t="shared" si="1"/>
        <v>0</v>
      </c>
      <c r="BV1" s="61">
        <f t="shared" si="1"/>
        <v>0</v>
      </c>
      <c r="BW1" s="61">
        <f t="shared" si="1"/>
        <v>0</v>
      </c>
      <c r="BX1" s="61">
        <f t="shared" si="1"/>
        <v>0</v>
      </c>
      <c r="BY1" s="61">
        <f t="shared" si="1"/>
        <v>0</v>
      </c>
      <c r="BZ1" s="61">
        <f t="shared" si="1"/>
        <v>0</v>
      </c>
      <c r="CA1" s="61">
        <f t="shared" si="1"/>
        <v>0</v>
      </c>
      <c r="CB1" s="61">
        <f t="shared" si="1"/>
        <v>0</v>
      </c>
      <c r="CC1" s="61">
        <f t="shared" si="1"/>
        <v>0</v>
      </c>
      <c r="CD1" s="61">
        <f t="shared" si="1"/>
        <v>0</v>
      </c>
      <c r="CE1" s="61">
        <f t="shared" si="1"/>
        <v>0</v>
      </c>
      <c r="CF1" s="61">
        <f t="shared" si="1"/>
        <v>0</v>
      </c>
      <c r="CG1" s="61">
        <f t="shared" si="1"/>
        <v>0</v>
      </c>
      <c r="CH1" s="61">
        <f t="shared" si="1"/>
        <v>0</v>
      </c>
      <c r="CI1" s="61">
        <f t="shared" si="1"/>
        <v>0</v>
      </c>
      <c r="CJ1" s="61">
        <f t="shared" si="1"/>
        <v>0</v>
      </c>
      <c r="CK1" s="61">
        <f t="shared" si="1"/>
        <v>0</v>
      </c>
      <c r="CL1" s="61">
        <f t="shared" si="1"/>
        <v>0</v>
      </c>
      <c r="CM1" s="61">
        <f t="shared" si="1"/>
        <v>0</v>
      </c>
      <c r="CN1" s="61">
        <f t="shared" si="1"/>
        <v>0</v>
      </c>
      <c r="CO1" s="61">
        <f t="shared" si="1"/>
        <v>0</v>
      </c>
      <c r="CP1" s="61">
        <f t="shared" si="1"/>
        <v>0</v>
      </c>
      <c r="CQ1" s="61">
        <f t="shared" si="1"/>
        <v>0</v>
      </c>
      <c r="CR1" s="61">
        <f t="shared" si="1"/>
        <v>0</v>
      </c>
      <c r="CS1" s="61">
        <f t="shared" si="1"/>
        <v>0</v>
      </c>
      <c r="CT1" s="61">
        <f t="shared" si="1"/>
        <v>0</v>
      </c>
      <c r="CU1" s="61">
        <f t="shared" si="1"/>
        <v>0</v>
      </c>
      <c r="DE1" s="87"/>
      <c r="EV1" s="109"/>
      <c r="EW1" s="109"/>
      <c r="EX1" s="109"/>
      <c r="EY1" s="109"/>
      <c r="EZ1" s="109"/>
      <c r="FA1" s="109"/>
      <c r="FB1" s="109"/>
      <c r="FC1" s="110">
        <f>ROUND(SUM(FC5:FC11,FC13:FC18)-FC3,2)</f>
        <v>0</v>
      </c>
      <c r="FD1" s="110">
        <f>ROUND(SUM(FD5:FD11,FD13:FD18)-FD3,2)</f>
        <v>0</v>
      </c>
      <c r="FE1" s="110">
        <f t="shared" ref="FE1:FH1" si="2">ROUND(SUM(FE5:FE11,FE13:FE18)-FE3,2)</f>
        <v>0</v>
      </c>
      <c r="FF1" s="110">
        <f t="shared" si="2"/>
        <v>0</v>
      </c>
      <c r="FG1" s="110">
        <f t="shared" si="2"/>
        <v>0</v>
      </c>
      <c r="FH1" s="110">
        <f t="shared" si="2"/>
        <v>0</v>
      </c>
      <c r="FI1" s="109"/>
    </row>
    <row r="2" spans="1:171" ht="45" customHeight="1" x14ac:dyDescent="0.25">
      <c r="A2" s="123" t="str">
        <f>IF('0'!$A$1=1,"Фінансування Зведеного бюджету* (кумулятивно з початку року) (млн. гривень)","Consolidated budget financing* (cumulative from the beginning of a year) (UAH million)")</f>
        <v>Фінансування Зведеного бюджету* (кумулятивно з початку року) (млн. гривень)</v>
      </c>
      <c r="B2" s="120"/>
      <c r="C2" s="3" t="str">
        <f>IF('0'!$A$1=1,"код бюджетної класифікації","budget classification code")</f>
        <v>код бюджетної класифікації</v>
      </c>
      <c r="D2" s="17">
        <v>40544</v>
      </c>
      <c r="E2" s="17">
        <v>40575</v>
      </c>
      <c r="F2" s="17">
        <v>40603</v>
      </c>
      <c r="G2" s="17">
        <v>40634</v>
      </c>
      <c r="H2" s="17">
        <v>40664</v>
      </c>
      <c r="I2" s="17">
        <v>40695</v>
      </c>
      <c r="J2" s="17">
        <v>40725</v>
      </c>
      <c r="K2" s="17">
        <v>40756</v>
      </c>
      <c r="L2" s="17">
        <v>40787</v>
      </c>
      <c r="M2" s="17">
        <v>40817</v>
      </c>
      <c r="N2" s="17">
        <v>40848</v>
      </c>
      <c r="O2" s="18">
        <v>40878</v>
      </c>
      <c r="P2" s="17">
        <v>40909</v>
      </c>
      <c r="Q2" s="17">
        <v>40940</v>
      </c>
      <c r="R2" s="17">
        <v>40969</v>
      </c>
      <c r="S2" s="17">
        <v>41000</v>
      </c>
      <c r="T2" s="17">
        <v>41030</v>
      </c>
      <c r="U2" s="17">
        <v>41061</v>
      </c>
      <c r="V2" s="17">
        <v>41091</v>
      </c>
      <c r="W2" s="17">
        <v>41122</v>
      </c>
      <c r="X2" s="17">
        <v>41153</v>
      </c>
      <c r="Y2" s="17">
        <v>41183</v>
      </c>
      <c r="Z2" s="17">
        <v>41214</v>
      </c>
      <c r="AA2" s="18">
        <v>41244</v>
      </c>
      <c r="AB2" s="17">
        <v>41275</v>
      </c>
      <c r="AC2" s="17">
        <v>41306</v>
      </c>
      <c r="AD2" s="17">
        <v>41334</v>
      </c>
      <c r="AE2" s="17">
        <v>41365</v>
      </c>
      <c r="AF2" s="17">
        <v>41395</v>
      </c>
      <c r="AG2" s="17">
        <v>41426</v>
      </c>
      <c r="AH2" s="17">
        <v>41456</v>
      </c>
      <c r="AI2" s="17">
        <v>41487</v>
      </c>
      <c r="AJ2" s="17">
        <v>41518</v>
      </c>
      <c r="AK2" s="17">
        <v>41548</v>
      </c>
      <c r="AL2" s="17">
        <v>41579</v>
      </c>
      <c r="AM2" s="18">
        <v>41609</v>
      </c>
      <c r="AN2" s="17">
        <v>41640</v>
      </c>
      <c r="AO2" s="17">
        <v>41671</v>
      </c>
      <c r="AP2" s="17">
        <v>41699</v>
      </c>
      <c r="AQ2" s="17">
        <v>41730</v>
      </c>
      <c r="AR2" s="17">
        <v>41760</v>
      </c>
      <c r="AS2" s="17">
        <v>41791</v>
      </c>
      <c r="AT2" s="17">
        <v>41821</v>
      </c>
      <c r="AU2" s="17">
        <v>41852</v>
      </c>
      <c r="AV2" s="17">
        <v>41883</v>
      </c>
      <c r="AW2" s="17">
        <v>41913</v>
      </c>
      <c r="AX2" s="17">
        <v>41944</v>
      </c>
      <c r="AY2" s="18">
        <v>41974</v>
      </c>
      <c r="AZ2" s="17">
        <v>42005</v>
      </c>
      <c r="BA2" s="17">
        <v>42036</v>
      </c>
      <c r="BB2" s="17">
        <v>42064</v>
      </c>
      <c r="BC2" s="17">
        <v>42095</v>
      </c>
      <c r="BD2" s="17">
        <v>42125</v>
      </c>
      <c r="BE2" s="17">
        <v>42156</v>
      </c>
      <c r="BF2" s="17">
        <v>42186</v>
      </c>
      <c r="BG2" s="17">
        <v>42217</v>
      </c>
      <c r="BH2" s="17">
        <v>42248</v>
      </c>
      <c r="BI2" s="17">
        <v>42278</v>
      </c>
      <c r="BJ2" s="17">
        <v>42309</v>
      </c>
      <c r="BK2" s="17">
        <v>42339</v>
      </c>
      <c r="BL2" s="53">
        <v>42370</v>
      </c>
      <c r="BM2" s="17">
        <v>42401</v>
      </c>
      <c r="BN2" s="17">
        <v>42430</v>
      </c>
      <c r="BO2" s="17">
        <v>42461</v>
      </c>
      <c r="BP2" s="17">
        <v>42491</v>
      </c>
      <c r="BQ2" s="17">
        <v>42522</v>
      </c>
      <c r="BR2" s="17">
        <v>42552</v>
      </c>
      <c r="BS2" s="17">
        <v>42583</v>
      </c>
      <c r="BT2" s="17">
        <v>42614</v>
      </c>
      <c r="BU2" s="17">
        <v>42644</v>
      </c>
      <c r="BV2" s="17">
        <v>42675</v>
      </c>
      <c r="BW2" s="17">
        <v>42705</v>
      </c>
      <c r="BX2" s="53">
        <v>42736</v>
      </c>
      <c r="BY2" s="17">
        <v>42767</v>
      </c>
      <c r="BZ2" s="17">
        <v>42795</v>
      </c>
      <c r="CA2" s="17">
        <v>42826</v>
      </c>
      <c r="CB2" s="17">
        <v>42856</v>
      </c>
      <c r="CC2" s="17">
        <v>42887</v>
      </c>
      <c r="CD2" s="17">
        <v>42917</v>
      </c>
      <c r="CE2" s="17">
        <v>42948</v>
      </c>
      <c r="CF2" s="17">
        <v>42979</v>
      </c>
      <c r="CG2" s="17">
        <v>43009</v>
      </c>
      <c r="CH2" s="17">
        <v>43040</v>
      </c>
      <c r="CI2" s="17">
        <v>43070</v>
      </c>
      <c r="CJ2" s="17">
        <v>43101</v>
      </c>
      <c r="CK2" s="17">
        <v>43132</v>
      </c>
      <c r="CL2" s="17">
        <v>43160</v>
      </c>
      <c r="CM2" s="17">
        <v>43191</v>
      </c>
      <c r="CN2" s="17">
        <v>43221</v>
      </c>
      <c r="CO2" s="17">
        <v>43252</v>
      </c>
      <c r="CP2" s="17">
        <v>43282</v>
      </c>
      <c r="CQ2" s="17">
        <v>43313</v>
      </c>
      <c r="CR2" s="17">
        <v>43344</v>
      </c>
      <c r="CS2" s="17">
        <v>43374</v>
      </c>
      <c r="CT2" s="17">
        <v>43405</v>
      </c>
      <c r="CU2" s="18">
        <v>43435</v>
      </c>
      <c r="CV2" s="17">
        <v>43466</v>
      </c>
      <c r="CW2" s="17">
        <v>43497</v>
      </c>
      <c r="CX2" s="17">
        <v>43525</v>
      </c>
      <c r="CY2" s="17">
        <v>43556</v>
      </c>
      <c r="CZ2" s="17">
        <v>43586</v>
      </c>
      <c r="DA2" s="17">
        <v>43617</v>
      </c>
      <c r="DB2" s="17">
        <v>43647</v>
      </c>
      <c r="DC2" s="17">
        <v>43678</v>
      </c>
      <c r="DD2" s="17">
        <v>43709</v>
      </c>
      <c r="DE2" s="17">
        <v>43739</v>
      </c>
      <c r="DF2" s="17">
        <v>43770</v>
      </c>
      <c r="DG2" s="18">
        <v>43800</v>
      </c>
      <c r="DH2" s="17">
        <v>43831</v>
      </c>
      <c r="DI2" s="17">
        <v>43862</v>
      </c>
      <c r="DJ2" s="17">
        <v>43891</v>
      </c>
      <c r="DK2" s="17">
        <v>43922</v>
      </c>
      <c r="DL2" s="17">
        <v>43952</v>
      </c>
      <c r="DM2" s="17">
        <v>43983</v>
      </c>
      <c r="DN2" s="17">
        <v>44013</v>
      </c>
      <c r="DO2" s="17">
        <v>44044</v>
      </c>
      <c r="DP2" s="17">
        <v>44075</v>
      </c>
      <c r="DQ2" s="17">
        <v>44105</v>
      </c>
      <c r="DR2" s="17">
        <v>44136</v>
      </c>
      <c r="DS2" s="97">
        <v>44166</v>
      </c>
      <c r="DT2" s="17">
        <v>44197</v>
      </c>
      <c r="DU2" s="17">
        <v>44228</v>
      </c>
      <c r="DV2" s="17">
        <v>44256</v>
      </c>
      <c r="DW2" s="17">
        <v>44287</v>
      </c>
      <c r="DX2" s="17">
        <v>44317</v>
      </c>
      <c r="DY2" s="17">
        <v>44348</v>
      </c>
      <c r="DZ2" s="17">
        <v>44378</v>
      </c>
      <c r="EA2" s="17">
        <v>44409</v>
      </c>
      <c r="EB2" s="17">
        <v>44440</v>
      </c>
      <c r="EC2" s="17">
        <v>44470</v>
      </c>
      <c r="ED2" s="17">
        <v>44501</v>
      </c>
      <c r="EE2" s="17">
        <v>44531</v>
      </c>
      <c r="EF2" s="53">
        <v>44562</v>
      </c>
      <c r="EG2" s="17">
        <v>44593</v>
      </c>
      <c r="EH2" s="17">
        <v>44621</v>
      </c>
      <c r="EI2" s="17">
        <v>44652</v>
      </c>
      <c r="EJ2" s="17">
        <v>44682</v>
      </c>
      <c r="EK2" s="17">
        <v>44713</v>
      </c>
      <c r="EL2" s="17">
        <v>44743</v>
      </c>
      <c r="EM2" s="17">
        <v>44774</v>
      </c>
      <c r="EN2" s="17">
        <v>44805</v>
      </c>
      <c r="EO2" s="17">
        <v>44835</v>
      </c>
      <c r="EP2" s="17">
        <v>44866</v>
      </c>
      <c r="EQ2" s="17">
        <v>44896</v>
      </c>
      <c r="ER2" s="53">
        <v>44927</v>
      </c>
      <c r="ES2" s="17">
        <v>44958</v>
      </c>
      <c r="ET2" s="17">
        <v>44986</v>
      </c>
      <c r="EU2" s="17">
        <v>45017</v>
      </c>
      <c r="EV2" s="17">
        <v>45047</v>
      </c>
      <c r="EW2" s="17">
        <v>45078</v>
      </c>
      <c r="EX2" s="17">
        <v>45108</v>
      </c>
      <c r="EY2" s="17">
        <v>45139</v>
      </c>
      <c r="EZ2" s="17">
        <v>45170</v>
      </c>
      <c r="FA2" s="17">
        <v>45200</v>
      </c>
      <c r="FB2" s="17">
        <v>45231</v>
      </c>
      <c r="FC2" s="17">
        <v>45261</v>
      </c>
      <c r="FD2" s="53">
        <v>45292</v>
      </c>
      <c r="FE2" s="17">
        <v>45323</v>
      </c>
      <c r="FF2" s="17">
        <v>45352</v>
      </c>
      <c r="FG2" s="17">
        <v>45383</v>
      </c>
      <c r="FH2" s="17">
        <v>45413</v>
      </c>
      <c r="FI2" s="17">
        <v>45444</v>
      </c>
      <c r="FJ2" s="17">
        <v>45474</v>
      </c>
      <c r="FK2" s="17">
        <v>45505</v>
      </c>
      <c r="FL2" s="17">
        <v>45536</v>
      </c>
      <c r="FM2" s="17">
        <v>45566</v>
      </c>
      <c r="FN2" s="17">
        <v>45597</v>
      </c>
      <c r="FO2" s="17">
        <v>45627</v>
      </c>
    </row>
    <row r="3" spans="1:171" ht="34.950000000000003" customHeight="1" x14ac:dyDescent="0.25">
      <c r="A3" s="117" t="str">
        <f>IF('0'!$A$1=1,"ЗА КЛАСИФІКАЦІЄЮ ФІНАНСУВАННЯ БЮДЖЕТУ ЗА ТИПОМ КРЕДИТОРА","CLASSIFICATION OF BUDGET FINANCING BY TYPE OF CREDITOR")</f>
        <v>ЗА КЛАСИФІКАЦІЄЮ ФІНАНСУВАННЯ БЮДЖЕТУ ЗА ТИПОМ КРЕДИТОРА</v>
      </c>
      <c r="B3" s="19" t="str">
        <f>IF('0'!$A$1=1,"Фінансування (дефіцит «+» / профіцит «-») **","Total financing (deficit «+» / surplus «-») **")</f>
        <v>Фінансування (дефіцит «+» / профіцит «-») **</v>
      </c>
      <c r="C3" s="20"/>
      <c r="D3" s="63">
        <v>-909.38172459000623</v>
      </c>
      <c r="E3" s="63">
        <v>-5024.826149460001</v>
      </c>
      <c r="F3" s="63">
        <v>712.34789035999484</v>
      </c>
      <c r="G3" s="63">
        <v>2916.2068296499938</v>
      </c>
      <c r="H3" s="63">
        <v>-146.18075957000445</v>
      </c>
      <c r="I3" s="63">
        <v>11711.483424799993</v>
      </c>
      <c r="J3" s="63">
        <v>8145.2352014699954</v>
      </c>
      <c r="K3" s="63">
        <v>2104.5934227900048</v>
      </c>
      <c r="L3" s="63">
        <v>3097.3313581899947</v>
      </c>
      <c r="M3" s="63">
        <v>8040.2527550300028</v>
      </c>
      <c r="N3" s="63">
        <v>7534.7222195299992</v>
      </c>
      <c r="O3" s="64">
        <v>23057.888697740007</v>
      </c>
      <c r="P3" s="63">
        <v>-2068.7014009900004</v>
      </c>
      <c r="Q3" s="63">
        <v>-4758.6326547100016</v>
      </c>
      <c r="R3" s="63">
        <v>711.83723185000053</v>
      </c>
      <c r="S3" s="63">
        <v>6384.1722916899926</v>
      </c>
      <c r="T3" s="63">
        <v>4803.0945130699938</v>
      </c>
      <c r="U3" s="63">
        <v>9742.6659831199886</v>
      </c>
      <c r="V3" s="63">
        <v>18868.238632639997</v>
      </c>
      <c r="W3" s="63">
        <v>14832.94157552998</v>
      </c>
      <c r="X3" s="63">
        <v>21262.400411739996</v>
      </c>
      <c r="Y3" s="63">
        <v>29184.21646096</v>
      </c>
      <c r="Z3" s="63">
        <v>33914.659700710006</v>
      </c>
      <c r="AA3" s="64">
        <v>50785.690728730006</v>
      </c>
      <c r="AB3" s="63">
        <v>615.38356835000036</v>
      </c>
      <c r="AC3" s="63">
        <v>1282.5167531199961</v>
      </c>
      <c r="AD3" s="63">
        <v>5682.7774131600072</v>
      </c>
      <c r="AE3" s="63">
        <v>18882.547811470002</v>
      </c>
      <c r="AF3" s="63">
        <v>21711.698467240003</v>
      </c>
      <c r="AG3" s="63">
        <v>28039.03466432001</v>
      </c>
      <c r="AH3" s="63">
        <v>34227.535699749991</v>
      </c>
      <c r="AI3" s="63">
        <v>34625.614423380001</v>
      </c>
      <c r="AJ3" s="63">
        <v>33826.366862800001</v>
      </c>
      <c r="AK3" s="63">
        <v>37093.963251599998</v>
      </c>
      <c r="AL3" s="63">
        <v>40835.88540739</v>
      </c>
      <c r="AM3" s="64">
        <v>63590.298267710001</v>
      </c>
      <c r="AN3" s="63">
        <v>55.165817479999305</v>
      </c>
      <c r="AO3" s="63">
        <v>2408.1256672099939</v>
      </c>
      <c r="AP3" s="63">
        <v>-496.94577882999323</v>
      </c>
      <c r="AQ3" s="63">
        <v>2857.5839787399891</v>
      </c>
      <c r="AR3" s="63">
        <v>7970.3698212700001</v>
      </c>
      <c r="AS3" s="63">
        <v>20776.51629456001</v>
      </c>
      <c r="AT3" s="63">
        <v>28020.583077609994</v>
      </c>
      <c r="AU3" s="63">
        <v>28634.326373490007</v>
      </c>
      <c r="AV3" s="63">
        <v>32894.164712320002</v>
      </c>
      <c r="AW3" s="63">
        <v>46158.29698550998</v>
      </c>
      <c r="AX3" s="63">
        <v>53126.976877329995</v>
      </c>
      <c r="AY3" s="64">
        <v>72030.459013200001</v>
      </c>
      <c r="AZ3" s="63">
        <v>2555.3743294999981</v>
      </c>
      <c r="BA3" s="63">
        <v>271.97012190999175</v>
      </c>
      <c r="BB3" s="63">
        <v>-13969.68164323999</v>
      </c>
      <c r="BC3" s="63">
        <v>-18493.378018620002</v>
      </c>
      <c r="BD3" s="63">
        <v>-19393.541736970001</v>
      </c>
      <c r="BE3" s="63">
        <v>-12270.570049350006</v>
      </c>
      <c r="BF3" s="63">
        <v>-15391.942670839997</v>
      </c>
      <c r="BG3" s="63">
        <v>-28308.955173909973</v>
      </c>
      <c r="BH3" s="63">
        <v>-32508.880271549988</v>
      </c>
      <c r="BI3" s="63">
        <v>-26791.81034226999</v>
      </c>
      <c r="BJ3" s="63">
        <v>-19969.485169289994</v>
      </c>
      <c r="BK3" s="63">
        <v>30898.246262079956</v>
      </c>
      <c r="BL3" s="65">
        <v>-9023.1476868499885</v>
      </c>
      <c r="BM3" s="63">
        <v>-9870.1755940400071</v>
      </c>
      <c r="BN3" s="63">
        <v>-3869.1632540900032</v>
      </c>
      <c r="BO3" s="63">
        <v>5076.5959918300205</v>
      </c>
      <c r="BP3" s="63">
        <v>3778.4681040200071</v>
      </c>
      <c r="BQ3" s="63">
        <v>11279.468209470011</v>
      </c>
      <c r="BR3" s="63">
        <v>22883.491044999999</v>
      </c>
      <c r="BS3" s="63">
        <v>11288.089841430019</v>
      </c>
      <c r="BT3" s="63">
        <v>31692.781075589995</v>
      </c>
      <c r="BU3" s="63">
        <v>26865.957979290004</v>
      </c>
      <c r="BV3" s="63">
        <v>9987.80742689</v>
      </c>
      <c r="BW3" s="63">
        <v>54813.905870640003</v>
      </c>
      <c r="BX3" s="65">
        <v>-25017.554660859998</v>
      </c>
      <c r="BY3" s="63">
        <v>-17980.167923839999</v>
      </c>
      <c r="BZ3" s="63">
        <v>-4005.3196937099988</v>
      </c>
      <c r="CA3" s="63">
        <v>-38590.327853809998</v>
      </c>
      <c r="CB3" s="63">
        <v>-50478.728965679991</v>
      </c>
      <c r="CC3" s="63">
        <v>-52141.733188220001</v>
      </c>
      <c r="CD3" s="63">
        <v>-52820.267998539995</v>
      </c>
      <c r="CE3" s="63">
        <v>-68645.742899699995</v>
      </c>
      <c r="CF3" s="63">
        <v>-41632.485418849988</v>
      </c>
      <c r="CG3" s="63">
        <v>-31232.206195530038</v>
      </c>
      <c r="CH3" s="63">
        <v>-33916.819724600027</v>
      </c>
      <c r="CI3" s="63">
        <v>42125.726306640048</v>
      </c>
      <c r="CJ3" s="65">
        <v>-20514.523982759983</v>
      </c>
      <c r="CK3" s="63">
        <v>-15268.289322020006</v>
      </c>
      <c r="CL3" s="63">
        <v>2989.9365640200062</v>
      </c>
      <c r="CM3" s="63">
        <v>-33.202478129978182</v>
      </c>
      <c r="CN3" s="63">
        <v>-14584.080478099975</v>
      </c>
      <c r="CO3" s="63">
        <v>-10465.961939440296</v>
      </c>
      <c r="CP3" s="63">
        <v>-7517.3367277099878</v>
      </c>
      <c r="CQ3" s="63">
        <v>-34356.360185440986</v>
      </c>
      <c r="CR3" s="63">
        <v>-14539.311987229998</v>
      </c>
      <c r="CS3" s="63">
        <v>-14425.220997339522</v>
      </c>
      <c r="CT3" s="63">
        <v>-22001.490700159949</v>
      </c>
      <c r="CU3" s="63">
        <v>67791.793053990026</v>
      </c>
      <c r="CV3" s="65">
        <v>399.36724416000476</v>
      </c>
      <c r="CW3" s="63">
        <v>-4718.1677815199873</v>
      </c>
      <c r="CX3" s="63">
        <v>8959.5772240499864</v>
      </c>
      <c r="CY3" s="63">
        <v>-17623.432440509983</v>
      </c>
      <c r="CZ3" s="63">
        <v>-33860.358425209975</v>
      </c>
      <c r="DA3" s="63">
        <v>-21059.939779549997</v>
      </c>
      <c r="DB3" s="63">
        <v>-22733.756552629991</v>
      </c>
      <c r="DC3" s="63">
        <v>-35367.434774039953</v>
      </c>
      <c r="DD3" s="63">
        <v>-8758.0757929900028</v>
      </c>
      <c r="DE3" s="88">
        <v>643.08695980960658</v>
      </c>
      <c r="DF3" s="63">
        <v>6882.0156996699807</v>
      </c>
      <c r="DG3" s="63">
        <v>87264.191301599974</v>
      </c>
      <c r="DH3" s="65">
        <v>3072.8638296399995</v>
      </c>
      <c r="DI3" s="63">
        <v>2547.7066283800127</v>
      </c>
      <c r="DJ3" s="63">
        <v>17370.93383717</v>
      </c>
      <c r="DK3" s="63">
        <v>10659.782674199996</v>
      </c>
      <c r="DL3" s="63">
        <v>31977.623541320001</v>
      </c>
      <c r="DM3" s="63">
        <v>3398.9610059499969</v>
      </c>
      <c r="DN3" s="63">
        <v>32067.118704290002</v>
      </c>
      <c r="DO3" s="63">
        <v>15116.31981153</v>
      </c>
      <c r="DP3" s="63">
        <v>59019.684398720005</v>
      </c>
      <c r="DQ3" s="63">
        <v>89437.302472390002</v>
      </c>
      <c r="DR3" s="63">
        <v>94695.970227469996</v>
      </c>
      <c r="DS3" s="63">
        <v>224458.84660276998</v>
      </c>
      <c r="DT3" s="65">
        <v>-6748.22900269</v>
      </c>
      <c r="DU3" s="63">
        <v>3287.5415244299998</v>
      </c>
      <c r="DV3" s="63">
        <v>6314.8029588500003</v>
      </c>
      <c r="DW3" s="63">
        <v>8075.7306218800004</v>
      </c>
      <c r="DX3" s="63">
        <v>4904.3966817800001</v>
      </c>
      <c r="DY3" s="63">
        <v>14539.16438683</v>
      </c>
      <c r="DZ3" s="63">
        <v>18401.853759130001</v>
      </c>
      <c r="EA3" s="63">
        <v>-34535.947002529996</v>
      </c>
      <c r="EB3" s="63">
        <v>-2520.1530896599998</v>
      </c>
      <c r="EC3" s="63">
        <v>5875.5812166300002</v>
      </c>
      <c r="ED3" s="63">
        <v>12246.25716639</v>
      </c>
      <c r="EE3" s="63">
        <v>187809.45725253</v>
      </c>
      <c r="EF3" s="65">
        <v>-30674.569032810003</v>
      </c>
      <c r="EG3" s="63">
        <v>-48370.705534699999</v>
      </c>
      <c r="EH3" s="63">
        <v>31311.48532756</v>
      </c>
      <c r="EI3" s="63">
        <v>115673.61520002999</v>
      </c>
      <c r="EJ3" s="63">
        <v>214962.50258610997</v>
      </c>
      <c r="EK3" s="63">
        <v>349031.42202309996</v>
      </c>
      <c r="EL3" s="63">
        <v>344289.81712196005</v>
      </c>
      <c r="EM3" s="63">
        <v>337099.39148598997</v>
      </c>
      <c r="EN3" s="63">
        <v>407420.41798686999</v>
      </c>
      <c r="EO3" s="63">
        <v>546517.69378265005</v>
      </c>
      <c r="EP3" s="63">
        <v>712131.68170447997</v>
      </c>
      <c r="EQ3" s="63">
        <v>844994.27624273999</v>
      </c>
      <c r="ER3" s="65">
        <v>50191.593371480005</v>
      </c>
      <c r="ES3" s="63">
        <v>129055.21608342</v>
      </c>
      <c r="ET3" s="63">
        <v>180515.49961120999</v>
      </c>
      <c r="EU3" s="63">
        <v>200804.42395551997</v>
      </c>
      <c r="EV3" s="63">
        <v>280377.78207348997</v>
      </c>
      <c r="EW3" s="63">
        <v>413630.4806452</v>
      </c>
      <c r="EX3" s="63">
        <v>504438.97995304997</v>
      </c>
      <c r="EY3" s="63">
        <v>620033.80369656999</v>
      </c>
      <c r="EZ3" s="63">
        <v>707506.92440741009</v>
      </c>
      <c r="FA3" s="63">
        <v>803388.83389458992</v>
      </c>
      <c r="FB3" s="63">
        <v>973724.70232927008</v>
      </c>
      <c r="FC3" s="63">
        <v>1331462.5274226202</v>
      </c>
      <c r="FD3" s="65">
        <v>-4215.1557529399997</v>
      </c>
      <c r="FE3" s="63">
        <v>65581.335617520002</v>
      </c>
      <c r="FF3" s="63">
        <v>167991.72327595</v>
      </c>
      <c r="FG3" s="63">
        <v>262371.68141199998</v>
      </c>
      <c r="FH3" s="63">
        <v>415761.55277527001</v>
      </c>
      <c r="FI3" s="63">
        <v>561112.08194497996</v>
      </c>
      <c r="FJ3" s="63">
        <v>696202.62787413003</v>
      </c>
      <c r="FK3" s="63">
        <v>607407.22673199</v>
      </c>
      <c r="FL3" s="63">
        <v>727540.94593633001</v>
      </c>
      <c r="FM3" s="63">
        <v>916174.12478914007</v>
      </c>
      <c r="FN3" s="63">
        <v>1039476.52036797</v>
      </c>
      <c r="FO3" s="63"/>
    </row>
    <row r="4" spans="1:171" ht="34.950000000000003" customHeight="1" x14ac:dyDescent="0.25">
      <c r="A4" s="118"/>
      <c r="B4" s="21" t="str">
        <f>IF('0'!$A$1=1,"Внутрішнє фінансування","Domestic financing")</f>
        <v>Внутрішнє фінансування</v>
      </c>
      <c r="C4" s="11">
        <v>200000</v>
      </c>
      <c r="D4" s="69">
        <v>-1738.2605029300062</v>
      </c>
      <c r="E4" s="69">
        <v>-17430.50756663</v>
      </c>
      <c r="F4" s="69">
        <v>-6202.2545454600049</v>
      </c>
      <c r="G4" s="69">
        <v>-3501.1759635700064</v>
      </c>
      <c r="H4" s="69">
        <v>-6549.4859497400048</v>
      </c>
      <c r="I4" s="69">
        <v>-5317.7799684500069</v>
      </c>
      <c r="J4" s="69">
        <v>-9621.841009300002</v>
      </c>
      <c r="K4" s="69">
        <v>-15714.170939219997</v>
      </c>
      <c r="L4" s="69">
        <v>-14992.071112010006</v>
      </c>
      <c r="M4" s="69">
        <v>-10005.549805949997</v>
      </c>
      <c r="N4" s="69">
        <v>-11005.464998740003</v>
      </c>
      <c r="O4" s="70">
        <v>8556.2634351300057</v>
      </c>
      <c r="P4" s="69">
        <v>-1989.1522349200004</v>
      </c>
      <c r="Q4" s="69">
        <v>-4596.3142756600018</v>
      </c>
      <c r="R4" s="69">
        <v>1568.8643851500005</v>
      </c>
      <c r="S4" s="69">
        <v>7203.3809866799929</v>
      </c>
      <c r="T4" s="69">
        <v>5814.7287522699935</v>
      </c>
      <c r="U4" s="69">
        <v>22595.11811291999</v>
      </c>
      <c r="V4" s="69">
        <v>14687.850087299996</v>
      </c>
      <c r="W4" s="69">
        <v>12359.666348499983</v>
      </c>
      <c r="X4" s="69">
        <v>13890.261755290001</v>
      </c>
      <c r="Y4" s="69">
        <v>21959.501413449998</v>
      </c>
      <c r="Z4" s="69">
        <v>23683.960473960004</v>
      </c>
      <c r="AA4" s="70">
        <v>40081.460964569997</v>
      </c>
      <c r="AB4" s="69">
        <v>429.17321008000039</v>
      </c>
      <c r="AC4" s="69">
        <v>-2340.1685353900043</v>
      </c>
      <c r="AD4" s="69">
        <v>2602.5192398500085</v>
      </c>
      <c r="AE4" s="69">
        <v>6226.2228283700006</v>
      </c>
      <c r="AF4" s="69">
        <v>13779.867361680004</v>
      </c>
      <c r="AG4" s="69">
        <v>28035.73957499001</v>
      </c>
      <c r="AH4" s="69">
        <v>34100.147959849994</v>
      </c>
      <c r="AI4" s="69">
        <v>34672.993657609994</v>
      </c>
      <c r="AJ4" s="69">
        <v>32551.321209349997</v>
      </c>
      <c r="AK4" s="69">
        <v>36025.552787419998</v>
      </c>
      <c r="AL4" s="69">
        <v>42400.234970650003</v>
      </c>
      <c r="AM4" s="70">
        <v>49691.761039659999</v>
      </c>
      <c r="AN4" s="69">
        <v>342.36179800999929</v>
      </c>
      <c r="AO4" s="69">
        <v>2855.9309799399939</v>
      </c>
      <c r="AP4" s="69">
        <v>838.19551867000678</v>
      </c>
      <c r="AQ4" s="69">
        <v>4403.52103325999</v>
      </c>
      <c r="AR4" s="69">
        <v>-33669.14517951</v>
      </c>
      <c r="AS4" s="69">
        <v>-17336.147703539998</v>
      </c>
      <c r="AT4" s="69">
        <v>-8464.3480075100124</v>
      </c>
      <c r="AU4" s="69">
        <v>-1043.1896012099944</v>
      </c>
      <c r="AV4" s="69">
        <v>-17326.535721820001</v>
      </c>
      <c r="AW4" s="69">
        <v>-4747.974936420017</v>
      </c>
      <c r="AX4" s="69">
        <v>-738.43754421001438</v>
      </c>
      <c r="AY4" s="70">
        <v>29855.520576989991</v>
      </c>
      <c r="AZ4" s="69">
        <v>3262.4306105799978</v>
      </c>
      <c r="BA4" s="69">
        <v>1677.3494395599919</v>
      </c>
      <c r="BB4" s="69">
        <v>-66666.071501229992</v>
      </c>
      <c r="BC4" s="69">
        <v>-78442.792083280001</v>
      </c>
      <c r="BD4" s="69">
        <v>-97277.862038579988</v>
      </c>
      <c r="BE4" s="69">
        <v>-91575.043004460007</v>
      </c>
      <c r="BF4" s="69">
        <v>-106197.30256738998</v>
      </c>
      <c r="BG4" s="69">
        <v>-126610.91713901998</v>
      </c>
      <c r="BH4" s="69">
        <v>-141911.47987945998</v>
      </c>
      <c r="BI4" s="69">
        <v>-138032.13575386</v>
      </c>
      <c r="BJ4" s="69">
        <v>-130942.76582466</v>
      </c>
      <c r="BK4" s="69">
        <v>-78752.867412680003</v>
      </c>
      <c r="BL4" s="71">
        <v>-8004.0490338099889</v>
      </c>
      <c r="BM4" s="69">
        <v>-9035.1749529100052</v>
      </c>
      <c r="BN4" s="69">
        <v>-11294.903755890004</v>
      </c>
      <c r="BO4" s="69">
        <v>-2733.9380817299807</v>
      </c>
      <c r="BP4" s="69">
        <v>-3125.7448268999938</v>
      </c>
      <c r="BQ4" s="69">
        <v>3736.266922230011</v>
      </c>
      <c r="BR4" s="69">
        <v>15847.095098909997</v>
      </c>
      <c r="BS4" s="69">
        <v>4664.887970070019</v>
      </c>
      <c r="BT4" s="69">
        <v>-436.738746170002</v>
      </c>
      <c r="BU4" s="69">
        <v>-4949.6659395999986</v>
      </c>
      <c r="BV4" s="69">
        <v>-21407.915315399987</v>
      </c>
      <c r="BW4" s="69">
        <v>21551.82971446</v>
      </c>
      <c r="BX4" s="71">
        <v>-24238.795399159997</v>
      </c>
      <c r="BY4" s="69">
        <v>-16912.91850638</v>
      </c>
      <c r="BZ4" s="69">
        <v>-2797.2483526099986</v>
      </c>
      <c r="CA4" s="69">
        <v>-53473.894273519996</v>
      </c>
      <c r="CB4" s="69">
        <v>-64193.556912559994</v>
      </c>
      <c r="CC4" s="69">
        <v>-66293.614324170005</v>
      </c>
      <c r="CD4" s="69">
        <v>-65988.110475950001</v>
      </c>
      <c r="CE4" s="69">
        <v>-75463.555136299983</v>
      </c>
      <c r="CF4" s="69">
        <v>-85706.599657159983</v>
      </c>
      <c r="CG4" s="69">
        <v>-75156.200993500024</v>
      </c>
      <c r="CH4" s="69">
        <v>-72943.639003390039</v>
      </c>
      <c r="CI4" s="69">
        <v>5142.5995500700265</v>
      </c>
      <c r="CJ4" s="71">
        <v>-19200.622834729984</v>
      </c>
      <c r="CK4" s="69">
        <v>-6795.8950577900068</v>
      </c>
      <c r="CL4" s="69">
        <v>11362.078731440006</v>
      </c>
      <c r="CM4" s="69">
        <v>11861.030715020001</v>
      </c>
      <c r="CN4" s="69">
        <v>4547.6636074500202</v>
      </c>
      <c r="CO4" s="69">
        <v>10566.453155269699</v>
      </c>
      <c r="CP4" s="69">
        <v>13485.961752420009</v>
      </c>
      <c r="CQ4" s="69">
        <v>-22871.623483410986</v>
      </c>
      <c r="CR4" s="69">
        <v>-3506.931778329998</v>
      </c>
      <c r="CS4" s="69">
        <v>-2971.6545869595261</v>
      </c>
      <c r="CT4" s="69">
        <v>-46487.863455389946</v>
      </c>
      <c r="CU4" s="69">
        <v>22958.542534690034</v>
      </c>
      <c r="CV4" s="71">
        <v>1436.8249030400048</v>
      </c>
      <c r="CW4" s="69">
        <v>-2820.4446054499872</v>
      </c>
      <c r="CX4" s="69">
        <v>-7727.0337950300136</v>
      </c>
      <c r="CY4" s="69">
        <v>-35014.503240119979</v>
      </c>
      <c r="CZ4" s="69">
        <v>-18187.079704809974</v>
      </c>
      <c r="DA4" s="69">
        <v>-33169.892222030001</v>
      </c>
      <c r="DB4" s="69">
        <v>-34789.498469249993</v>
      </c>
      <c r="DC4" s="69">
        <v>-46269.357045900004</v>
      </c>
      <c r="DD4" s="69">
        <v>6183.5093144799957</v>
      </c>
      <c r="DE4" s="89">
        <v>9225.7134125296016</v>
      </c>
      <c r="DF4" s="69">
        <v>16418.162656009972</v>
      </c>
      <c r="DG4" s="69">
        <v>90878.126354539985</v>
      </c>
      <c r="DH4" s="71">
        <v>-30384.689282610001</v>
      </c>
      <c r="DI4" s="69">
        <v>-29466.478845549987</v>
      </c>
      <c r="DJ4" s="69">
        <v>-10466.607723909998</v>
      </c>
      <c r="DK4" s="69">
        <v>-16395.865739640005</v>
      </c>
      <c r="DL4" s="69">
        <v>31599.00765114</v>
      </c>
      <c r="DM4" s="69">
        <v>-62529.16991710999</v>
      </c>
      <c r="DN4" s="69">
        <v>-49516.435803980006</v>
      </c>
      <c r="DO4" s="69">
        <v>-64510.40667715</v>
      </c>
      <c r="DP4" s="69">
        <v>16445.851423349999</v>
      </c>
      <c r="DQ4" s="69">
        <v>47451.272954650005</v>
      </c>
      <c r="DR4" s="69">
        <v>50721.71647521</v>
      </c>
      <c r="DS4" s="69">
        <v>128358.09441514</v>
      </c>
      <c r="DT4" s="71">
        <v>-5992.2989935699998</v>
      </c>
      <c r="DU4" s="69">
        <v>6384.5101472100005</v>
      </c>
      <c r="DV4" s="69">
        <v>19048.982151919998</v>
      </c>
      <c r="DW4" s="69">
        <v>-14065.58631701</v>
      </c>
      <c r="DX4" s="69">
        <v>-17948.054457459999</v>
      </c>
      <c r="DY4" s="69">
        <v>-11887.97205767</v>
      </c>
      <c r="DZ4" s="69">
        <v>-21395.68004286</v>
      </c>
      <c r="EA4" s="69">
        <v>-73433.387024280004</v>
      </c>
      <c r="EB4" s="69">
        <v>-21931.692035189997</v>
      </c>
      <c r="EC4" s="69">
        <v>-28976.15055961</v>
      </c>
      <c r="ED4" s="69">
        <v>-49721.085286019996</v>
      </c>
      <c r="EE4" s="69">
        <v>73214.328502199991</v>
      </c>
      <c r="EF4" s="71">
        <v>-30052.76122203</v>
      </c>
      <c r="EG4" s="69">
        <v>-42203.098767579999</v>
      </c>
      <c r="EH4" s="69">
        <v>-58929.707449769994</v>
      </c>
      <c r="EI4" s="69">
        <v>7087.5696298999992</v>
      </c>
      <c r="EJ4" s="69">
        <v>80298.365566909997</v>
      </c>
      <c r="EK4" s="69">
        <v>154549.70263892002</v>
      </c>
      <c r="EL4" s="69">
        <v>150467.24907562</v>
      </c>
      <c r="EM4" s="69">
        <v>85851.604372279995</v>
      </c>
      <c r="EN4" s="69">
        <v>138799.77713238</v>
      </c>
      <c r="EO4" s="69">
        <v>125920.20570166</v>
      </c>
      <c r="EP4" s="69">
        <v>198685.08029923998</v>
      </c>
      <c r="EQ4" s="69">
        <v>281934.85839637002</v>
      </c>
      <c r="ER4" s="71">
        <v>-67152.833724109994</v>
      </c>
      <c r="ES4" s="69">
        <v>-7883.4036781099994</v>
      </c>
      <c r="ET4" s="69">
        <v>-70098.560306429994</v>
      </c>
      <c r="EU4" s="69">
        <v>-206230.64775412</v>
      </c>
      <c r="EV4" s="69">
        <v>-197585.63732857999</v>
      </c>
      <c r="EW4" s="69">
        <v>-157814.11468890001</v>
      </c>
      <c r="EX4" s="69">
        <v>-181843.25806032997</v>
      </c>
      <c r="EY4" s="69">
        <v>-123977.44695064001</v>
      </c>
      <c r="EZ4" s="69">
        <v>-81459.347819190007</v>
      </c>
      <c r="FA4" s="69">
        <v>-41763.440944839997</v>
      </c>
      <c r="FB4" s="69">
        <v>56558.44049311</v>
      </c>
      <c r="FC4" s="69">
        <v>245706.52597273001</v>
      </c>
      <c r="FD4" s="71">
        <v>-14091.34759354</v>
      </c>
      <c r="FE4" s="69">
        <v>60508.995815820002</v>
      </c>
      <c r="FF4" s="69">
        <v>-169929.78507483</v>
      </c>
      <c r="FG4" s="69">
        <v>-110715.71520399001</v>
      </c>
      <c r="FH4" s="69">
        <v>42626.596513690005</v>
      </c>
      <c r="FI4" s="106">
        <v>118610.59239577</v>
      </c>
      <c r="FJ4" s="69">
        <v>165413.97980780998</v>
      </c>
      <c r="FK4" s="69">
        <v>-41444.273787669998</v>
      </c>
      <c r="FL4" s="69">
        <v>99617.262366249997</v>
      </c>
      <c r="FM4" s="69">
        <v>233139.09317881</v>
      </c>
      <c r="FN4" s="69">
        <v>141507.34062766001</v>
      </c>
      <c r="FO4" s="69"/>
    </row>
    <row r="5" spans="1:171" ht="34.950000000000003" customHeight="1" x14ac:dyDescent="0.25">
      <c r="A5" s="118"/>
      <c r="B5" s="13" t="str">
        <f>IF('0'!$A$1=1,"Фінансування за рахунок позик банківських установ","Loans from banks")</f>
        <v>Фінансування за рахунок позик банківських установ</v>
      </c>
      <c r="C5" s="11">
        <v>202000</v>
      </c>
      <c r="D5" s="69">
        <v>-3.3333339999999996E-2</v>
      </c>
      <c r="E5" s="69">
        <v>4.3850923000000002</v>
      </c>
      <c r="F5" s="69">
        <v>-28.944705020000001</v>
      </c>
      <c r="G5" s="69">
        <v>-29.128253450000003</v>
      </c>
      <c r="H5" s="69">
        <v>-29.503345789999997</v>
      </c>
      <c r="I5" s="69">
        <v>-25.157476410000005</v>
      </c>
      <c r="J5" s="69">
        <v>65.743189259999994</v>
      </c>
      <c r="K5" s="69">
        <v>64.909855919999998</v>
      </c>
      <c r="L5" s="69">
        <v>31.013391969999997</v>
      </c>
      <c r="M5" s="69">
        <v>30.180058640000002</v>
      </c>
      <c r="N5" s="69">
        <v>-46.582608030000003</v>
      </c>
      <c r="O5" s="70">
        <v>-1.233791050000012</v>
      </c>
      <c r="P5" s="69">
        <v>39.332873280000001</v>
      </c>
      <c r="Q5" s="69">
        <v>7.2870001599999963</v>
      </c>
      <c r="R5" s="69">
        <v>40.191409539999995</v>
      </c>
      <c r="S5" s="69">
        <v>35.511409539999988</v>
      </c>
      <c r="T5" s="69">
        <v>35.511409539999988</v>
      </c>
      <c r="U5" s="69">
        <v>1.3973109199999942</v>
      </c>
      <c r="V5" s="69">
        <v>-249.65365708000002</v>
      </c>
      <c r="W5" s="69">
        <v>-248.60480848000003</v>
      </c>
      <c r="X5" s="69">
        <v>-282.71890710000002</v>
      </c>
      <c r="Y5" s="69">
        <v>-283.76987510000004</v>
      </c>
      <c r="Z5" s="69">
        <v>-284.82084310000005</v>
      </c>
      <c r="AA5" s="70">
        <v>-321.03475831999998</v>
      </c>
      <c r="AB5" s="69">
        <v>-221.05096800000001</v>
      </c>
      <c r="AC5" s="69">
        <v>-232.10193599999999</v>
      </c>
      <c r="AD5" s="69">
        <v>-272.42603462</v>
      </c>
      <c r="AE5" s="69">
        <v>-308.66700262000001</v>
      </c>
      <c r="AF5" s="69">
        <v>-309.71797062000002</v>
      </c>
      <c r="AG5" s="69">
        <v>-343.83206924000001</v>
      </c>
      <c r="AH5" s="69">
        <v>-344.88303724000002</v>
      </c>
      <c r="AI5" s="69">
        <v>-345.93400524000003</v>
      </c>
      <c r="AJ5" s="69">
        <v>-380.04810386000003</v>
      </c>
      <c r="AK5" s="69">
        <v>-381.09907186000004</v>
      </c>
      <c r="AL5" s="69">
        <v>-382.15003985999999</v>
      </c>
      <c r="AM5" s="70">
        <v>-416.26413848000004</v>
      </c>
      <c r="AN5" s="69">
        <v>-81.050967999999997</v>
      </c>
      <c r="AO5" s="69">
        <v>-151.781936</v>
      </c>
      <c r="AP5" s="69">
        <v>-224.89603461999999</v>
      </c>
      <c r="AQ5" s="69">
        <v>-265.94700261999998</v>
      </c>
      <c r="AR5" s="69">
        <v>-311.99797061999999</v>
      </c>
      <c r="AS5" s="69">
        <v>-350.11206923999998</v>
      </c>
      <c r="AT5" s="69">
        <v>-351.16303723999999</v>
      </c>
      <c r="AU5" s="69">
        <v>-356.41786924000002</v>
      </c>
      <c r="AV5" s="69">
        <v>-393.18753886000002</v>
      </c>
      <c r="AW5" s="69">
        <v>-393.18753886000002</v>
      </c>
      <c r="AX5" s="69">
        <v>-393.18753886000002</v>
      </c>
      <c r="AY5" s="70">
        <v>-426.25066948</v>
      </c>
      <c r="AZ5" s="69">
        <v>-33.119999999999997</v>
      </c>
      <c r="BA5" s="69">
        <v>-33.119999999999997</v>
      </c>
      <c r="BB5" s="69">
        <v>-66.18313062</v>
      </c>
      <c r="BC5" s="69">
        <v>-66.18313062</v>
      </c>
      <c r="BD5" s="69">
        <v>-66.18313062</v>
      </c>
      <c r="BE5" s="69">
        <v>-99.24626124000001</v>
      </c>
      <c r="BF5" s="69">
        <v>-99.24626124000001</v>
      </c>
      <c r="BG5" s="69">
        <v>-99.24626124000001</v>
      </c>
      <c r="BH5" s="69">
        <v>-132.30939186000001</v>
      </c>
      <c r="BI5" s="69">
        <v>-132.30939186000001</v>
      </c>
      <c r="BJ5" s="69">
        <v>-132.30939186000001</v>
      </c>
      <c r="BK5" s="69">
        <v>-165.37252248000001</v>
      </c>
      <c r="BL5" s="71">
        <v>0</v>
      </c>
      <c r="BM5" s="69">
        <v>0</v>
      </c>
      <c r="BN5" s="69">
        <v>-33.063130620000003</v>
      </c>
      <c r="BO5" s="69">
        <v>-33.063130620000003</v>
      </c>
      <c r="BP5" s="69">
        <v>-33.063130620000003</v>
      </c>
      <c r="BQ5" s="69">
        <v>-66.126261240000005</v>
      </c>
      <c r="BR5" s="69">
        <v>-66.126261240000005</v>
      </c>
      <c r="BS5" s="69">
        <v>-66.126261240000005</v>
      </c>
      <c r="BT5" s="69">
        <v>-99.189391860000001</v>
      </c>
      <c r="BU5" s="69">
        <v>-99.189391860000001</v>
      </c>
      <c r="BV5" s="69">
        <v>-99.189391860000001</v>
      </c>
      <c r="BW5" s="69">
        <v>-132.25252248000001</v>
      </c>
      <c r="BX5" s="71">
        <v>0</v>
      </c>
      <c r="BY5" s="69">
        <v>0</v>
      </c>
      <c r="BZ5" s="69">
        <v>-33.063130620000003</v>
      </c>
      <c r="CA5" s="69">
        <v>-33.063130620000003</v>
      </c>
      <c r="CB5" s="69">
        <v>-33.063130620000003</v>
      </c>
      <c r="CC5" s="69">
        <v>-66.126261240000005</v>
      </c>
      <c r="CD5" s="69">
        <v>-66.126261240000005</v>
      </c>
      <c r="CE5" s="69">
        <v>-302.58526124000002</v>
      </c>
      <c r="CF5" s="69">
        <v>-302.58526124000002</v>
      </c>
      <c r="CG5" s="69">
        <v>-335.64839186</v>
      </c>
      <c r="CH5" s="69">
        <v>-335.64839186</v>
      </c>
      <c r="CI5" s="69">
        <v>137.29632029999996</v>
      </c>
      <c r="CJ5" s="71">
        <v>18.091977440000001</v>
      </c>
      <c r="CK5" s="69">
        <v>33.593544700000002</v>
      </c>
      <c r="CL5" s="69">
        <v>98.995444700000007</v>
      </c>
      <c r="CM5" s="69">
        <v>74.215199229999996</v>
      </c>
      <c r="CN5" s="69">
        <v>80.88477361999999</v>
      </c>
      <c r="CO5" s="69">
        <v>76.237020310000005</v>
      </c>
      <c r="CP5" s="69">
        <v>290.16755420999999</v>
      </c>
      <c r="CQ5" s="69">
        <v>544.57916437000006</v>
      </c>
      <c r="CR5" s="69">
        <v>768.24311036000006</v>
      </c>
      <c r="CS5" s="69">
        <v>814.98458431999995</v>
      </c>
      <c r="CT5" s="69">
        <v>930.81764573999988</v>
      </c>
      <c r="CU5" s="69">
        <v>1316.2223475599999</v>
      </c>
      <c r="CV5" s="71">
        <v>-105.81962956999999</v>
      </c>
      <c r="CW5" s="69">
        <v>-115.57336765000001</v>
      </c>
      <c r="CX5" s="69">
        <v>-88.840219969999993</v>
      </c>
      <c r="CY5" s="69">
        <v>-81.649481450000025</v>
      </c>
      <c r="CZ5" s="69">
        <v>-124.14762242000002</v>
      </c>
      <c r="DA5" s="69">
        <v>-93.214722960000003</v>
      </c>
      <c r="DB5" s="69">
        <v>-118.39804570000001</v>
      </c>
      <c r="DC5" s="69">
        <v>-40.31506267000001</v>
      </c>
      <c r="DD5" s="69">
        <v>254.51747782999999</v>
      </c>
      <c r="DE5" s="89">
        <v>839.11218684000005</v>
      </c>
      <c r="DF5" s="69">
        <v>1146.0762372900001</v>
      </c>
      <c r="DG5" s="69">
        <v>1792.88976123</v>
      </c>
      <c r="DH5" s="71">
        <v>-226.152142</v>
      </c>
      <c r="DI5" s="69">
        <v>-305.18701673999999</v>
      </c>
      <c r="DJ5" s="69">
        <v>-369.55505588</v>
      </c>
      <c r="DK5" s="69">
        <v>-195.40614643000001</v>
      </c>
      <c r="DL5" s="69">
        <v>-10.88963261000001</v>
      </c>
      <c r="DM5" s="69">
        <v>337.46319045000007</v>
      </c>
      <c r="DN5" s="69">
        <v>622.07927674999996</v>
      </c>
      <c r="DO5" s="69">
        <v>881.54360279999992</v>
      </c>
      <c r="DP5" s="69">
        <v>1409.5232166199999</v>
      </c>
      <c r="DQ5" s="69">
        <v>1641.49579556</v>
      </c>
      <c r="DR5" s="69">
        <v>1983.2930833299999</v>
      </c>
      <c r="DS5" s="69">
        <v>2727.8420686300001</v>
      </c>
      <c r="DT5" s="71">
        <v>-208.63053575000001</v>
      </c>
      <c r="DU5" s="69">
        <v>-448.89747038999997</v>
      </c>
      <c r="DV5" s="69">
        <v>-461.08020876999996</v>
      </c>
      <c r="DW5" s="69">
        <v>-706.16284065000002</v>
      </c>
      <c r="DX5" s="69">
        <v>-763.23549149999997</v>
      </c>
      <c r="DY5" s="69">
        <v>-349.99485741000001</v>
      </c>
      <c r="DZ5" s="69">
        <v>-64.429512579999994</v>
      </c>
      <c r="EA5" s="69">
        <v>673.64102384</v>
      </c>
      <c r="EB5" s="69">
        <v>1034.2670051799998</v>
      </c>
      <c r="EC5" s="69">
        <v>1508.37981128</v>
      </c>
      <c r="ED5" s="69">
        <v>2909.5453686000001</v>
      </c>
      <c r="EE5" s="69">
        <v>4680.9369109499994</v>
      </c>
      <c r="EF5" s="71">
        <v>-212.38852599000001</v>
      </c>
      <c r="EG5" s="69">
        <v>-570.56685815999992</v>
      </c>
      <c r="EH5" s="69">
        <v>-854.20107052000003</v>
      </c>
      <c r="EI5" s="69">
        <v>-858.84626228000002</v>
      </c>
      <c r="EJ5" s="69">
        <v>-963.16326011000001</v>
      </c>
      <c r="EK5" s="69">
        <v>-1475.0318536</v>
      </c>
      <c r="EL5" s="69">
        <v>-1991.7567828699998</v>
      </c>
      <c r="EM5" s="69">
        <v>-2094.2580616</v>
      </c>
      <c r="EN5" s="69">
        <v>-3190.2103555999997</v>
      </c>
      <c r="EO5" s="69">
        <v>-3824.3036318300001</v>
      </c>
      <c r="EP5" s="69">
        <v>-4115.1193162399995</v>
      </c>
      <c r="EQ5" s="69">
        <v>-5164.1775903400003</v>
      </c>
      <c r="ER5" s="71">
        <v>-533.83813220000002</v>
      </c>
      <c r="ES5" s="69">
        <v>-1173.74688922</v>
      </c>
      <c r="ET5" s="69">
        <v>-1925.3848665099999</v>
      </c>
      <c r="EU5" s="69">
        <v>-2437.2163593299997</v>
      </c>
      <c r="EV5" s="69">
        <v>-3085.88402533</v>
      </c>
      <c r="EW5" s="69">
        <v>-3422.3620555000002</v>
      </c>
      <c r="EX5" s="69">
        <v>-3705.3603684899999</v>
      </c>
      <c r="EY5" s="69">
        <v>-3764.60122357</v>
      </c>
      <c r="EZ5" s="69">
        <v>-3815.7651555700004</v>
      </c>
      <c r="FA5" s="69">
        <v>-3980.9351622600002</v>
      </c>
      <c r="FB5" s="69">
        <v>-4314.0162744399995</v>
      </c>
      <c r="FC5" s="69">
        <v>-4201.9379401999995</v>
      </c>
      <c r="FD5" s="71">
        <v>-160.20339602999999</v>
      </c>
      <c r="FE5" s="69">
        <v>-253.30662419999999</v>
      </c>
      <c r="FF5" s="69">
        <v>-291.75142929000003</v>
      </c>
      <c r="FG5" s="69">
        <v>-505.00458792000001</v>
      </c>
      <c r="FH5" s="69">
        <v>-528.00947198000006</v>
      </c>
      <c r="FI5" s="75">
        <v>-502.79601747000004</v>
      </c>
      <c r="FJ5" s="69">
        <v>-632.43921421000005</v>
      </c>
      <c r="FK5" s="69">
        <v>-615.09936721000008</v>
      </c>
      <c r="FL5" s="69">
        <v>-650.50162167999997</v>
      </c>
      <c r="FM5" s="69">
        <v>-695.4904526900001</v>
      </c>
      <c r="FN5" s="69">
        <v>-752.58981747999997</v>
      </c>
      <c r="FO5" s="69"/>
    </row>
    <row r="6" spans="1:171" ht="34.950000000000003" customHeight="1" x14ac:dyDescent="0.25">
      <c r="A6" s="118"/>
      <c r="B6" s="13" t="str">
        <f>IF('0'!$A$1=1,"Інше внутрішнє фінансування","Other domestic financing")</f>
        <v>Інше внутрішнє фінансування</v>
      </c>
      <c r="C6" s="11">
        <v>203000</v>
      </c>
      <c r="D6" s="69">
        <v>-354.25783668999998</v>
      </c>
      <c r="E6" s="69">
        <v>10.470617139999925</v>
      </c>
      <c r="F6" s="69">
        <v>2349.2210091999991</v>
      </c>
      <c r="G6" s="69">
        <v>13078.74433304</v>
      </c>
      <c r="H6" s="69">
        <v>13323.725941819997</v>
      </c>
      <c r="I6" s="69">
        <v>23912.003920129999</v>
      </c>
      <c r="J6" s="69">
        <v>20117.924072650007</v>
      </c>
      <c r="K6" s="69">
        <v>15874.819220140002</v>
      </c>
      <c r="L6" s="69">
        <v>10622.382821179997</v>
      </c>
      <c r="M6" s="69">
        <v>14181.964692250003</v>
      </c>
      <c r="N6" s="69">
        <v>17988.889691140001</v>
      </c>
      <c r="O6" s="70">
        <v>22395.660673490005</v>
      </c>
      <c r="P6" s="69">
        <v>674.40025156000013</v>
      </c>
      <c r="Q6" s="69">
        <v>2741.8402425699996</v>
      </c>
      <c r="R6" s="69">
        <v>15743.492525610001</v>
      </c>
      <c r="S6" s="69">
        <v>19159.391825600003</v>
      </c>
      <c r="T6" s="69">
        <v>23705.351066749994</v>
      </c>
      <c r="U6" s="69">
        <v>35506.783327729994</v>
      </c>
      <c r="V6" s="69">
        <v>36306.526707949997</v>
      </c>
      <c r="W6" s="69">
        <v>35450.694881669981</v>
      </c>
      <c r="X6" s="69">
        <v>33381.766054519998</v>
      </c>
      <c r="Y6" s="69">
        <v>33378.312424219999</v>
      </c>
      <c r="Z6" s="69">
        <v>40550.969300130004</v>
      </c>
      <c r="AA6" s="70">
        <v>35803.60020072</v>
      </c>
      <c r="AB6" s="69">
        <v>11080.441113189998</v>
      </c>
      <c r="AC6" s="69">
        <v>18383.190901319998</v>
      </c>
      <c r="AD6" s="69">
        <v>28597.491030200003</v>
      </c>
      <c r="AE6" s="69">
        <v>34590.349074990001</v>
      </c>
      <c r="AF6" s="69">
        <v>41992.521291069999</v>
      </c>
      <c r="AG6" s="69">
        <v>49257.097944090005</v>
      </c>
      <c r="AH6" s="69">
        <v>55329.827551670001</v>
      </c>
      <c r="AI6" s="69">
        <v>51974.606116089999</v>
      </c>
      <c r="AJ6" s="69">
        <v>55951.719255420001</v>
      </c>
      <c r="AK6" s="69">
        <v>55464.730521029996</v>
      </c>
      <c r="AL6" s="69">
        <v>60520.861123199997</v>
      </c>
      <c r="AM6" s="70">
        <v>71939.539907460014</v>
      </c>
      <c r="AN6" s="69">
        <v>1308.8284171299997</v>
      </c>
      <c r="AO6" s="69">
        <v>12917.37843192</v>
      </c>
      <c r="AP6" s="69">
        <v>12568.665971350003</v>
      </c>
      <c r="AQ6" s="69">
        <v>16591.993589879996</v>
      </c>
      <c r="AR6" s="69">
        <v>28588.212683470003</v>
      </c>
      <c r="AS6" s="69">
        <v>28487.678712170004</v>
      </c>
      <c r="AT6" s="69">
        <v>34558.106581929991</v>
      </c>
      <c r="AU6" s="69">
        <v>84287.912026869992</v>
      </c>
      <c r="AV6" s="69">
        <v>107051.74087745999</v>
      </c>
      <c r="AW6" s="69">
        <v>113832.92096377998</v>
      </c>
      <c r="AX6" s="69">
        <v>116729.87794438998</v>
      </c>
      <c r="AY6" s="70">
        <v>158502.75539059</v>
      </c>
      <c r="AZ6" s="69">
        <v>6171.1329080200003</v>
      </c>
      <c r="BA6" s="69">
        <v>15567.269372929999</v>
      </c>
      <c r="BB6" s="69">
        <v>4150.4648560699998</v>
      </c>
      <c r="BC6" s="69">
        <v>-1518.0594482399943</v>
      </c>
      <c r="BD6" s="69">
        <v>-13118.328429919993</v>
      </c>
      <c r="BE6" s="69">
        <v>2842.3004177200041</v>
      </c>
      <c r="BF6" s="69">
        <v>1456.6750064100063</v>
      </c>
      <c r="BG6" s="69">
        <v>1298.0697118700061</v>
      </c>
      <c r="BH6" s="69">
        <v>1664.7432639400031</v>
      </c>
      <c r="BI6" s="69">
        <v>2756.2509776400034</v>
      </c>
      <c r="BJ6" s="69">
        <v>4671.3253970300029</v>
      </c>
      <c r="BK6" s="69">
        <v>5317.1322534800038</v>
      </c>
      <c r="BL6" s="71">
        <v>2042.3429557299987</v>
      </c>
      <c r="BM6" s="69">
        <v>26036.892887109996</v>
      </c>
      <c r="BN6" s="69">
        <v>15955.156652419999</v>
      </c>
      <c r="BO6" s="69">
        <v>34106.083884090003</v>
      </c>
      <c r="BP6" s="69">
        <v>39225.309595509993</v>
      </c>
      <c r="BQ6" s="69">
        <v>38031.656456269993</v>
      </c>
      <c r="BR6" s="69">
        <v>32900.961787680004</v>
      </c>
      <c r="BS6" s="69">
        <v>36726.482470080002</v>
      </c>
      <c r="BT6" s="69">
        <v>34171.802071549995</v>
      </c>
      <c r="BU6" s="69">
        <v>27042.574163199988</v>
      </c>
      <c r="BV6" s="69">
        <v>17107.326625300007</v>
      </c>
      <c r="BW6" s="69">
        <v>141244.99632385999</v>
      </c>
      <c r="BX6" s="71">
        <v>225.76357250000001</v>
      </c>
      <c r="BY6" s="69">
        <v>18027.278071009998</v>
      </c>
      <c r="BZ6" s="69">
        <v>29657.653395450001</v>
      </c>
      <c r="CA6" s="69">
        <v>23635.792850440004</v>
      </c>
      <c r="CB6" s="69">
        <v>19939.923050810004</v>
      </c>
      <c r="CC6" s="69">
        <v>12262.077912829998</v>
      </c>
      <c r="CD6" s="69">
        <v>23304.05782831</v>
      </c>
      <c r="CE6" s="69">
        <v>29828.87543678001</v>
      </c>
      <c r="CF6" s="69">
        <v>31325.474275600009</v>
      </c>
      <c r="CG6" s="69">
        <v>35821.544668249975</v>
      </c>
      <c r="CH6" s="69">
        <v>46505.243070339973</v>
      </c>
      <c r="CI6" s="69">
        <v>78367.715278840027</v>
      </c>
      <c r="CJ6" s="71">
        <v>-8337.2340864099988</v>
      </c>
      <c r="CK6" s="69">
        <v>-4603.089019320003</v>
      </c>
      <c r="CL6" s="69">
        <v>2219.1207799600029</v>
      </c>
      <c r="CM6" s="69">
        <v>-787.02112139999485</v>
      </c>
      <c r="CN6" s="69">
        <v>1517.8079695400038</v>
      </c>
      <c r="CO6" s="69">
        <v>3853.3064189799907</v>
      </c>
      <c r="CP6" s="69">
        <v>-1456.3503870900006</v>
      </c>
      <c r="CQ6" s="69">
        <v>3080.116429770012</v>
      </c>
      <c r="CR6" s="69">
        <v>450.62300363999822</v>
      </c>
      <c r="CS6" s="69">
        <v>-3929.9242908600081</v>
      </c>
      <c r="CT6" s="69">
        <v>-14339.893608889955</v>
      </c>
      <c r="CU6" s="69">
        <v>8217.4358469900326</v>
      </c>
      <c r="CV6" s="71">
        <v>2491.6797161900049</v>
      </c>
      <c r="CW6" s="69">
        <v>-8262.3770468099865</v>
      </c>
      <c r="CX6" s="69">
        <v>4473.55530910999</v>
      </c>
      <c r="CY6" s="69">
        <v>17917.379149300014</v>
      </c>
      <c r="CZ6" s="69">
        <v>25664.531338440021</v>
      </c>
      <c r="DA6" s="69">
        <v>24309.317968439998</v>
      </c>
      <c r="DB6" s="69">
        <v>56684.123089820008</v>
      </c>
      <c r="DC6" s="69">
        <v>52240.902142240011</v>
      </c>
      <c r="DD6" s="69">
        <v>79436.897880590011</v>
      </c>
      <c r="DE6" s="89">
        <v>66960.538543710019</v>
      </c>
      <c r="DF6" s="69">
        <v>67939.686839390066</v>
      </c>
      <c r="DG6" s="69">
        <v>85421.622525619983</v>
      </c>
      <c r="DH6" s="71">
        <v>-13772.392860000002</v>
      </c>
      <c r="DI6" s="69">
        <v>-17736.97913621</v>
      </c>
      <c r="DJ6" s="69">
        <v>10251.242656880004</v>
      </c>
      <c r="DK6" s="69">
        <v>11351.286802929997</v>
      </c>
      <c r="DL6" s="69">
        <v>48563.483138830001</v>
      </c>
      <c r="DM6" s="69">
        <v>42179.939605500003</v>
      </c>
      <c r="DN6" s="69">
        <v>35368.813590140002</v>
      </c>
      <c r="DO6" s="69">
        <v>22337.499044659999</v>
      </c>
      <c r="DP6" s="69">
        <v>32996.541482089997</v>
      </c>
      <c r="DQ6" s="69">
        <v>47960.681881529999</v>
      </c>
      <c r="DR6" s="69">
        <v>58683.042382660002</v>
      </c>
      <c r="DS6" s="69">
        <v>152699.69494789001</v>
      </c>
      <c r="DT6" s="71">
        <v>14374.3765012</v>
      </c>
      <c r="DU6" s="69">
        <v>26467.480668849999</v>
      </c>
      <c r="DV6" s="69">
        <v>35467.570392460002</v>
      </c>
      <c r="DW6" s="69">
        <v>8006.3097726699998</v>
      </c>
      <c r="DX6" s="69">
        <v>2247.75191116</v>
      </c>
      <c r="DY6" s="69">
        <v>17887.672230279997</v>
      </c>
      <c r="DZ6" s="69">
        <v>6233.2579446</v>
      </c>
      <c r="EA6" s="69">
        <v>-13331.789201879999</v>
      </c>
      <c r="EB6" s="69">
        <v>20401.673530439999</v>
      </c>
      <c r="EC6" s="69">
        <v>21370.27355727</v>
      </c>
      <c r="ED6" s="69">
        <v>19802.846169910001</v>
      </c>
      <c r="EE6" s="69">
        <v>79028.430951910006</v>
      </c>
      <c r="EF6" s="71">
        <v>2306.9341305399998</v>
      </c>
      <c r="EG6" s="69">
        <v>4918.3015348100007</v>
      </c>
      <c r="EH6" s="69">
        <v>-6831.3010993500002</v>
      </c>
      <c r="EI6" s="69">
        <v>65989.581319589997</v>
      </c>
      <c r="EJ6" s="69">
        <v>153848.26912657998</v>
      </c>
      <c r="EK6" s="69">
        <v>231026.00126022001</v>
      </c>
      <c r="EL6" s="69">
        <v>223174.86689342998</v>
      </c>
      <c r="EM6" s="69">
        <v>174007.77021854999</v>
      </c>
      <c r="EN6" s="69">
        <v>253430.65161117</v>
      </c>
      <c r="EO6" s="69">
        <v>266261.51756601001</v>
      </c>
      <c r="EP6" s="69">
        <v>335376.79856303002</v>
      </c>
      <c r="EQ6" s="69">
        <v>415337.80082172999</v>
      </c>
      <c r="ER6" s="71">
        <v>82145.154145230001</v>
      </c>
      <c r="ES6" s="69">
        <v>157496.11633143999</v>
      </c>
      <c r="ET6" s="69">
        <v>114265.22136858001</v>
      </c>
      <c r="EU6" s="69">
        <v>48136.847652780001</v>
      </c>
      <c r="EV6" s="69">
        <v>64061.953104890003</v>
      </c>
      <c r="EW6" s="69">
        <v>82838.449353939999</v>
      </c>
      <c r="EX6" s="69">
        <v>76649.076560479996</v>
      </c>
      <c r="EY6" s="69">
        <v>129814.66532188001</v>
      </c>
      <c r="EZ6" s="69">
        <v>173436.66835408</v>
      </c>
      <c r="FA6" s="69">
        <v>208099.37186335999</v>
      </c>
      <c r="FB6" s="69">
        <v>298147.73185167997</v>
      </c>
      <c r="FC6" s="69">
        <v>408623.33287101</v>
      </c>
      <c r="FD6" s="71">
        <v>251239.78583589001</v>
      </c>
      <c r="FE6" s="69">
        <v>340539.15419451002</v>
      </c>
      <c r="FF6" s="69">
        <v>116204.09285858</v>
      </c>
      <c r="FG6" s="69">
        <v>176700.04857251002</v>
      </c>
      <c r="FH6" s="69">
        <v>331201.15191483003</v>
      </c>
      <c r="FI6" s="75">
        <v>410976.66427469999</v>
      </c>
      <c r="FJ6" s="69">
        <v>466689.66167359002</v>
      </c>
      <c r="FK6" s="69">
        <v>246453.78815248</v>
      </c>
      <c r="FL6" s="69">
        <v>392820.15863453003</v>
      </c>
      <c r="FM6" s="69">
        <v>519000.99000906001</v>
      </c>
      <c r="FN6" s="69">
        <v>421138.60422684997</v>
      </c>
      <c r="FO6" s="69"/>
    </row>
    <row r="7" spans="1:171" ht="34.950000000000003" customHeight="1" x14ac:dyDescent="0.25">
      <c r="A7" s="118"/>
      <c r="B7" s="13" t="str">
        <f>IF('0'!$A$1=1,"Надходження від приватизації державного майна","Privatization")</f>
        <v>Надходження від приватизації державного майна</v>
      </c>
      <c r="C7" s="11">
        <v>204000</v>
      </c>
      <c r="D7" s="69">
        <v>9.1334850399999983</v>
      </c>
      <c r="E7" s="69">
        <v>36.723789049999993</v>
      </c>
      <c r="F7" s="69">
        <v>1094.40764949</v>
      </c>
      <c r="G7" s="69">
        <v>5625.7954711599996</v>
      </c>
      <c r="H7" s="69">
        <v>10944.775326770001</v>
      </c>
      <c r="I7" s="69">
        <v>10960.275237670001</v>
      </c>
      <c r="J7" s="69">
        <v>10967.35496552</v>
      </c>
      <c r="K7" s="69">
        <v>10980.390618959998</v>
      </c>
      <c r="L7" s="69">
        <v>10994.188224200001</v>
      </c>
      <c r="M7" s="69">
        <v>11003.80263606</v>
      </c>
      <c r="N7" s="69">
        <v>11008.812847899999</v>
      </c>
      <c r="O7" s="70">
        <v>11480.305589670001</v>
      </c>
      <c r="P7" s="69">
        <v>2427.3533722299999</v>
      </c>
      <c r="Q7" s="69">
        <v>2709.8472771399997</v>
      </c>
      <c r="R7" s="69">
        <v>4086.3346078499999</v>
      </c>
      <c r="S7" s="69">
        <v>4770.46242274</v>
      </c>
      <c r="T7" s="69">
        <v>5091.6553288000005</v>
      </c>
      <c r="U7" s="69">
        <v>5094.0104129900001</v>
      </c>
      <c r="V7" s="69">
        <v>5112.5818329599997</v>
      </c>
      <c r="W7" s="69">
        <v>5266.7406333599993</v>
      </c>
      <c r="X7" s="69">
        <v>5351.0815813100007</v>
      </c>
      <c r="Y7" s="69">
        <v>5662.0452891200002</v>
      </c>
      <c r="Z7" s="69">
        <v>6682.9187752299995</v>
      </c>
      <c r="AA7" s="70">
        <v>6763.5448938199997</v>
      </c>
      <c r="AB7" s="69">
        <v>5.5796473300000002</v>
      </c>
      <c r="AC7" s="69">
        <v>21.576983370000001</v>
      </c>
      <c r="AD7" s="69">
        <v>25.83061206</v>
      </c>
      <c r="AE7" s="69">
        <v>52.519971320000003</v>
      </c>
      <c r="AF7" s="69">
        <v>57.719675159999994</v>
      </c>
      <c r="AG7" s="69">
        <v>172.97020466000001</v>
      </c>
      <c r="AH7" s="69">
        <v>182.12980979</v>
      </c>
      <c r="AI7" s="69">
        <v>317.32479283999999</v>
      </c>
      <c r="AJ7" s="69">
        <v>916.04479378999997</v>
      </c>
      <c r="AK7" s="69">
        <v>979.28615236999997</v>
      </c>
      <c r="AL7" s="69">
        <v>983.48218434</v>
      </c>
      <c r="AM7" s="70">
        <v>1479.9686751300001</v>
      </c>
      <c r="AN7" s="69">
        <v>44.929149710000004</v>
      </c>
      <c r="AO7" s="69">
        <v>45.690445149999995</v>
      </c>
      <c r="AP7" s="69">
        <v>47.665758060000002</v>
      </c>
      <c r="AQ7" s="69">
        <v>48.164685979999994</v>
      </c>
      <c r="AR7" s="69">
        <v>50.752855659999994</v>
      </c>
      <c r="AS7" s="69">
        <v>52.755875880000005</v>
      </c>
      <c r="AT7" s="69">
        <v>53.5850735</v>
      </c>
      <c r="AU7" s="69">
        <v>55.884213350000003</v>
      </c>
      <c r="AV7" s="69">
        <v>58.456670609999996</v>
      </c>
      <c r="AW7" s="69">
        <v>59.86003161</v>
      </c>
      <c r="AX7" s="69">
        <v>60.813102499999999</v>
      </c>
      <c r="AY7" s="70">
        <v>466.92072691999999</v>
      </c>
      <c r="AZ7" s="69">
        <v>100.44138764</v>
      </c>
      <c r="BA7" s="69">
        <v>102.5277073</v>
      </c>
      <c r="BB7" s="69">
        <v>104.087772</v>
      </c>
      <c r="BC7" s="69">
        <v>113.56384084999999</v>
      </c>
      <c r="BD7" s="69">
        <v>114.85070712999999</v>
      </c>
      <c r="BE7" s="69">
        <v>116.78382185</v>
      </c>
      <c r="BF7" s="69">
        <v>120.25675159999999</v>
      </c>
      <c r="BG7" s="69">
        <v>122.19232017</v>
      </c>
      <c r="BH7" s="69">
        <v>126.84241031000001</v>
      </c>
      <c r="BI7" s="69">
        <v>136.87699318</v>
      </c>
      <c r="BJ7" s="69">
        <v>144.43823258</v>
      </c>
      <c r="BK7" s="69">
        <v>151.48868876</v>
      </c>
      <c r="BL7" s="71">
        <v>4.5342416200000004</v>
      </c>
      <c r="BM7" s="69">
        <v>10.137277340000001</v>
      </c>
      <c r="BN7" s="69">
        <v>24.321710339999999</v>
      </c>
      <c r="BO7" s="69">
        <v>29.10177208</v>
      </c>
      <c r="BP7" s="69">
        <v>34.228888729999994</v>
      </c>
      <c r="BQ7" s="69">
        <v>42.049505999999994</v>
      </c>
      <c r="BR7" s="69">
        <v>58.760840860000002</v>
      </c>
      <c r="BS7" s="69">
        <v>60.299929720000002</v>
      </c>
      <c r="BT7" s="69">
        <v>72.859996540000012</v>
      </c>
      <c r="BU7" s="69">
        <v>77.863958859999997</v>
      </c>
      <c r="BV7" s="69">
        <v>83.563911390000001</v>
      </c>
      <c r="BW7" s="69">
        <v>188.92300466999998</v>
      </c>
      <c r="BX7" s="71">
        <v>6.5101102300000004</v>
      </c>
      <c r="BY7" s="69">
        <v>12.300237119999998</v>
      </c>
      <c r="BZ7" s="69">
        <v>17.01244707</v>
      </c>
      <c r="CA7" s="69">
        <v>28.762669980000002</v>
      </c>
      <c r="CB7" s="69">
        <v>72.782824750000003</v>
      </c>
      <c r="CC7" s="69">
        <v>110.79825552000001</v>
      </c>
      <c r="CD7" s="69">
        <v>191.56088930000001</v>
      </c>
      <c r="CE7" s="69">
        <v>1522.5738161700001</v>
      </c>
      <c r="CF7" s="69">
        <v>3302.7558433599997</v>
      </c>
      <c r="CG7" s="69">
        <v>3357.1961582299996</v>
      </c>
      <c r="CH7" s="69">
        <v>3360.3741253599997</v>
      </c>
      <c r="CI7" s="69">
        <v>3376.7588557399999</v>
      </c>
      <c r="CJ7" s="71">
        <v>16.053356390000001</v>
      </c>
      <c r="CK7" s="69">
        <v>26.220611479999999</v>
      </c>
      <c r="CL7" s="69">
        <v>34.631883459999997</v>
      </c>
      <c r="CM7" s="69">
        <v>47.807698340000002</v>
      </c>
      <c r="CN7" s="69">
        <v>49.755837</v>
      </c>
      <c r="CO7" s="69">
        <v>49.903660509999995</v>
      </c>
      <c r="CP7" s="69">
        <v>49.938191009999997</v>
      </c>
      <c r="CQ7" s="69">
        <v>75.298571010000003</v>
      </c>
      <c r="CR7" s="69">
        <v>77.345498120000002</v>
      </c>
      <c r="CS7" s="69">
        <v>135.08555156</v>
      </c>
      <c r="CT7" s="69">
        <v>175.01959116</v>
      </c>
      <c r="CU7" s="69">
        <v>268.75519880000002</v>
      </c>
      <c r="CV7" s="71">
        <v>122.28359222999998</v>
      </c>
      <c r="CW7" s="69">
        <v>154.64546113</v>
      </c>
      <c r="CX7" s="69">
        <v>183.97759181999999</v>
      </c>
      <c r="CY7" s="69">
        <v>190.66044314999999</v>
      </c>
      <c r="CZ7" s="69">
        <v>216.83570084000002</v>
      </c>
      <c r="DA7" s="69">
        <v>265.53326623999999</v>
      </c>
      <c r="DB7" s="69">
        <v>351.80035548000001</v>
      </c>
      <c r="DC7" s="69">
        <v>369.13318102000005</v>
      </c>
      <c r="DD7" s="69">
        <v>398.23858838999996</v>
      </c>
      <c r="DE7" s="89">
        <v>413.4662616</v>
      </c>
      <c r="DF7" s="69">
        <v>531.24803595999992</v>
      </c>
      <c r="DG7" s="69">
        <v>549.5159867000001</v>
      </c>
      <c r="DH7" s="71">
        <v>132.27606489999999</v>
      </c>
      <c r="DI7" s="69">
        <v>190.24302989999998</v>
      </c>
      <c r="DJ7" s="69">
        <v>202.28538115000001</v>
      </c>
      <c r="DK7" s="69">
        <v>257.57687758999998</v>
      </c>
      <c r="DL7" s="69">
        <v>485.39181375999988</v>
      </c>
      <c r="DM7" s="69">
        <v>506.86518239999998</v>
      </c>
      <c r="DN7" s="69">
        <v>593.57820155999991</v>
      </c>
      <c r="DO7" s="69">
        <v>761.69597471000009</v>
      </c>
      <c r="DP7" s="69">
        <v>1892.5511875999998</v>
      </c>
      <c r="DQ7" s="69">
        <v>1913.47113633</v>
      </c>
      <c r="DR7" s="69">
        <v>1991.02721419</v>
      </c>
      <c r="DS7" s="69">
        <v>2248.1777692699998</v>
      </c>
      <c r="DT7" s="71">
        <v>201.47639391999999</v>
      </c>
      <c r="DU7" s="69">
        <v>326.04501589</v>
      </c>
      <c r="DV7" s="69">
        <v>529.68709856999999</v>
      </c>
      <c r="DW7" s="69">
        <v>676.95609710999997</v>
      </c>
      <c r="DX7" s="69">
        <v>858.23323025000002</v>
      </c>
      <c r="DY7" s="69">
        <v>1048.90210366</v>
      </c>
      <c r="DZ7" s="69">
        <v>1772.99691796</v>
      </c>
      <c r="EA7" s="69">
        <v>1909.9903018299999</v>
      </c>
      <c r="EB7" s="69">
        <v>2086.3493296300003</v>
      </c>
      <c r="EC7" s="69">
        <v>2257.0319322600003</v>
      </c>
      <c r="ED7" s="69">
        <v>2535.6355359200002</v>
      </c>
      <c r="EE7" s="69">
        <v>5097.8641374899998</v>
      </c>
      <c r="EF7" s="71">
        <v>286.12001624999999</v>
      </c>
      <c r="EG7" s="69">
        <v>296.49291263999999</v>
      </c>
      <c r="EH7" s="69">
        <v>296.86541169999998</v>
      </c>
      <c r="EI7" s="69">
        <v>296.91497550000003</v>
      </c>
      <c r="EJ7" s="69">
        <v>296.93587550000001</v>
      </c>
      <c r="EK7" s="69">
        <v>297.59955762999999</v>
      </c>
      <c r="EL7" s="69">
        <v>303.49083772</v>
      </c>
      <c r="EM7" s="69">
        <v>303.54152075000002</v>
      </c>
      <c r="EN7" s="69">
        <v>303.57931458999997</v>
      </c>
      <c r="EO7" s="69">
        <v>762.00771774999998</v>
      </c>
      <c r="EP7" s="69">
        <v>1290.7033954799999</v>
      </c>
      <c r="EQ7" s="69">
        <v>1712.02060168</v>
      </c>
      <c r="ER7" s="71">
        <v>181.18117409000001</v>
      </c>
      <c r="ES7" s="69">
        <v>667.62535216999993</v>
      </c>
      <c r="ET7" s="69">
        <v>902.12909817999991</v>
      </c>
      <c r="EU7" s="69">
        <v>1039.4831139299999</v>
      </c>
      <c r="EV7" s="69">
        <v>1134.3593446300001</v>
      </c>
      <c r="EW7" s="69">
        <v>1818.08150963</v>
      </c>
      <c r="EX7" s="69">
        <v>2074.14505947</v>
      </c>
      <c r="EY7" s="69">
        <v>2558.0550703700001</v>
      </c>
      <c r="EZ7" s="69">
        <v>2683.6429610100004</v>
      </c>
      <c r="FA7" s="69">
        <v>2697.7071143899998</v>
      </c>
      <c r="FB7" s="69">
        <v>3056.53673282</v>
      </c>
      <c r="FC7" s="69">
        <v>3154.4415276499999</v>
      </c>
      <c r="FD7" s="71">
        <v>80.142284500000002</v>
      </c>
      <c r="FE7" s="69">
        <v>350.08581175</v>
      </c>
      <c r="FF7" s="69">
        <v>607.53171669000005</v>
      </c>
      <c r="FG7" s="69">
        <v>871.31961036000007</v>
      </c>
      <c r="FH7" s="69">
        <v>965.16708772000004</v>
      </c>
      <c r="FI7" s="75">
        <v>1050.66285862</v>
      </c>
      <c r="FJ7" s="69">
        <v>1449.70518971</v>
      </c>
      <c r="FK7" s="69">
        <v>2061.2679924499998</v>
      </c>
      <c r="FL7" s="69">
        <v>2228.5295781199998</v>
      </c>
      <c r="FM7" s="69">
        <v>5277.3581643500002</v>
      </c>
      <c r="FN7" s="69">
        <v>9713.6168179400011</v>
      </c>
      <c r="FO7" s="69"/>
    </row>
    <row r="8" spans="1:171" ht="34.950000000000003" customHeight="1" x14ac:dyDescent="0.25">
      <c r="A8" s="118"/>
      <c r="B8" s="13" t="str">
        <f>IF('0'!$A$1=1,"Фінансування за рахунок залишків коштів на рахунках бюджетних установ","Financing at the expense of balances in the accounts of budgetary institutions")</f>
        <v>Фінансування за рахунок залишків коштів на рахунках бюджетних установ</v>
      </c>
      <c r="C8" s="11">
        <v>205000</v>
      </c>
      <c r="D8" s="69">
        <v>-1088.5971904100004</v>
      </c>
      <c r="E8" s="69">
        <v>-1454.9068373100001</v>
      </c>
      <c r="F8" s="69">
        <v>-1202.7141365600003</v>
      </c>
      <c r="G8" s="69">
        <v>-554.7830283200002</v>
      </c>
      <c r="H8" s="69">
        <v>-498.44344379999995</v>
      </c>
      <c r="I8" s="69">
        <v>131.35067895999981</v>
      </c>
      <c r="J8" s="69">
        <v>-2743.6297121699995</v>
      </c>
      <c r="K8" s="69">
        <v>-4415.69369327</v>
      </c>
      <c r="L8" s="69">
        <v>-6243.3144315200007</v>
      </c>
      <c r="M8" s="69">
        <v>-5276.1127681000007</v>
      </c>
      <c r="N8" s="69">
        <v>-4474.8935321300014</v>
      </c>
      <c r="O8" s="70">
        <v>0.67449889000040297</v>
      </c>
      <c r="P8" s="69">
        <v>-908.32482728000014</v>
      </c>
      <c r="Q8" s="69">
        <v>-1487.4963632600004</v>
      </c>
      <c r="R8" s="69">
        <v>-308.59315915999963</v>
      </c>
      <c r="S8" s="69">
        <v>-163.81666423000027</v>
      </c>
      <c r="T8" s="69">
        <v>-229.89134048000074</v>
      </c>
      <c r="U8" s="69">
        <v>96.641056469999796</v>
      </c>
      <c r="V8" s="69">
        <v>124.74972509999942</v>
      </c>
      <c r="W8" s="69">
        <v>-2629.8651731199989</v>
      </c>
      <c r="X8" s="69">
        <v>-4004.05242262</v>
      </c>
      <c r="Y8" s="69">
        <v>-5443.8135001599994</v>
      </c>
      <c r="Z8" s="69">
        <v>-6005.895253910001</v>
      </c>
      <c r="AA8" s="70">
        <v>-3359.1769723100015</v>
      </c>
      <c r="AB8" s="69">
        <v>-2373.0180919500012</v>
      </c>
      <c r="AC8" s="69">
        <v>-6224.282277379999</v>
      </c>
      <c r="AD8" s="69">
        <v>-6478.5727078999998</v>
      </c>
      <c r="AE8" s="69">
        <v>-6118.0181359799999</v>
      </c>
      <c r="AF8" s="69">
        <v>-5410.2246944300005</v>
      </c>
      <c r="AG8" s="69">
        <v>-6777.5659864400004</v>
      </c>
      <c r="AH8" s="69">
        <v>-6320.7843498900011</v>
      </c>
      <c r="AI8" s="69">
        <v>-10784.381096349998</v>
      </c>
      <c r="AJ8" s="69">
        <v>-12682.633993789999</v>
      </c>
      <c r="AK8" s="69">
        <v>-15369.84859224</v>
      </c>
      <c r="AL8" s="69">
        <v>-15527.998990349995</v>
      </c>
      <c r="AM8" s="70">
        <v>-4707.065063269999</v>
      </c>
      <c r="AN8" s="69">
        <v>-2201.0429373399984</v>
      </c>
      <c r="AO8" s="69">
        <v>-4783.7371386999985</v>
      </c>
      <c r="AP8" s="69">
        <v>-6375.1064970899997</v>
      </c>
      <c r="AQ8" s="69">
        <v>-6652.0648102500018</v>
      </c>
      <c r="AR8" s="69">
        <v>-5490.8132420800002</v>
      </c>
      <c r="AS8" s="69">
        <v>-5873.8090018000012</v>
      </c>
      <c r="AT8" s="69">
        <v>-7057.5024230200015</v>
      </c>
      <c r="AU8" s="69">
        <v>-5451.2701116600001</v>
      </c>
      <c r="AV8" s="69">
        <v>-6696.1208297999992</v>
      </c>
      <c r="AW8" s="69">
        <v>-7032.4293274900001</v>
      </c>
      <c r="AX8" s="69">
        <v>-6539.0225652299987</v>
      </c>
      <c r="AY8" s="70">
        <v>-966.12852575000068</v>
      </c>
      <c r="AZ8" s="69">
        <v>-2230.5617227600005</v>
      </c>
      <c r="BA8" s="69">
        <v>-3574.6453066299991</v>
      </c>
      <c r="BB8" s="69">
        <v>-2769.8442105200006</v>
      </c>
      <c r="BC8" s="69">
        <v>-2663.9350185500002</v>
      </c>
      <c r="BD8" s="69">
        <v>-3786.073439249999</v>
      </c>
      <c r="BE8" s="69">
        <v>-4332.4408573699993</v>
      </c>
      <c r="BF8" s="69">
        <v>-5095.7510153899993</v>
      </c>
      <c r="BG8" s="69">
        <v>-6602.7770683899998</v>
      </c>
      <c r="BH8" s="69">
        <v>-7650.9920959699966</v>
      </c>
      <c r="BI8" s="69">
        <v>-9800.2923954400012</v>
      </c>
      <c r="BJ8" s="69">
        <v>-9155.3275668399983</v>
      </c>
      <c r="BK8" s="69">
        <v>-1068.4696131199994</v>
      </c>
      <c r="BL8" s="71">
        <v>-2492.3127758400019</v>
      </c>
      <c r="BM8" s="69">
        <v>-4210.7835274200024</v>
      </c>
      <c r="BN8" s="69">
        <v>-3346.199392739999</v>
      </c>
      <c r="BO8" s="69">
        <v>-3352.7353695600004</v>
      </c>
      <c r="BP8" s="69">
        <v>-3804.2977707799996</v>
      </c>
      <c r="BQ8" s="69">
        <v>-3304.841606420001</v>
      </c>
      <c r="BR8" s="69">
        <v>-4444.7227926300011</v>
      </c>
      <c r="BS8" s="69">
        <v>-7180.5189365900042</v>
      </c>
      <c r="BT8" s="69">
        <v>-8058.4057159599997</v>
      </c>
      <c r="BU8" s="69">
        <v>-8867.1461617000004</v>
      </c>
      <c r="BV8" s="69">
        <v>-9639.4567395900049</v>
      </c>
      <c r="BW8" s="69">
        <v>-162.86176079000012</v>
      </c>
      <c r="BX8" s="71">
        <v>-3358.0476082599994</v>
      </c>
      <c r="BY8" s="69">
        <v>-6193.5153765400009</v>
      </c>
      <c r="BZ8" s="69">
        <v>-4875.9202511899994</v>
      </c>
      <c r="CA8" s="69">
        <v>-6229.4774536700024</v>
      </c>
      <c r="CB8" s="69">
        <v>-8205.5611809399998</v>
      </c>
      <c r="CC8" s="69">
        <v>-7486.9953645900005</v>
      </c>
      <c r="CD8" s="69">
        <v>-8318.8911206899993</v>
      </c>
      <c r="CE8" s="69">
        <v>-10758.964770650002</v>
      </c>
      <c r="CF8" s="69">
        <v>-12283.25960852</v>
      </c>
      <c r="CG8" s="69">
        <v>-12887.3392625</v>
      </c>
      <c r="CH8" s="69">
        <v>-12117.043019770003</v>
      </c>
      <c r="CI8" s="69">
        <v>-57.38071732000077</v>
      </c>
      <c r="CJ8" s="71">
        <v>-4659.5392043700012</v>
      </c>
      <c r="CK8" s="69">
        <v>-6419.39066207</v>
      </c>
      <c r="CL8" s="69">
        <v>-6820.9212912899993</v>
      </c>
      <c r="CM8" s="69">
        <v>-7164.9154226500004</v>
      </c>
      <c r="CN8" s="69">
        <v>-8808.9360794499989</v>
      </c>
      <c r="CO8" s="69">
        <v>-7949.4715121100007</v>
      </c>
      <c r="CP8" s="69">
        <v>-9470.6519447899991</v>
      </c>
      <c r="CQ8" s="69">
        <v>-11747.121261079998</v>
      </c>
      <c r="CR8" s="69">
        <v>-13761.853202599999</v>
      </c>
      <c r="CS8" s="69">
        <v>-14676.33064158</v>
      </c>
      <c r="CT8" s="69">
        <v>-15062.922836299998</v>
      </c>
      <c r="CU8" s="69">
        <v>-1424.3119193699995</v>
      </c>
      <c r="CV8" s="71">
        <v>-3750.3546158199997</v>
      </c>
      <c r="CW8" s="69">
        <v>-6137.2706002199993</v>
      </c>
      <c r="CX8" s="69">
        <v>-7717.3713612199981</v>
      </c>
      <c r="CY8" s="69">
        <v>-9497.4351156699977</v>
      </c>
      <c r="CZ8" s="69">
        <v>-10802.191367119998</v>
      </c>
      <c r="DA8" s="69">
        <v>-9643.2810255700024</v>
      </c>
      <c r="DB8" s="69">
        <v>-10939.273779159999</v>
      </c>
      <c r="DC8" s="69">
        <v>-13360.923083209998</v>
      </c>
      <c r="DD8" s="69">
        <v>-16248.278069570002</v>
      </c>
      <c r="DE8" s="89">
        <v>-17061.801981779998</v>
      </c>
      <c r="DF8" s="69">
        <v>-15915.942285879999</v>
      </c>
      <c r="DG8" s="69">
        <v>-668.68949579000139</v>
      </c>
      <c r="DH8" s="71">
        <v>-3790.9251689000007</v>
      </c>
      <c r="DI8" s="69">
        <v>-5993.627565509998</v>
      </c>
      <c r="DJ8" s="69">
        <v>-9637.4367403399956</v>
      </c>
      <c r="DK8" s="69">
        <v>-16052.563289689999</v>
      </c>
      <c r="DL8" s="69">
        <v>-13071.44448333</v>
      </c>
      <c r="DM8" s="69">
        <v>-15630.457965969998</v>
      </c>
      <c r="DN8" s="69">
        <v>-13909.03544405</v>
      </c>
      <c r="DO8" s="69">
        <v>-17861.01415761</v>
      </c>
      <c r="DP8" s="69">
        <v>-19659.855836709998</v>
      </c>
      <c r="DQ8" s="69">
        <v>-20467.968512650001</v>
      </c>
      <c r="DR8" s="69">
        <v>-23962.646900250002</v>
      </c>
      <c r="DS8" s="69">
        <v>-6760.5147839900001</v>
      </c>
      <c r="DT8" s="71">
        <v>-3090.6555228100001</v>
      </c>
      <c r="DU8" s="69">
        <v>-5697.6770349099997</v>
      </c>
      <c r="DV8" s="69">
        <v>-5182.1543906300003</v>
      </c>
      <c r="DW8" s="69">
        <v>-5275.1631193500007</v>
      </c>
      <c r="DX8" s="69">
        <v>-7405.8642724700003</v>
      </c>
      <c r="DY8" s="69">
        <v>-20716.540255240001</v>
      </c>
      <c r="DZ8" s="69">
        <v>-14016.793298709999</v>
      </c>
      <c r="EA8" s="69">
        <v>-20291.056607240003</v>
      </c>
      <c r="EB8" s="69">
        <v>-17766.407307919999</v>
      </c>
      <c r="EC8" s="69">
        <v>-20000.751550749999</v>
      </c>
      <c r="ED8" s="69">
        <v>-19516.04498269</v>
      </c>
      <c r="EE8" s="69">
        <v>332.87468423000001</v>
      </c>
      <c r="EF8" s="71">
        <v>-4554.9073893500008</v>
      </c>
      <c r="EG8" s="69">
        <v>-15898.501287290001</v>
      </c>
      <c r="EH8" s="69">
        <v>-17896.536782130002</v>
      </c>
      <c r="EI8" s="69">
        <v>-17905.03889974</v>
      </c>
      <c r="EJ8" s="69">
        <v>-19690.939425439999</v>
      </c>
      <c r="EK8" s="69">
        <v>-20147.906023119998</v>
      </c>
      <c r="EL8" s="69">
        <v>-22109.868036</v>
      </c>
      <c r="EM8" s="69">
        <v>-24560.416548249999</v>
      </c>
      <c r="EN8" s="69">
        <v>-26759.546351569999</v>
      </c>
      <c r="EO8" s="69">
        <v>-37733.303739639996</v>
      </c>
      <c r="EP8" s="69">
        <v>-41540.382436550004</v>
      </c>
      <c r="EQ8" s="69">
        <v>-32147.0553048</v>
      </c>
      <c r="ER8" s="71">
        <v>-7590.6297249199997</v>
      </c>
      <c r="ES8" s="69">
        <v>-12613.583105330001</v>
      </c>
      <c r="ET8" s="69">
        <v>-16030.728794879999</v>
      </c>
      <c r="EU8" s="69">
        <v>-20341.9846722</v>
      </c>
      <c r="EV8" s="69">
        <v>-18738.00112664</v>
      </c>
      <c r="EW8" s="69">
        <v>-20426.04178806</v>
      </c>
      <c r="EX8" s="69">
        <v>-21791.733660400001</v>
      </c>
      <c r="EY8" s="69">
        <v>-26442.38925493</v>
      </c>
      <c r="EZ8" s="69">
        <v>-14405.857168299999</v>
      </c>
      <c r="FA8" s="69">
        <v>-23730.93487103</v>
      </c>
      <c r="FB8" s="69">
        <v>-24225.390059049998</v>
      </c>
      <c r="FC8" s="69">
        <v>1447.1841005599999</v>
      </c>
      <c r="FD8" s="71">
        <v>-5337.4820156000005</v>
      </c>
      <c r="FE8" s="69">
        <v>-10817.071339190001</v>
      </c>
      <c r="FF8" s="69">
        <v>-11823.430506680001</v>
      </c>
      <c r="FG8" s="69">
        <v>-20205.578438880002</v>
      </c>
      <c r="FH8" s="69">
        <v>-22212.575294419999</v>
      </c>
      <c r="FI8" s="75">
        <v>-23698.53933145</v>
      </c>
      <c r="FJ8" s="69">
        <v>-23711.27869499</v>
      </c>
      <c r="FK8" s="69">
        <v>-23035.968505240002</v>
      </c>
      <c r="FL8" s="69">
        <v>-32110.337018360002</v>
      </c>
      <c r="FM8" s="69">
        <v>-31901.60486743</v>
      </c>
      <c r="FN8" s="69">
        <v>-34491.196956910004</v>
      </c>
      <c r="FO8" s="69"/>
    </row>
    <row r="9" spans="1:171" ht="34.950000000000003" customHeight="1" x14ac:dyDescent="0.25">
      <c r="A9" s="118"/>
      <c r="B9" s="13"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9" s="11">
        <v>206000</v>
      </c>
      <c r="D9" s="69">
        <v>-191.99367156</v>
      </c>
      <c r="E9" s="69">
        <v>-645.15723702000003</v>
      </c>
      <c r="F9" s="69">
        <v>-907.3378014000001</v>
      </c>
      <c r="G9" s="69">
        <v>-10100.658788270001</v>
      </c>
      <c r="H9" s="69">
        <v>-10462.900565779999</v>
      </c>
      <c r="I9" s="69">
        <v>-18904.747489410001</v>
      </c>
      <c r="J9" s="69">
        <v>-18949.17312041</v>
      </c>
      <c r="K9" s="69">
        <v>-19277.115510709998</v>
      </c>
      <c r="L9" s="69">
        <v>-19233.601450310001</v>
      </c>
      <c r="M9" s="69">
        <v>-19204.302673090002</v>
      </c>
      <c r="N9" s="69">
        <v>-23144.295688830003</v>
      </c>
      <c r="O9" s="70">
        <v>-21300.337926330001</v>
      </c>
      <c r="P9" s="69">
        <v>-1031.35290091</v>
      </c>
      <c r="Q9" s="69">
        <v>-1682.9590711600001</v>
      </c>
      <c r="R9" s="69">
        <v>-7824.2853606100007</v>
      </c>
      <c r="S9" s="69">
        <v>-7948.1832542000011</v>
      </c>
      <c r="T9" s="69">
        <v>-8262.0177511499987</v>
      </c>
      <c r="U9" s="69">
        <v>-8172.5330323500002</v>
      </c>
      <c r="V9" s="69">
        <v>-8312.8199051400006</v>
      </c>
      <c r="W9" s="69">
        <v>-8446.08400239</v>
      </c>
      <c r="X9" s="69">
        <v>-9393.7860850600009</v>
      </c>
      <c r="Y9" s="69">
        <v>-9181.984781449999</v>
      </c>
      <c r="Z9" s="69">
        <v>-9054.1235656600002</v>
      </c>
      <c r="AA9" s="70">
        <v>-6965.48311775</v>
      </c>
      <c r="AB9" s="69">
        <v>-2000.000978</v>
      </c>
      <c r="AC9" s="69">
        <v>-6622.9640666900004</v>
      </c>
      <c r="AD9" s="69">
        <v>-8604.1283447700007</v>
      </c>
      <c r="AE9" s="69">
        <v>-8946.9515778099994</v>
      </c>
      <c r="AF9" s="69">
        <v>-8938.5490032199996</v>
      </c>
      <c r="AG9" s="69">
        <v>-8919.3283815300001</v>
      </c>
      <c r="AH9" s="69">
        <v>-8892.8137547700007</v>
      </c>
      <c r="AI9" s="69">
        <v>-8875.7654439300004</v>
      </c>
      <c r="AJ9" s="69">
        <v>-13914.62656918</v>
      </c>
      <c r="AK9" s="69">
        <v>-13868.26716698</v>
      </c>
      <c r="AL9" s="69">
        <v>-13880.029734059999</v>
      </c>
      <c r="AM9" s="70">
        <v>-14684.333897070001</v>
      </c>
      <c r="AN9" s="69">
        <v>1.5826792199999999</v>
      </c>
      <c r="AO9" s="69">
        <v>-11064.36732078</v>
      </c>
      <c r="AP9" s="69">
        <v>-11062.60732078</v>
      </c>
      <c r="AQ9" s="69">
        <v>-11061.442320780001</v>
      </c>
      <c r="AR9" s="69">
        <v>-21059.78732078</v>
      </c>
      <c r="AS9" s="69">
        <v>-22858.593320779997</v>
      </c>
      <c r="AT9" s="69">
        <v>-23956.728320779999</v>
      </c>
      <c r="AU9" s="69">
        <v>-70654.968273110004</v>
      </c>
      <c r="AV9" s="69">
        <v>-96598.075273110007</v>
      </c>
      <c r="AW9" s="69">
        <v>-96597.960273110002</v>
      </c>
      <c r="AX9" s="69">
        <v>-104097.86027311</v>
      </c>
      <c r="AY9" s="70">
        <v>-123314.16827311</v>
      </c>
      <c r="AZ9" s="69">
        <v>0.06</v>
      </c>
      <c r="BA9" s="69">
        <v>-14300.32</v>
      </c>
      <c r="BB9" s="69">
        <v>-17200.32</v>
      </c>
      <c r="BC9" s="69">
        <v>-30804.317999999999</v>
      </c>
      <c r="BD9" s="69">
        <v>-30804.244546939997</v>
      </c>
      <c r="BE9" s="69">
        <v>-47704.240846940003</v>
      </c>
      <c r="BF9" s="69">
        <v>-51766.830834339999</v>
      </c>
      <c r="BG9" s="69">
        <v>-55004.572219269998</v>
      </c>
      <c r="BH9" s="69">
        <v>-60450.013811519995</v>
      </c>
      <c r="BI9" s="69">
        <v>-66662.946058999994</v>
      </c>
      <c r="BJ9" s="69">
        <v>-72168.106827419993</v>
      </c>
      <c r="BK9" s="69">
        <v>-74600.914246939996</v>
      </c>
      <c r="BL9" s="71">
        <v>-877.74472902000002</v>
      </c>
      <c r="BM9" s="69">
        <v>-16937.899410239999</v>
      </c>
      <c r="BN9" s="69">
        <v>-20037.915476319999</v>
      </c>
      <c r="BO9" s="69">
        <v>-21186.685927830003</v>
      </c>
      <c r="BP9" s="69">
        <v>-21947.45676438</v>
      </c>
      <c r="BQ9" s="69">
        <v>-23162.581610830002</v>
      </c>
      <c r="BR9" s="69">
        <v>-23668.818545490001</v>
      </c>
      <c r="BS9" s="69">
        <v>-24508.92596602</v>
      </c>
      <c r="BT9" s="69">
        <v>-25372.889763209998</v>
      </c>
      <c r="BU9" s="69">
        <v>-25317.377129379998</v>
      </c>
      <c r="BV9" s="69">
        <v>-25141.181406259999</v>
      </c>
      <c r="BW9" s="69">
        <v>-129215.518</v>
      </c>
      <c r="BX9" s="71">
        <v>-3225.8754690999999</v>
      </c>
      <c r="BY9" s="69">
        <v>-23861.505543269999</v>
      </c>
      <c r="BZ9" s="69">
        <v>-37012.794696900004</v>
      </c>
      <c r="CA9" s="69">
        <v>-38359.036251940001</v>
      </c>
      <c r="CB9" s="69">
        <v>-39460.534270739998</v>
      </c>
      <c r="CC9" s="69">
        <v>-40498.32014471</v>
      </c>
      <c r="CD9" s="69">
        <v>-63538.292640959997</v>
      </c>
      <c r="CE9" s="69">
        <v>-64476.14738617</v>
      </c>
      <c r="CF9" s="69">
        <v>-63418.539054970002</v>
      </c>
      <c r="CG9" s="69">
        <v>-63165.282945480001</v>
      </c>
      <c r="CH9" s="69">
        <v>-63014.266363980001</v>
      </c>
      <c r="CI9" s="69">
        <v>-70702.997000000003</v>
      </c>
      <c r="CJ9" s="71">
        <v>-6038.9942652500004</v>
      </c>
      <c r="CK9" s="69">
        <v>-12344.224102979999</v>
      </c>
      <c r="CL9" s="69">
        <v>-14906.581639630002</v>
      </c>
      <c r="CM9" s="69">
        <v>-14930.570165770001</v>
      </c>
      <c r="CN9" s="69">
        <v>-15737.373101409999</v>
      </c>
      <c r="CO9" s="69">
        <v>-14641.28575789</v>
      </c>
      <c r="CP9" s="69">
        <v>-13486.099290669999</v>
      </c>
      <c r="CQ9" s="69">
        <v>-14146.422885439999</v>
      </c>
      <c r="CR9" s="69">
        <v>-12760.9724183</v>
      </c>
      <c r="CS9" s="69">
        <v>-11970.62578334</v>
      </c>
      <c r="CT9" s="69">
        <v>-11280.750723259998</v>
      </c>
      <c r="CU9" s="69">
        <v>940.07276681000042</v>
      </c>
      <c r="CV9" s="71">
        <v>-4753.1950252200004</v>
      </c>
      <c r="CW9" s="69">
        <v>-7218.6717276899999</v>
      </c>
      <c r="CX9" s="69">
        <v>-4480.99225002</v>
      </c>
      <c r="CY9" s="69">
        <v>-1622.1531070300007</v>
      </c>
      <c r="CZ9" s="69">
        <v>-2050.2636339200003</v>
      </c>
      <c r="DA9" s="69">
        <v>-1477.455711419999</v>
      </c>
      <c r="DB9" s="69">
        <v>1250.4926514400006</v>
      </c>
      <c r="DC9" s="69">
        <v>1300.3412758200006</v>
      </c>
      <c r="DD9" s="69">
        <v>1334.4723576599999</v>
      </c>
      <c r="DE9" s="89">
        <v>1543.6915277600003</v>
      </c>
      <c r="DF9" s="69">
        <v>1869.1089453199997</v>
      </c>
      <c r="DG9" s="69">
        <v>8996.6475084699996</v>
      </c>
      <c r="DH9" s="71">
        <v>-6139.3293752500003</v>
      </c>
      <c r="DI9" s="69">
        <v>-5802.8412426399991</v>
      </c>
      <c r="DJ9" s="69">
        <v>-5750.2431635699995</v>
      </c>
      <c r="DK9" s="69">
        <v>-5158.8080388300023</v>
      </c>
      <c r="DL9" s="69">
        <v>-5660.3070048800009</v>
      </c>
      <c r="DM9" s="69">
        <v>-6220.3594169400003</v>
      </c>
      <c r="DN9" s="69">
        <v>-7088.8472880500003</v>
      </c>
      <c r="DO9" s="69">
        <v>-7826.6360557299995</v>
      </c>
      <c r="DP9" s="69">
        <v>-14461.849630139999</v>
      </c>
      <c r="DQ9" s="69">
        <v>-13529.67998137</v>
      </c>
      <c r="DR9" s="69">
        <v>-13726.415783</v>
      </c>
      <c r="DS9" s="69">
        <v>-4838.8915546999997</v>
      </c>
      <c r="DT9" s="71">
        <v>-3426.5292811700001</v>
      </c>
      <c r="DU9" s="69">
        <v>-5759.7745885200002</v>
      </c>
      <c r="DV9" s="69">
        <v>-7109.2775293000004</v>
      </c>
      <c r="DW9" s="69">
        <v>-7489.1388754799991</v>
      </c>
      <c r="DX9" s="69">
        <v>-9379.8703515899997</v>
      </c>
      <c r="DY9" s="69">
        <v>-10479.45494824</v>
      </c>
      <c r="DZ9" s="69">
        <v>-11251.18244169</v>
      </c>
      <c r="EA9" s="69">
        <v>-13571.614236559999</v>
      </c>
      <c r="EB9" s="69">
        <v>-11516.70695448</v>
      </c>
      <c r="EC9" s="69">
        <v>-11295.32127223</v>
      </c>
      <c r="ED9" s="69">
        <v>-10634.58189863</v>
      </c>
      <c r="EE9" s="69">
        <v>-17635.575447490002</v>
      </c>
      <c r="EF9" s="71">
        <v>-4145.5586261500002</v>
      </c>
      <c r="EG9" s="69">
        <v>-3991.46507677</v>
      </c>
      <c r="EH9" s="69">
        <v>-3051.99127877</v>
      </c>
      <c r="EI9" s="69">
        <v>-2945.3981865199999</v>
      </c>
      <c r="EJ9" s="69">
        <v>-3142.8368590500004</v>
      </c>
      <c r="EK9" s="69">
        <v>-3336.0757367800002</v>
      </c>
      <c r="EL9" s="69">
        <v>-3475.12967652</v>
      </c>
      <c r="EM9" s="69">
        <v>-3851.6198245100004</v>
      </c>
      <c r="EN9" s="69">
        <v>-3880.08602673</v>
      </c>
      <c r="EO9" s="69">
        <v>-3468.8042914400003</v>
      </c>
      <c r="EP9" s="69">
        <v>-3772.9230513000002</v>
      </c>
      <c r="EQ9" s="69">
        <v>-31724.064190450001</v>
      </c>
      <c r="ER9" s="71">
        <v>-938.46885000999998</v>
      </c>
      <c r="ES9" s="69">
        <v>-1588.5800520999999</v>
      </c>
      <c r="ET9" s="69">
        <v>-2353.8641295000002</v>
      </c>
      <c r="EU9" s="69">
        <v>-2665.9029828000002</v>
      </c>
      <c r="EV9" s="69">
        <v>-2748.9164037600003</v>
      </c>
      <c r="EW9" s="69">
        <v>-3508.0167851799997</v>
      </c>
      <c r="EX9" s="69">
        <v>-2436.7787496000001</v>
      </c>
      <c r="EY9" s="69">
        <v>-2604.3751091899999</v>
      </c>
      <c r="EZ9" s="69">
        <v>-998.49766151999995</v>
      </c>
      <c r="FA9" s="69">
        <v>-1117.8325515399999</v>
      </c>
      <c r="FB9" s="69">
        <v>-1299.52668995</v>
      </c>
      <c r="FC9" s="69">
        <v>-240.29887511999999</v>
      </c>
      <c r="FD9" s="71">
        <v>-97.208527870000012</v>
      </c>
      <c r="FE9" s="69">
        <v>-204.62812787000001</v>
      </c>
      <c r="FF9" s="69">
        <v>227.11210907</v>
      </c>
      <c r="FG9" s="69">
        <v>227.11210907</v>
      </c>
      <c r="FH9" s="69">
        <v>351.24733535000001</v>
      </c>
      <c r="FI9" s="75">
        <v>1269.54427199</v>
      </c>
      <c r="FJ9" s="69">
        <v>1177.52789226</v>
      </c>
      <c r="FK9" s="69">
        <v>1072.7101050599999</v>
      </c>
      <c r="FL9" s="69">
        <v>1022.6663893799999</v>
      </c>
      <c r="FM9" s="69">
        <v>922.66734873000007</v>
      </c>
      <c r="FN9" s="69">
        <v>997.28773949000004</v>
      </c>
      <c r="FO9" s="69"/>
    </row>
    <row r="10" spans="1:171" ht="34.950000000000003" customHeight="1" x14ac:dyDescent="0.25">
      <c r="A10" s="118"/>
      <c r="B10" s="13" t="s">
        <v>2</v>
      </c>
      <c r="C10" s="11">
        <v>207000</v>
      </c>
      <c r="D10" s="69"/>
      <c r="E10" s="69"/>
      <c r="F10" s="69"/>
      <c r="G10" s="69"/>
      <c r="H10" s="69"/>
      <c r="I10" s="69"/>
      <c r="J10" s="69"/>
      <c r="K10" s="69"/>
      <c r="L10" s="69"/>
      <c r="M10" s="69"/>
      <c r="N10" s="69"/>
      <c r="O10" s="70"/>
      <c r="P10" s="69"/>
      <c r="Q10" s="69"/>
      <c r="R10" s="69"/>
      <c r="S10" s="69"/>
      <c r="T10" s="69"/>
      <c r="U10" s="69"/>
      <c r="V10" s="69"/>
      <c r="W10" s="69"/>
      <c r="X10" s="69"/>
      <c r="Y10" s="69"/>
      <c r="Z10" s="69"/>
      <c r="AA10" s="70"/>
      <c r="AB10" s="69"/>
      <c r="AC10" s="69"/>
      <c r="AD10" s="69"/>
      <c r="AE10" s="69"/>
      <c r="AF10" s="69"/>
      <c r="AG10" s="69"/>
      <c r="AH10" s="69"/>
      <c r="AI10" s="69"/>
      <c r="AJ10" s="69"/>
      <c r="AK10" s="69"/>
      <c r="AL10" s="69"/>
      <c r="AM10" s="70"/>
      <c r="AN10" s="69"/>
      <c r="AO10" s="69"/>
      <c r="AP10" s="69"/>
      <c r="AQ10" s="69"/>
      <c r="AR10" s="69"/>
      <c r="AS10" s="69"/>
      <c r="AT10" s="69"/>
      <c r="AU10" s="69"/>
      <c r="AV10" s="69"/>
      <c r="AW10" s="69"/>
      <c r="AX10" s="69"/>
      <c r="AY10" s="70"/>
      <c r="AZ10" s="69"/>
      <c r="BA10" s="69"/>
      <c r="BB10" s="69"/>
      <c r="BC10" s="69"/>
      <c r="BD10" s="69"/>
      <c r="BE10" s="69"/>
      <c r="BF10" s="69"/>
      <c r="BG10" s="69"/>
      <c r="BH10" s="69"/>
      <c r="BI10" s="69"/>
      <c r="BJ10" s="69"/>
      <c r="BK10" s="69"/>
      <c r="BL10" s="71"/>
      <c r="BM10" s="69"/>
      <c r="BN10" s="69"/>
      <c r="BO10" s="69"/>
      <c r="BP10" s="69"/>
      <c r="BQ10" s="69"/>
      <c r="BR10" s="69"/>
      <c r="BS10" s="69"/>
      <c r="BT10" s="69"/>
      <c r="BU10" s="69"/>
      <c r="BV10" s="69"/>
      <c r="BW10" s="69"/>
      <c r="BX10" s="71"/>
      <c r="BY10" s="69"/>
      <c r="BZ10" s="69"/>
      <c r="CA10" s="69"/>
      <c r="CB10" s="69"/>
      <c r="CC10" s="69">
        <v>5238.9077506399999</v>
      </c>
      <c r="CD10" s="69">
        <v>5238.9077506399999</v>
      </c>
      <c r="CE10" s="69">
        <v>5238.9077506399999</v>
      </c>
      <c r="CF10" s="69">
        <v>5238.9077506399999</v>
      </c>
      <c r="CG10" s="69">
        <v>5238.9077506399999</v>
      </c>
      <c r="CH10" s="69">
        <v>5238.9077506399999</v>
      </c>
      <c r="CI10" s="69">
        <v>5238.9077506399999</v>
      </c>
      <c r="CJ10" s="71">
        <v>0</v>
      </c>
      <c r="CK10" s="69">
        <v>0</v>
      </c>
      <c r="CL10" s="69">
        <v>0</v>
      </c>
      <c r="CM10" s="69">
        <v>0</v>
      </c>
      <c r="CN10" s="69">
        <v>0</v>
      </c>
      <c r="CO10" s="69">
        <v>0</v>
      </c>
      <c r="CP10" s="69">
        <v>0</v>
      </c>
      <c r="CQ10" s="69">
        <v>0</v>
      </c>
      <c r="CR10" s="69">
        <v>0</v>
      </c>
      <c r="CS10" s="69">
        <v>0</v>
      </c>
      <c r="CT10" s="69">
        <v>0</v>
      </c>
      <c r="CU10" s="69">
        <v>0</v>
      </c>
      <c r="CV10" s="71">
        <v>0</v>
      </c>
      <c r="CW10" s="69">
        <v>0</v>
      </c>
      <c r="CX10" s="69">
        <v>0</v>
      </c>
      <c r="CY10" s="69">
        <v>0</v>
      </c>
      <c r="CZ10" s="69">
        <v>0</v>
      </c>
      <c r="DA10" s="69">
        <v>0</v>
      </c>
      <c r="DB10" s="69">
        <v>0</v>
      </c>
      <c r="DC10" s="69">
        <v>0</v>
      </c>
      <c r="DD10" s="69">
        <v>0</v>
      </c>
      <c r="DE10" s="89">
        <v>0</v>
      </c>
      <c r="DF10" s="69">
        <v>0</v>
      </c>
      <c r="DG10" s="69">
        <v>0</v>
      </c>
      <c r="DH10" s="71">
        <v>0</v>
      </c>
      <c r="DI10" s="69">
        <v>0</v>
      </c>
      <c r="DJ10" s="69">
        <v>0</v>
      </c>
      <c r="DK10" s="69">
        <v>0</v>
      </c>
      <c r="DL10" s="69">
        <v>0</v>
      </c>
      <c r="DM10" s="69">
        <v>0</v>
      </c>
      <c r="DN10" s="69">
        <v>0</v>
      </c>
      <c r="DO10" s="69">
        <v>0</v>
      </c>
      <c r="DP10" s="69">
        <v>-8.3624000000000003E-4</v>
      </c>
      <c r="DQ10" s="69">
        <v>-8.3624000000000003E-4</v>
      </c>
      <c r="DR10" s="69">
        <v>-8.3624000000000003E-4</v>
      </c>
      <c r="DS10" s="69">
        <v>-8.3624000000000003E-4</v>
      </c>
      <c r="DT10" s="71">
        <v>0</v>
      </c>
      <c r="DU10" s="69">
        <v>0</v>
      </c>
      <c r="DV10" s="69">
        <v>0</v>
      </c>
      <c r="DW10" s="69">
        <v>0</v>
      </c>
      <c r="DX10" s="69">
        <v>0</v>
      </c>
      <c r="DY10" s="69">
        <v>0</v>
      </c>
      <c r="DZ10" s="69">
        <v>0</v>
      </c>
      <c r="EA10" s="69">
        <v>0</v>
      </c>
      <c r="EB10" s="69">
        <v>0</v>
      </c>
      <c r="EC10" s="69">
        <v>0</v>
      </c>
      <c r="ED10" s="69">
        <v>0</v>
      </c>
      <c r="EE10" s="69">
        <v>0</v>
      </c>
      <c r="EF10" s="71">
        <v>0</v>
      </c>
      <c r="EG10" s="69">
        <v>0</v>
      </c>
      <c r="EH10" s="69">
        <v>0</v>
      </c>
      <c r="EI10" s="69">
        <v>0</v>
      </c>
      <c r="EJ10" s="69">
        <v>0</v>
      </c>
      <c r="EK10" s="69">
        <v>0</v>
      </c>
      <c r="EL10" s="69">
        <v>0</v>
      </c>
      <c r="EM10" s="69">
        <v>0</v>
      </c>
      <c r="EN10" s="69">
        <v>0</v>
      </c>
      <c r="EO10" s="69">
        <v>0</v>
      </c>
      <c r="EP10" s="69">
        <v>0</v>
      </c>
      <c r="EQ10" s="69">
        <v>0</v>
      </c>
      <c r="ER10" s="71">
        <v>0</v>
      </c>
      <c r="ES10" s="69">
        <v>0</v>
      </c>
      <c r="ET10" s="69">
        <v>1138.7650000000001</v>
      </c>
      <c r="EU10" s="69">
        <v>1138.7650000000001</v>
      </c>
      <c r="EV10" s="69">
        <v>1138.7650000000001</v>
      </c>
      <c r="EW10" s="69">
        <v>1138.7650000000001</v>
      </c>
      <c r="EX10" s="69">
        <v>1138.7650000000001</v>
      </c>
      <c r="EY10" s="69">
        <v>1138.7650000000001</v>
      </c>
      <c r="EZ10" s="69">
        <v>1138.7650000000001</v>
      </c>
      <c r="FA10" s="69">
        <v>1138.7650000000001</v>
      </c>
      <c r="FB10" s="69">
        <v>1138.7650000000001</v>
      </c>
      <c r="FC10" s="69">
        <v>1138.7650000000001</v>
      </c>
      <c r="FD10" s="71">
        <v>0</v>
      </c>
      <c r="FE10" s="69">
        <v>0</v>
      </c>
      <c r="FF10" s="69">
        <v>0</v>
      </c>
      <c r="FG10" s="69">
        <v>0</v>
      </c>
      <c r="FH10" s="69">
        <v>0</v>
      </c>
      <c r="FI10" s="75">
        <v>0</v>
      </c>
      <c r="FJ10" s="69">
        <v>0</v>
      </c>
      <c r="FK10" s="69">
        <v>0</v>
      </c>
      <c r="FL10" s="69">
        <v>0</v>
      </c>
      <c r="FM10" s="69">
        <v>0</v>
      </c>
      <c r="FN10" s="69">
        <v>0</v>
      </c>
      <c r="FO10" s="69"/>
    </row>
    <row r="11" spans="1:171" ht="34.950000000000003" customHeight="1" x14ac:dyDescent="0.25">
      <c r="A11" s="118"/>
      <c r="B11" s="13" t="str">
        <f>IF('0'!$A$1=1,"Фінансування за рахунок зміни залишків коштів бюджетів","Financing at the expense of change of balances in the accounts of budgets")</f>
        <v>Фінансування за рахунок зміни залишків коштів бюджетів</v>
      </c>
      <c r="C11" s="11">
        <v>208000</v>
      </c>
      <c r="D11" s="69">
        <v>-112.51195597000563</v>
      </c>
      <c r="E11" s="69">
        <v>-15382.022990790003</v>
      </c>
      <c r="F11" s="69">
        <v>-7506.8865611700039</v>
      </c>
      <c r="G11" s="69">
        <v>-11521.145697730008</v>
      </c>
      <c r="H11" s="69">
        <v>-19827.139862960004</v>
      </c>
      <c r="I11" s="69">
        <v>-21391.504839390007</v>
      </c>
      <c r="J11" s="69">
        <v>-19080.060404150001</v>
      </c>
      <c r="K11" s="69">
        <v>-18941.481430259999</v>
      </c>
      <c r="L11" s="69">
        <v>-11162.739667530002</v>
      </c>
      <c r="M11" s="69">
        <v>-10741.08175171</v>
      </c>
      <c r="N11" s="69">
        <v>-12337.395708790003</v>
      </c>
      <c r="O11" s="70">
        <v>-4018.8056095400038</v>
      </c>
      <c r="P11" s="69">
        <v>-3190.5610038</v>
      </c>
      <c r="Q11" s="69">
        <v>-6884.8333611100006</v>
      </c>
      <c r="R11" s="69">
        <v>-10168.27563808</v>
      </c>
      <c r="S11" s="69">
        <v>-8649.984752770004</v>
      </c>
      <c r="T11" s="69">
        <v>-14525.879961189999</v>
      </c>
      <c r="U11" s="69">
        <v>-9931.1809628400042</v>
      </c>
      <c r="V11" s="69">
        <v>-18293.534616489997</v>
      </c>
      <c r="W11" s="69">
        <v>-17033.21518254</v>
      </c>
      <c r="X11" s="69">
        <v>-11162.02846576</v>
      </c>
      <c r="Y11" s="69">
        <v>-2171.288143180001</v>
      </c>
      <c r="Z11" s="69">
        <v>-8205.087938730001</v>
      </c>
      <c r="AA11" s="70">
        <v>8160.0107184099988</v>
      </c>
      <c r="AB11" s="69">
        <v>-6062.7775124899981</v>
      </c>
      <c r="AC11" s="69">
        <v>-7665.5881400100025</v>
      </c>
      <c r="AD11" s="69">
        <v>-10665.675315119997</v>
      </c>
      <c r="AE11" s="69">
        <v>-13043.009501529999</v>
      </c>
      <c r="AF11" s="69">
        <v>-13611.881936279999</v>
      </c>
      <c r="AG11" s="69">
        <v>-5353.6021365499955</v>
      </c>
      <c r="AH11" s="69">
        <v>-5853.3282597100024</v>
      </c>
      <c r="AI11" s="69">
        <v>2387.1432941999983</v>
      </c>
      <c r="AJ11" s="69">
        <v>2660.8658269699968</v>
      </c>
      <c r="AK11" s="69">
        <v>9200.7509450999987</v>
      </c>
      <c r="AL11" s="69">
        <v>10686.070427379998</v>
      </c>
      <c r="AM11" s="70">
        <v>-3920.0844441099939</v>
      </c>
      <c r="AN11" s="69">
        <v>1269.1154572899979</v>
      </c>
      <c r="AO11" s="69">
        <v>5892.7484983499944</v>
      </c>
      <c r="AP11" s="69">
        <v>5884.4736417500035</v>
      </c>
      <c r="AQ11" s="69">
        <v>5742.8168910499944</v>
      </c>
      <c r="AR11" s="69">
        <v>-35445.512185160005</v>
      </c>
      <c r="AS11" s="69">
        <v>-16794.067899769998</v>
      </c>
      <c r="AT11" s="69">
        <v>-11710.645881900004</v>
      </c>
      <c r="AU11" s="69">
        <v>-8924.3295874199994</v>
      </c>
      <c r="AV11" s="69">
        <v>-20749.349628120002</v>
      </c>
      <c r="AW11" s="69">
        <v>-14617.178792350007</v>
      </c>
      <c r="AX11" s="69">
        <v>-6499.0582138999998</v>
      </c>
      <c r="AY11" s="70">
        <v>-4407.6080721800063</v>
      </c>
      <c r="AZ11" s="69">
        <v>-745.52196232000165</v>
      </c>
      <c r="BA11" s="69">
        <v>3915.6376659599941</v>
      </c>
      <c r="BB11" s="69">
        <v>-50884.276788159994</v>
      </c>
      <c r="BC11" s="69">
        <v>-43503.860326719994</v>
      </c>
      <c r="BD11" s="69">
        <v>-49617.883198979987</v>
      </c>
      <c r="BE11" s="69">
        <v>-42398.199278479995</v>
      </c>
      <c r="BF11" s="69">
        <v>-50812.40621442999</v>
      </c>
      <c r="BG11" s="69">
        <v>-66324.583622159989</v>
      </c>
      <c r="BH11" s="69">
        <v>-75469.750254359999</v>
      </c>
      <c r="BI11" s="69">
        <v>-64329.715878380004</v>
      </c>
      <c r="BJ11" s="69">
        <v>-54302.785668149998</v>
      </c>
      <c r="BK11" s="69">
        <v>-8386.7319723800083</v>
      </c>
      <c r="BL11" s="71">
        <v>-6680.8687262999856</v>
      </c>
      <c r="BM11" s="69">
        <v>-13933.522179700001</v>
      </c>
      <c r="BN11" s="69">
        <v>-3857.2041189700026</v>
      </c>
      <c r="BO11" s="69">
        <v>-12296.639309889981</v>
      </c>
      <c r="BP11" s="69">
        <v>-16600.465645359989</v>
      </c>
      <c r="BQ11" s="69">
        <v>-7803.8895615499905</v>
      </c>
      <c r="BR11" s="69">
        <v>11067.040069729999</v>
      </c>
      <c r="BS11" s="69">
        <v>-366.32326587998199</v>
      </c>
      <c r="BT11" s="69">
        <v>-1150.915943229988</v>
      </c>
      <c r="BU11" s="69">
        <v>2213.6086212800064</v>
      </c>
      <c r="BV11" s="69">
        <v>-3718.9783143799859</v>
      </c>
      <c r="BW11" s="69">
        <v>9628.5426692000092</v>
      </c>
      <c r="BX11" s="71">
        <v>-17887.146004529994</v>
      </c>
      <c r="BY11" s="69">
        <v>-4897.4758946999964</v>
      </c>
      <c r="BZ11" s="69">
        <v>9449.8638835800011</v>
      </c>
      <c r="CA11" s="69">
        <v>-32516.872957709998</v>
      </c>
      <c r="CB11" s="69">
        <v>-36507.104205819996</v>
      </c>
      <c r="CC11" s="69">
        <v>-35853.956472619997</v>
      </c>
      <c r="CD11" s="69">
        <v>-22799.326921309999</v>
      </c>
      <c r="CE11" s="69">
        <v>-36516.214721830002</v>
      </c>
      <c r="CF11" s="69">
        <v>-49569.353602030002</v>
      </c>
      <c r="CG11" s="69">
        <v>-43185.57897078</v>
      </c>
      <c r="CH11" s="69">
        <v>-52581.206174120001</v>
      </c>
      <c r="CI11" s="69">
        <v>-11217.700938130003</v>
      </c>
      <c r="CJ11" s="71">
        <v>-199.00061252998353</v>
      </c>
      <c r="CK11" s="69">
        <v>16510.994570399995</v>
      </c>
      <c r="CL11" s="69">
        <v>30736.833554240005</v>
      </c>
      <c r="CM11" s="69">
        <v>34621.514527270017</v>
      </c>
      <c r="CN11" s="69">
        <v>27445.524208150015</v>
      </c>
      <c r="CO11" s="69">
        <v>29177.763325469707</v>
      </c>
      <c r="CP11" s="69">
        <v>37558.957629750017</v>
      </c>
      <c r="CQ11" s="69">
        <v>-678.07350204099555</v>
      </c>
      <c r="CR11" s="69">
        <v>21719.682230450002</v>
      </c>
      <c r="CS11" s="69">
        <v>26655.155992940483</v>
      </c>
      <c r="CT11" s="69">
        <v>-6910.1335238399934</v>
      </c>
      <c r="CU11" s="69">
        <v>13640.368293900005</v>
      </c>
      <c r="CV11" s="71">
        <v>7432.2308652300007</v>
      </c>
      <c r="CW11" s="69">
        <v>18758.802675790001</v>
      </c>
      <c r="CX11" s="69">
        <v>-97.362864750001904</v>
      </c>
      <c r="CY11" s="69">
        <v>-41921.305128419997</v>
      </c>
      <c r="CZ11" s="69">
        <v>-31091.844120629998</v>
      </c>
      <c r="DA11" s="69">
        <v>-46530.791996759996</v>
      </c>
      <c r="DB11" s="69">
        <v>-82018.242741130001</v>
      </c>
      <c r="DC11" s="69">
        <v>-86778.495499100012</v>
      </c>
      <c r="DD11" s="69">
        <v>-58992.338920419999</v>
      </c>
      <c r="DE11" s="89">
        <v>-43469.293125600409</v>
      </c>
      <c r="DF11" s="69">
        <v>-39152.015116070084</v>
      </c>
      <c r="DG11" s="69">
        <v>-5213.8599316900027</v>
      </c>
      <c r="DH11" s="71">
        <v>-6588.165801359999</v>
      </c>
      <c r="DI11" s="69">
        <v>181.91308565000821</v>
      </c>
      <c r="DJ11" s="69">
        <v>-5162.9008021500003</v>
      </c>
      <c r="DK11" s="69">
        <v>-6597.9519452100021</v>
      </c>
      <c r="DL11" s="69">
        <v>1292.7738193700009</v>
      </c>
      <c r="DM11" s="69">
        <v>-83702.620512549984</v>
      </c>
      <c r="DN11" s="69">
        <v>-65103.024140330002</v>
      </c>
      <c r="DO11" s="69">
        <v>-62803.495085980001</v>
      </c>
      <c r="DP11" s="69">
        <v>14268.941840129999</v>
      </c>
      <c r="DQ11" s="69">
        <v>29933.273471490003</v>
      </c>
      <c r="DR11" s="69">
        <v>25753.41731452</v>
      </c>
      <c r="DS11" s="69">
        <v>-17718.21319572</v>
      </c>
      <c r="DT11" s="71">
        <v>-13842.336548959998</v>
      </c>
      <c r="DU11" s="69">
        <v>-8502.6664437100007</v>
      </c>
      <c r="DV11" s="69">
        <v>-4195.7632104100003</v>
      </c>
      <c r="DW11" s="69">
        <v>-9278.3873513099988</v>
      </c>
      <c r="DX11" s="69">
        <v>-3505.0694833100001</v>
      </c>
      <c r="DY11" s="69">
        <v>721.44366927999999</v>
      </c>
      <c r="DZ11" s="69">
        <v>-4069.5296524400001</v>
      </c>
      <c r="EA11" s="69">
        <v>-28822.558304270002</v>
      </c>
      <c r="EB11" s="69">
        <v>-16170.867638040001</v>
      </c>
      <c r="EC11" s="69">
        <v>-22815.76303744</v>
      </c>
      <c r="ED11" s="69">
        <v>-44818.485479129995</v>
      </c>
      <c r="EE11" s="69">
        <v>1709.7972651099999</v>
      </c>
      <c r="EF11" s="71">
        <v>-23732.96082733</v>
      </c>
      <c r="EG11" s="69">
        <v>-26957.359992810001</v>
      </c>
      <c r="EH11" s="69">
        <v>-30592.542630700002</v>
      </c>
      <c r="EI11" s="69">
        <v>-37489.643316649999</v>
      </c>
      <c r="EJ11" s="69">
        <v>-50049.899890569999</v>
      </c>
      <c r="EK11" s="69">
        <v>-51814.884565430002</v>
      </c>
      <c r="EL11" s="69">
        <v>-45434.354160139999</v>
      </c>
      <c r="EM11" s="69">
        <v>-57953.412932660001</v>
      </c>
      <c r="EN11" s="69">
        <v>-81104.611059479997</v>
      </c>
      <c r="EO11" s="69">
        <v>-96076.907919190009</v>
      </c>
      <c r="EP11" s="69">
        <v>-88553.996855179998</v>
      </c>
      <c r="EQ11" s="69">
        <v>-66079.665941450003</v>
      </c>
      <c r="ER11" s="71">
        <v>-140416.23233629999</v>
      </c>
      <c r="ES11" s="69">
        <v>-150671.23531506999</v>
      </c>
      <c r="ET11" s="69">
        <v>-166094.69798229999</v>
      </c>
      <c r="EU11" s="69">
        <v>-231100.63950650001</v>
      </c>
      <c r="EV11" s="69">
        <v>-239347.91322237</v>
      </c>
      <c r="EW11" s="69">
        <v>-216252.98992373</v>
      </c>
      <c r="EX11" s="69">
        <v>-233771.37190179</v>
      </c>
      <c r="EY11" s="69">
        <v>-224677.56675520001</v>
      </c>
      <c r="EZ11" s="69">
        <v>-239498.30414889002</v>
      </c>
      <c r="FA11" s="69">
        <v>-224869.58233776002</v>
      </c>
      <c r="FB11" s="69">
        <v>-215945.66006795003</v>
      </c>
      <c r="FC11" s="69">
        <v>-164214.96071117002</v>
      </c>
      <c r="FD11" s="71">
        <v>-259816.38177442999</v>
      </c>
      <c r="FE11" s="69">
        <v>-269105.23809917999</v>
      </c>
      <c r="FF11" s="69">
        <v>-274853.33982320002</v>
      </c>
      <c r="FG11" s="69">
        <v>-267803.61246913002</v>
      </c>
      <c r="FH11" s="69">
        <v>-267150.38505781</v>
      </c>
      <c r="FI11" s="75">
        <v>-270484.94366062002</v>
      </c>
      <c r="FJ11" s="69">
        <v>-279559.19703854999</v>
      </c>
      <c r="FK11" s="69">
        <v>-267380.97216521</v>
      </c>
      <c r="FL11" s="69">
        <v>-263693.25359574001</v>
      </c>
      <c r="FM11" s="69">
        <v>-259464.82702321</v>
      </c>
      <c r="FN11" s="69">
        <v>-255098.38138223</v>
      </c>
      <c r="FO11" s="69"/>
    </row>
    <row r="12" spans="1:171" ht="34.950000000000003" customHeight="1" x14ac:dyDescent="0.25">
      <c r="A12" s="118"/>
      <c r="B12" s="21" t="str">
        <f>IF('0'!$A$1=1,"Зовнішнє фінансування","External financing")</f>
        <v>Зовнішнє фінансування</v>
      </c>
      <c r="C12" s="11">
        <v>300000</v>
      </c>
      <c r="D12" s="69">
        <v>828.87877834000005</v>
      </c>
      <c r="E12" s="69">
        <v>12405.681417170001</v>
      </c>
      <c r="F12" s="69">
        <v>6914.6024358199993</v>
      </c>
      <c r="G12" s="69">
        <v>6417.3827932200002</v>
      </c>
      <c r="H12" s="69">
        <v>6403.3051901700001</v>
      </c>
      <c r="I12" s="69">
        <v>17029.263393249999</v>
      </c>
      <c r="J12" s="69">
        <v>17767.076210769996</v>
      </c>
      <c r="K12" s="69">
        <v>17818.764362010003</v>
      </c>
      <c r="L12" s="69">
        <v>18089.402470200002</v>
      </c>
      <c r="M12" s="69">
        <v>18045.802560979999</v>
      </c>
      <c r="N12" s="69">
        <v>18540.187218269999</v>
      </c>
      <c r="O12" s="70">
        <v>14501.625262610001</v>
      </c>
      <c r="P12" s="69">
        <v>-79.549166069999998</v>
      </c>
      <c r="Q12" s="69">
        <v>-162.31837905</v>
      </c>
      <c r="R12" s="69">
        <v>-857.02715330000012</v>
      </c>
      <c r="S12" s="69">
        <v>-819.20869499000003</v>
      </c>
      <c r="T12" s="69">
        <v>-1011.6342392</v>
      </c>
      <c r="U12" s="69">
        <v>-12852.452129800002</v>
      </c>
      <c r="V12" s="69">
        <v>4180.3885453399989</v>
      </c>
      <c r="W12" s="69">
        <v>2473.275227029998</v>
      </c>
      <c r="X12" s="69">
        <v>7372.138656449999</v>
      </c>
      <c r="Y12" s="69">
        <v>7224.7150475100025</v>
      </c>
      <c r="Z12" s="69">
        <v>10230.699226750001</v>
      </c>
      <c r="AA12" s="70">
        <v>10704.229764160002</v>
      </c>
      <c r="AB12" s="69">
        <v>186.21035826999997</v>
      </c>
      <c r="AC12" s="69">
        <v>3622.6852885100002</v>
      </c>
      <c r="AD12" s="69">
        <v>3080.2581733099996</v>
      </c>
      <c r="AE12" s="69">
        <v>12656.324983099999</v>
      </c>
      <c r="AF12" s="69">
        <v>7931.8311055599988</v>
      </c>
      <c r="AG12" s="69">
        <v>3.295089330000907</v>
      </c>
      <c r="AH12" s="69">
        <v>127.38773990000051</v>
      </c>
      <c r="AI12" s="69">
        <v>-47.379234229998893</v>
      </c>
      <c r="AJ12" s="69">
        <v>1275.0456534500001</v>
      </c>
      <c r="AK12" s="69">
        <v>1068.4104641800009</v>
      </c>
      <c r="AL12" s="69">
        <v>-1564.3495632600016</v>
      </c>
      <c r="AM12" s="70">
        <v>13898.537228050001</v>
      </c>
      <c r="AN12" s="69">
        <v>-287.19598052999999</v>
      </c>
      <c r="AO12" s="69">
        <v>-447.80531273000003</v>
      </c>
      <c r="AP12" s="69">
        <v>-1335.1412975000001</v>
      </c>
      <c r="AQ12" s="69">
        <v>-1545.9370545200002</v>
      </c>
      <c r="AR12" s="69">
        <v>41639.515000779997</v>
      </c>
      <c r="AS12" s="69">
        <v>38112.663998100004</v>
      </c>
      <c r="AT12" s="69">
        <v>36484.931085120006</v>
      </c>
      <c r="AU12" s="69">
        <v>29677.5159747</v>
      </c>
      <c r="AV12" s="69">
        <v>50220.700434140002</v>
      </c>
      <c r="AW12" s="69">
        <v>50906.271921929998</v>
      </c>
      <c r="AX12" s="69">
        <v>53865.414421540008</v>
      </c>
      <c r="AY12" s="70">
        <v>42174.93843621001</v>
      </c>
      <c r="AZ12" s="69">
        <v>-707.05628107999996</v>
      </c>
      <c r="BA12" s="69">
        <v>-1405.3793176500001</v>
      </c>
      <c r="BB12" s="69">
        <v>52696.389857989998</v>
      </c>
      <c r="BC12" s="69">
        <v>59949.414064659999</v>
      </c>
      <c r="BD12" s="69">
        <v>77884.320301609987</v>
      </c>
      <c r="BE12" s="69">
        <v>79304.472955110003</v>
      </c>
      <c r="BF12" s="69">
        <v>90805.359896549984</v>
      </c>
      <c r="BG12" s="69">
        <v>98301.961965110007</v>
      </c>
      <c r="BH12" s="69">
        <v>109402.59960791</v>
      </c>
      <c r="BI12" s="69">
        <v>111240.32541158999</v>
      </c>
      <c r="BJ12" s="69">
        <v>110973.28065537001</v>
      </c>
      <c r="BK12" s="69">
        <v>109651.11367475997</v>
      </c>
      <c r="BL12" s="71">
        <v>-1019.0986530399999</v>
      </c>
      <c r="BM12" s="69">
        <v>-835.0006411300003</v>
      </c>
      <c r="BN12" s="69">
        <v>7425.7405017999999</v>
      </c>
      <c r="BO12" s="69">
        <v>7810.5340735600012</v>
      </c>
      <c r="BP12" s="69">
        <v>6904.2129309200009</v>
      </c>
      <c r="BQ12" s="69">
        <v>7543.2012872400001</v>
      </c>
      <c r="BR12" s="69">
        <v>7036.3959460900005</v>
      </c>
      <c r="BS12" s="69">
        <v>6623.20187136</v>
      </c>
      <c r="BT12" s="69">
        <v>32129.519821759997</v>
      </c>
      <c r="BU12" s="69">
        <v>31815.623918890004</v>
      </c>
      <c r="BV12" s="69">
        <v>31395.72274229</v>
      </c>
      <c r="BW12" s="69">
        <v>33262.076156179995</v>
      </c>
      <c r="BX12" s="71">
        <v>-778.75926170000014</v>
      </c>
      <c r="BY12" s="69">
        <v>-1067.2494174599997</v>
      </c>
      <c r="BZ12" s="69">
        <v>-1208.0713410999999</v>
      </c>
      <c r="CA12" s="69">
        <v>14883.56641971</v>
      </c>
      <c r="CB12" s="69">
        <v>13714.827946880001</v>
      </c>
      <c r="CC12" s="69">
        <v>14151.88113595</v>
      </c>
      <c r="CD12" s="69">
        <v>13167.84247741</v>
      </c>
      <c r="CE12" s="69">
        <v>6817.8122366000016</v>
      </c>
      <c r="CF12" s="69">
        <v>44074.114238309994</v>
      </c>
      <c r="CG12" s="69">
        <v>43923.994797969994</v>
      </c>
      <c r="CH12" s="69">
        <v>39026.819278790019</v>
      </c>
      <c r="CI12" s="69">
        <v>36983.126756570018</v>
      </c>
      <c r="CJ12" s="71">
        <v>-1313.9011480300001</v>
      </c>
      <c r="CK12" s="69">
        <v>-8472.394264229999</v>
      </c>
      <c r="CL12" s="69">
        <v>-8372.1421674199992</v>
      </c>
      <c r="CM12" s="69">
        <v>-11894.233193149998</v>
      </c>
      <c r="CN12" s="69">
        <v>-19131.744085549995</v>
      </c>
      <c r="CO12" s="69">
        <v>-21032.415094709995</v>
      </c>
      <c r="CP12" s="69">
        <v>-21003.298480129997</v>
      </c>
      <c r="CQ12" s="69">
        <v>-11484.736702030003</v>
      </c>
      <c r="CR12" s="69">
        <v>-11032.3802089</v>
      </c>
      <c r="CS12" s="69">
        <v>-11453.566410379995</v>
      </c>
      <c r="CT12" s="69">
        <v>24486.372755229997</v>
      </c>
      <c r="CU12" s="69">
        <v>44833.250519299996</v>
      </c>
      <c r="CV12" s="71">
        <v>-1037.4576588800001</v>
      </c>
      <c r="CW12" s="69">
        <v>-1897.7231760699999</v>
      </c>
      <c r="CX12" s="69">
        <v>16686.611019079999</v>
      </c>
      <c r="CY12" s="69">
        <v>17391.070799609995</v>
      </c>
      <c r="CZ12" s="69">
        <v>-15673.278720400001</v>
      </c>
      <c r="DA12" s="69">
        <v>12109.952442480002</v>
      </c>
      <c r="DB12" s="69">
        <v>12055.741916620002</v>
      </c>
      <c r="DC12" s="69">
        <v>10901.922271859999</v>
      </c>
      <c r="DD12" s="69">
        <v>-14941.585107469999</v>
      </c>
      <c r="DE12" s="89">
        <v>-8582.6264527199946</v>
      </c>
      <c r="DF12" s="69">
        <v>-9536.1469563399914</v>
      </c>
      <c r="DG12" s="69">
        <v>-3613.9350529399967</v>
      </c>
      <c r="DH12" s="71">
        <v>33457.553112250003</v>
      </c>
      <c r="DI12" s="69">
        <v>32014.18547393</v>
      </c>
      <c r="DJ12" s="69">
        <v>27837.541561079997</v>
      </c>
      <c r="DK12" s="69">
        <v>27055.648413840001</v>
      </c>
      <c r="DL12" s="69">
        <v>378.6158901799991</v>
      </c>
      <c r="DM12" s="69">
        <v>65928.130923059987</v>
      </c>
      <c r="DN12" s="69">
        <v>81583.554508269997</v>
      </c>
      <c r="DO12" s="69">
        <v>79626.726488679997</v>
      </c>
      <c r="DP12" s="69">
        <v>42573.832975370002</v>
      </c>
      <c r="DQ12" s="69">
        <v>41986.029517739997</v>
      </c>
      <c r="DR12" s="69">
        <v>43974.253752260003</v>
      </c>
      <c r="DS12" s="69">
        <v>96100.752187630002</v>
      </c>
      <c r="DT12" s="71">
        <v>-755.93000912000002</v>
      </c>
      <c r="DU12" s="69">
        <v>-3096.9686227800003</v>
      </c>
      <c r="DV12" s="69">
        <v>-12734.17919307</v>
      </c>
      <c r="DW12" s="69">
        <v>22141.316938889999</v>
      </c>
      <c r="DX12" s="69">
        <v>22852.451139240002</v>
      </c>
      <c r="DY12" s="69">
        <v>26427.1364445</v>
      </c>
      <c r="DZ12" s="69">
        <v>39797.533801990001</v>
      </c>
      <c r="EA12" s="69">
        <v>38897.440021750001</v>
      </c>
      <c r="EB12" s="69">
        <v>19411.538945529999</v>
      </c>
      <c r="EC12" s="69">
        <v>34851.731776239998</v>
      </c>
      <c r="ED12" s="69">
        <v>61967.342452410005</v>
      </c>
      <c r="EE12" s="69">
        <v>114595.12875033</v>
      </c>
      <c r="EF12" s="71">
        <v>-621.80781077999995</v>
      </c>
      <c r="EG12" s="69">
        <v>-6167.6067671199999</v>
      </c>
      <c r="EH12" s="69">
        <v>90241.192777329998</v>
      </c>
      <c r="EI12" s="69">
        <v>108586.04557013001</v>
      </c>
      <c r="EJ12" s="69">
        <v>134664.13701919999</v>
      </c>
      <c r="EK12" s="69">
        <v>194481.71938418</v>
      </c>
      <c r="EL12" s="69">
        <v>193822.56804633999</v>
      </c>
      <c r="EM12" s="69">
        <v>251247.78711370999</v>
      </c>
      <c r="EN12" s="69">
        <v>268620.64085448999</v>
      </c>
      <c r="EO12" s="69">
        <v>420597.48808098998</v>
      </c>
      <c r="EP12" s="69">
        <v>513446.60140524001</v>
      </c>
      <c r="EQ12" s="69">
        <v>563059.41784637002</v>
      </c>
      <c r="ER12" s="71">
        <v>117344.42709559</v>
      </c>
      <c r="ES12" s="69">
        <v>136938.61976152999</v>
      </c>
      <c r="ET12" s="69">
        <v>250614.05991764003</v>
      </c>
      <c r="EU12" s="69">
        <v>407035.07170964003</v>
      </c>
      <c r="EV12" s="69">
        <v>477963.41940206999</v>
      </c>
      <c r="EW12" s="69">
        <v>571444.59533409995</v>
      </c>
      <c r="EX12" s="69">
        <v>686282.23801337997</v>
      </c>
      <c r="EY12" s="69">
        <v>744011.25064720993</v>
      </c>
      <c r="EZ12" s="69">
        <v>788966.27222659998</v>
      </c>
      <c r="FA12" s="69">
        <v>845152.27483943</v>
      </c>
      <c r="FB12" s="69">
        <v>917166.26183616009</v>
      </c>
      <c r="FC12" s="69">
        <v>1085756.00144989</v>
      </c>
      <c r="FD12" s="71">
        <v>9876.1918406000004</v>
      </c>
      <c r="FE12" s="69">
        <v>5072.3398017</v>
      </c>
      <c r="FF12" s="69">
        <v>337921.50835078</v>
      </c>
      <c r="FG12" s="69">
        <v>373087.39661598997</v>
      </c>
      <c r="FH12" s="69">
        <v>373134.95626158</v>
      </c>
      <c r="FI12" s="75">
        <v>442501.48954921</v>
      </c>
      <c r="FJ12" s="69">
        <v>530788.64806631999</v>
      </c>
      <c r="FK12" s="69">
        <v>648851.50051966007</v>
      </c>
      <c r="FL12" s="69">
        <v>627923.68357007997</v>
      </c>
      <c r="FM12" s="69">
        <v>683035.03161032998</v>
      </c>
      <c r="FN12" s="69">
        <v>897969.17974031006</v>
      </c>
      <c r="FO12" s="69"/>
    </row>
    <row r="13" spans="1:171" ht="34.950000000000003" customHeight="1" x14ac:dyDescent="0.25">
      <c r="A13" s="118"/>
      <c r="B13" s="13" t="str">
        <f>IF('0'!$A$1=1,"Позики, надані міжнародними фінансовими організаціями","Loans granted by international financial institutions")</f>
        <v>Позики, надані міжнародними фінансовими організаціями</v>
      </c>
      <c r="C13" s="11">
        <v>301000</v>
      </c>
      <c r="D13" s="69">
        <v>-2.7006254699999692</v>
      </c>
      <c r="E13" s="69">
        <v>-324.94798663999995</v>
      </c>
      <c r="F13" s="69">
        <v>-342.64666413000003</v>
      </c>
      <c r="G13" s="69">
        <v>-487.68773871999997</v>
      </c>
      <c r="H13" s="69">
        <v>-558.85444776999998</v>
      </c>
      <c r="I13" s="69">
        <v>80.102541490000007</v>
      </c>
      <c r="J13" s="69">
        <v>-69.935269569999932</v>
      </c>
      <c r="K13" s="69">
        <v>-326.2947589100001</v>
      </c>
      <c r="L13" s="69">
        <v>-58.991325490000008</v>
      </c>
      <c r="M13" s="69">
        <v>62.158856569999934</v>
      </c>
      <c r="N13" s="69">
        <v>471.90838959000013</v>
      </c>
      <c r="O13" s="70">
        <v>1263.5638654300003</v>
      </c>
      <c r="P13" s="69">
        <v>-79.549166069999998</v>
      </c>
      <c r="Q13" s="69">
        <v>-167.10760169</v>
      </c>
      <c r="R13" s="69">
        <v>-83.064235350000018</v>
      </c>
      <c r="S13" s="69">
        <v>314.82688882000008</v>
      </c>
      <c r="T13" s="69">
        <v>179.71818359999992</v>
      </c>
      <c r="U13" s="69">
        <v>335.23893983999989</v>
      </c>
      <c r="V13" s="69">
        <v>1378.9522063099998</v>
      </c>
      <c r="W13" s="69">
        <v>-330.37285418000033</v>
      </c>
      <c r="X13" s="69">
        <v>-231.53552782999992</v>
      </c>
      <c r="Y13" s="69">
        <v>-51.55977011000013</v>
      </c>
      <c r="Z13" s="69">
        <v>-4988.5503180599999</v>
      </c>
      <c r="AA13" s="70">
        <v>-4497.8237772700004</v>
      </c>
      <c r="AB13" s="69">
        <v>186.21035826999997</v>
      </c>
      <c r="AC13" s="69">
        <v>-4370.3147114899994</v>
      </c>
      <c r="AD13" s="69">
        <v>-4124.9235766900001</v>
      </c>
      <c r="AE13" s="69">
        <v>-4218.4160498099991</v>
      </c>
      <c r="AF13" s="69">
        <v>-8908.6041123499999</v>
      </c>
      <c r="AG13" s="69">
        <v>-8816.2271400299996</v>
      </c>
      <c r="AH13" s="69">
        <v>-8692.1344894599988</v>
      </c>
      <c r="AI13" s="69">
        <v>-8866.9014635900003</v>
      </c>
      <c r="AJ13" s="69">
        <v>-13539.226575909999</v>
      </c>
      <c r="AK13" s="69">
        <v>-13412.507834710001</v>
      </c>
      <c r="AL13" s="69">
        <v>-16045.264232150001</v>
      </c>
      <c r="AM13" s="70">
        <v>-18527.170144889998</v>
      </c>
      <c r="AN13" s="69">
        <v>-287.19598052999999</v>
      </c>
      <c r="AO13" s="69">
        <v>-447.80531273000003</v>
      </c>
      <c r="AP13" s="69">
        <v>-372.01244749999995</v>
      </c>
      <c r="AQ13" s="69">
        <v>-582.80820451999989</v>
      </c>
      <c r="AR13" s="69">
        <v>30847.449850779998</v>
      </c>
      <c r="AS13" s="69">
        <v>39264.856480090006</v>
      </c>
      <c r="AT13" s="69">
        <v>37637.12356711</v>
      </c>
      <c r="AU13" s="69">
        <v>30829.708456690001</v>
      </c>
      <c r="AV13" s="69">
        <v>50141.699566099996</v>
      </c>
      <c r="AW13" s="69">
        <v>48508.086053890001</v>
      </c>
      <c r="AX13" s="69">
        <v>51467.228553500005</v>
      </c>
      <c r="AY13" s="70">
        <v>39816.280048490007</v>
      </c>
      <c r="AZ13" s="69">
        <v>-707.05628107999996</v>
      </c>
      <c r="BA13" s="69">
        <v>-1405.3793176500001</v>
      </c>
      <c r="BB13" s="69">
        <v>52806.567549979998</v>
      </c>
      <c r="BC13" s="69">
        <v>56354.364156649994</v>
      </c>
      <c r="BD13" s="69">
        <v>53241.043393599997</v>
      </c>
      <c r="BE13" s="69">
        <v>54731.342132099999</v>
      </c>
      <c r="BF13" s="69">
        <v>66232.229073540002</v>
      </c>
      <c r="BG13" s="69">
        <v>73807.965062620002</v>
      </c>
      <c r="BH13" s="69">
        <v>84908.602705419995</v>
      </c>
      <c r="BI13" s="69">
        <v>81996.841478099988</v>
      </c>
      <c r="BJ13" s="69">
        <v>81729.796721880004</v>
      </c>
      <c r="BK13" s="69">
        <v>80440.584416520011</v>
      </c>
      <c r="BL13" s="71">
        <v>-1019.0986530399999</v>
      </c>
      <c r="BM13" s="69">
        <v>-835.00064112999985</v>
      </c>
      <c r="BN13" s="69">
        <v>-1304.5933584700003</v>
      </c>
      <c r="BO13" s="69">
        <v>-919.79978671000026</v>
      </c>
      <c r="BP13" s="69">
        <v>-1826.1209293500003</v>
      </c>
      <c r="BQ13" s="69">
        <v>-1187.1325730300011</v>
      </c>
      <c r="BR13" s="69">
        <v>-1693.93791418</v>
      </c>
      <c r="BS13" s="69">
        <v>-2207.8594651400008</v>
      </c>
      <c r="BT13" s="69">
        <v>-2493.9765369200009</v>
      </c>
      <c r="BU13" s="69">
        <v>-2807.8724397899996</v>
      </c>
      <c r="BV13" s="69">
        <v>-3227.7736163900013</v>
      </c>
      <c r="BW13" s="69">
        <v>-1320.9593215800023</v>
      </c>
      <c r="BX13" s="71">
        <v>-778.75926170000014</v>
      </c>
      <c r="BY13" s="69">
        <v>-1067.2494174599997</v>
      </c>
      <c r="BZ13" s="69">
        <v>-1098.8833875999999</v>
      </c>
      <c r="CA13" s="69">
        <v>14992.754373209998</v>
      </c>
      <c r="CB13" s="69">
        <v>13824.015900380002</v>
      </c>
      <c r="CC13" s="69">
        <v>14264.422189570001</v>
      </c>
      <c r="CD13" s="69">
        <v>13163.874927030001</v>
      </c>
      <c r="CE13" s="69">
        <v>6813.8446862200008</v>
      </c>
      <c r="CF13" s="69">
        <v>6712.6321903000007</v>
      </c>
      <c r="CG13" s="69">
        <v>6562.5127499600021</v>
      </c>
      <c r="CH13" s="69">
        <v>1477.3590697800034</v>
      </c>
      <c r="CI13" s="69">
        <v>-628.28498370999557</v>
      </c>
      <c r="CJ13" s="71">
        <v>-1313.9011480300001</v>
      </c>
      <c r="CK13" s="69">
        <v>-8472.394264229999</v>
      </c>
      <c r="CL13" s="69">
        <v>-8304.0934939899998</v>
      </c>
      <c r="CM13" s="69">
        <v>-11826.184519719998</v>
      </c>
      <c r="CN13" s="69">
        <v>-19063.695412119996</v>
      </c>
      <c r="CO13" s="69">
        <v>-21028.558592519996</v>
      </c>
      <c r="CP13" s="69">
        <v>-21031.882872539998</v>
      </c>
      <c r="CQ13" s="69">
        <v>-30906.033535610004</v>
      </c>
      <c r="CR13" s="69">
        <v>-30400.744759580004</v>
      </c>
      <c r="CS13" s="69">
        <v>-30826.789000370001</v>
      </c>
      <c r="CT13" s="69">
        <v>-31649.255469510004</v>
      </c>
      <c r="CU13" s="69">
        <v>-22132.300139610001</v>
      </c>
      <c r="CV13" s="71">
        <v>-1037.4604533199999</v>
      </c>
      <c r="CW13" s="69">
        <v>-1897.72597051</v>
      </c>
      <c r="CX13" s="69">
        <v>-10827.68265905</v>
      </c>
      <c r="CY13" s="69">
        <v>-10697.606117780002</v>
      </c>
      <c r="CZ13" s="69">
        <v>-17625.557427780004</v>
      </c>
      <c r="DA13" s="69">
        <v>-19559.380023560003</v>
      </c>
      <c r="DB13" s="69">
        <v>-19883.665388390003</v>
      </c>
      <c r="DC13" s="69">
        <v>-20218.264817970001</v>
      </c>
      <c r="DD13" s="69">
        <v>-25563.861309410004</v>
      </c>
      <c r="DE13" s="89">
        <v>-26257.909942710008</v>
      </c>
      <c r="DF13" s="69">
        <v>-27212.099514990001</v>
      </c>
      <c r="DG13" s="69">
        <v>-23619.078292789996</v>
      </c>
      <c r="DH13" s="71">
        <v>-779.33299025999997</v>
      </c>
      <c r="DI13" s="69">
        <v>-1418.2163526400002</v>
      </c>
      <c r="DJ13" s="69">
        <v>-1304.9420097099999</v>
      </c>
      <c r="DK13" s="69">
        <v>-2088.6718157999999</v>
      </c>
      <c r="DL13" s="69">
        <v>-1691.6223632399999</v>
      </c>
      <c r="DM13" s="69">
        <v>63462.868166329987</v>
      </c>
      <c r="DN13" s="69">
        <v>45746.741099269995</v>
      </c>
      <c r="DO13" s="69">
        <v>44832.229049460002</v>
      </c>
      <c r="DP13" s="69">
        <v>46407.750641140003</v>
      </c>
      <c r="DQ13" s="69">
        <v>45511.646927589994</v>
      </c>
      <c r="DR13" s="69">
        <v>47008.665727160005</v>
      </c>
      <c r="DS13" s="69">
        <v>72333.757346219994</v>
      </c>
      <c r="DT13" s="71">
        <v>-793.98852326999997</v>
      </c>
      <c r="DU13" s="69">
        <v>-2026.95540205</v>
      </c>
      <c r="DV13" s="69">
        <v>-1651.2551998399999</v>
      </c>
      <c r="DW13" s="69">
        <v>-2359.7446567600005</v>
      </c>
      <c r="DX13" s="69">
        <v>-1559.2138914899999</v>
      </c>
      <c r="DY13" s="69">
        <v>2919.21182017</v>
      </c>
      <c r="DZ13" s="69">
        <v>2342.4533399800002</v>
      </c>
      <c r="EA13" s="69">
        <v>2100.5109755799999</v>
      </c>
      <c r="EB13" s="69">
        <v>-2886.46959393</v>
      </c>
      <c r="EC13" s="69">
        <v>15076.918986379998</v>
      </c>
      <c r="ED13" s="69">
        <v>33815.714323349996</v>
      </c>
      <c r="EE13" s="69">
        <v>51347.006408000001</v>
      </c>
      <c r="EF13" s="71">
        <v>-677.66588366999997</v>
      </c>
      <c r="EG13" s="69">
        <v>-2562.3847140600001</v>
      </c>
      <c r="EH13" s="69">
        <v>94054.884093270011</v>
      </c>
      <c r="EI13" s="69">
        <v>90866.004045059992</v>
      </c>
      <c r="EJ13" s="69">
        <v>109498.32838712</v>
      </c>
      <c r="EK13" s="69">
        <v>128508.44073953999</v>
      </c>
      <c r="EL13" s="69">
        <v>127663.55301841001</v>
      </c>
      <c r="EM13" s="69">
        <v>165849.28400682</v>
      </c>
      <c r="EN13" s="69">
        <v>183755.77381426</v>
      </c>
      <c r="EO13" s="69">
        <v>335055.63882922998</v>
      </c>
      <c r="EP13" s="69">
        <v>427874.68278797995</v>
      </c>
      <c r="EQ13" s="69">
        <v>454813.13666298997</v>
      </c>
      <c r="ER13" s="71">
        <v>117159.76194397001</v>
      </c>
      <c r="ES13" s="69">
        <v>137977.1669748</v>
      </c>
      <c r="ET13" s="69">
        <v>187904.84891641</v>
      </c>
      <c r="EU13" s="69">
        <v>344244.65757144999</v>
      </c>
      <c r="EV13" s="69">
        <v>415319.13127434999</v>
      </c>
      <c r="EW13" s="69">
        <v>509793.30933026003</v>
      </c>
      <c r="EX13" s="69">
        <v>624531.97767543991</v>
      </c>
      <c r="EY13" s="69">
        <v>683168.54525967001</v>
      </c>
      <c r="EZ13" s="69">
        <v>727835.65170256002</v>
      </c>
      <c r="FA13" s="69">
        <v>783697.12599556008</v>
      </c>
      <c r="FB13" s="69">
        <v>855511.9532845401</v>
      </c>
      <c r="FC13" s="69">
        <v>1024040.1630309301</v>
      </c>
      <c r="FD13" s="71">
        <v>9876.1918406000004</v>
      </c>
      <c r="FE13" s="69">
        <v>6045.7035562000001</v>
      </c>
      <c r="FF13" s="69">
        <v>275497.84068359004</v>
      </c>
      <c r="FG13" s="69">
        <v>310741.80669508001</v>
      </c>
      <c r="FH13" s="69">
        <v>310837.47036683001</v>
      </c>
      <c r="FI13" s="75">
        <v>381801.63176308002</v>
      </c>
      <c r="FJ13" s="69">
        <v>469745.15656977001</v>
      </c>
      <c r="FK13" s="69">
        <v>589174.86821429001</v>
      </c>
      <c r="FL13" s="69">
        <v>569125.59254828002</v>
      </c>
      <c r="FM13" s="69">
        <v>612301.3864531701</v>
      </c>
      <c r="FN13" s="69">
        <v>823001.00482077</v>
      </c>
      <c r="FO13" s="69"/>
    </row>
    <row r="14" spans="1:171" ht="34.950000000000003" customHeight="1" x14ac:dyDescent="0.25">
      <c r="A14" s="118"/>
      <c r="B14" s="13" t="str">
        <f>IF('0'!$A$1=1,"Позики, надані органами управління іноземних держав","Loans granted by governments of foreign countries")</f>
        <v>Позики, надані органами управління іноземних держав</v>
      </c>
      <c r="C14" s="11">
        <v>302000</v>
      </c>
      <c r="D14" s="69">
        <v>37.939403810000002</v>
      </c>
      <c r="E14" s="69">
        <v>37.939403810000002</v>
      </c>
      <c r="F14" s="69">
        <v>-673.24090004999994</v>
      </c>
      <c r="G14" s="69">
        <v>-1025.4194680599999</v>
      </c>
      <c r="H14" s="69">
        <v>-968.33036205999997</v>
      </c>
      <c r="I14" s="69">
        <v>-947.95414823999999</v>
      </c>
      <c r="J14" s="69">
        <v>-856.97351966000008</v>
      </c>
      <c r="K14" s="69">
        <v>-548.92587908000007</v>
      </c>
      <c r="L14" s="69">
        <v>-545.59120430999997</v>
      </c>
      <c r="M14" s="69">
        <v>-710.34129559000007</v>
      </c>
      <c r="N14" s="69">
        <v>-625.70617132000007</v>
      </c>
      <c r="O14" s="70">
        <v>-661.9836028200001</v>
      </c>
      <c r="P14" s="69">
        <v>0</v>
      </c>
      <c r="Q14" s="69">
        <v>4.7892226399999993</v>
      </c>
      <c r="R14" s="69">
        <v>-773.96291795000002</v>
      </c>
      <c r="S14" s="69">
        <v>-1089.8570838099999</v>
      </c>
      <c r="T14" s="69">
        <v>-1102.9989227999999</v>
      </c>
      <c r="U14" s="69">
        <v>-1111.75256964</v>
      </c>
      <c r="V14" s="69">
        <v>-1108.62516097</v>
      </c>
      <c r="W14" s="69">
        <v>-1106.9962182899999</v>
      </c>
      <c r="X14" s="69">
        <v>-1103.23505821</v>
      </c>
      <c r="Y14" s="69">
        <v>-1430.63559014</v>
      </c>
      <c r="Z14" s="69">
        <v>-1425.2927223200002</v>
      </c>
      <c r="AA14" s="70">
        <v>-1443.3319537</v>
      </c>
      <c r="AB14" s="69">
        <v>0</v>
      </c>
      <c r="AC14" s="69">
        <v>0</v>
      </c>
      <c r="AD14" s="69">
        <v>-781.31574999999998</v>
      </c>
      <c r="AE14" s="69">
        <v>-1103.0064670899999</v>
      </c>
      <c r="AF14" s="69">
        <v>-1103.0064670899999</v>
      </c>
      <c r="AG14" s="69">
        <v>-1130.91945564</v>
      </c>
      <c r="AH14" s="69">
        <v>-1130.91945564</v>
      </c>
      <c r="AI14" s="69">
        <v>-1130.91945564</v>
      </c>
      <c r="AJ14" s="69">
        <v>-1130.91945564</v>
      </c>
      <c r="AK14" s="69">
        <v>-1464.8135301099999</v>
      </c>
      <c r="AL14" s="69">
        <v>-1464.8135301099999</v>
      </c>
      <c r="AM14" s="70">
        <v>-1504.95175356</v>
      </c>
      <c r="AN14" s="69">
        <v>0</v>
      </c>
      <c r="AO14" s="69">
        <v>0</v>
      </c>
      <c r="AP14" s="69">
        <v>-948.11635000000001</v>
      </c>
      <c r="AQ14" s="69">
        <v>-948.11635000000001</v>
      </c>
      <c r="AR14" s="69">
        <v>-948.11635000000001</v>
      </c>
      <c r="AS14" s="69">
        <v>-990.73574396000004</v>
      </c>
      <c r="AT14" s="69">
        <v>-990.73574396000004</v>
      </c>
      <c r="AU14" s="69">
        <v>-990.73574396000004</v>
      </c>
      <c r="AV14" s="69">
        <v>269.39086803999999</v>
      </c>
      <c r="AW14" s="69">
        <v>2588.5758680399999</v>
      </c>
      <c r="AX14" s="69">
        <v>2588.5758680399999</v>
      </c>
      <c r="AY14" s="70">
        <v>2566.2483877200002</v>
      </c>
      <c r="AZ14" s="69">
        <v>0</v>
      </c>
      <c r="BA14" s="69">
        <v>0</v>
      </c>
      <c r="BB14" s="69">
        <v>-85.47179199</v>
      </c>
      <c r="BC14" s="69">
        <v>3619.7558080100002</v>
      </c>
      <c r="BD14" s="69">
        <v>3619.7558080100002</v>
      </c>
      <c r="BE14" s="69">
        <v>3619.7558080100002</v>
      </c>
      <c r="BF14" s="69">
        <v>3619.7558080100002</v>
      </c>
      <c r="BG14" s="69">
        <v>3540.6218874899996</v>
      </c>
      <c r="BH14" s="69">
        <v>3540.6218874899996</v>
      </c>
      <c r="BI14" s="69">
        <v>8290.1089184899993</v>
      </c>
      <c r="BJ14" s="69">
        <v>8290.1089184899993</v>
      </c>
      <c r="BK14" s="69">
        <v>8257.1542432400001</v>
      </c>
      <c r="BL14" s="71">
        <v>0</v>
      </c>
      <c r="BM14" s="69">
        <v>0</v>
      </c>
      <c r="BN14" s="69">
        <v>8730.3338602700005</v>
      </c>
      <c r="BO14" s="69">
        <v>8730.3338602700005</v>
      </c>
      <c r="BP14" s="69">
        <v>8730.3338602700005</v>
      </c>
      <c r="BQ14" s="69">
        <v>8730.3338602700005</v>
      </c>
      <c r="BR14" s="69">
        <v>8730.3338602700005</v>
      </c>
      <c r="BS14" s="69">
        <v>8831.0613365000008</v>
      </c>
      <c r="BT14" s="69">
        <v>8711.6173586799996</v>
      </c>
      <c r="BU14" s="69">
        <v>8711.6173586799996</v>
      </c>
      <c r="BV14" s="69">
        <v>8711.6173586799996</v>
      </c>
      <c r="BW14" s="69">
        <v>8671.1564777599997</v>
      </c>
      <c r="BX14" s="71">
        <v>0</v>
      </c>
      <c r="BY14" s="69">
        <v>0</v>
      </c>
      <c r="BZ14" s="69">
        <v>-109.18795350000001</v>
      </c>
      <c r="CA14" s="69">
        <v>-109.18795350000001</v>
      </c>
      <c r="CB14" s="69">
        <v>-109.18795350000001</v>
      </c>
      <c r="CC14" s="69">
        <v>-112.54105362</v>
      </c>
      <c r="CD14" s="69">
        <v>3.9675503799999952</v>
      </c>
      <c r="CE14" s="69">
        <v>3.9675503799999952</v>
      </c>
      <c r="CF14" s="69">
        <v>-106.09677146999999</v>
      </c>
      <c r="CG14" s="69">
        <v>-106.09677146999999</v>
      </c>
      <c r="CH14" s="69">
        <v>81.881389530000007</v>
      </c>
      <c r="CI14" s="69">
        <v>143.83292080000001</v>
      </c>
      <c r="CJ14" s="71">
        <v>0</v>
      </c>
      <c r="CK14" s="69">
        <v>0</v>
      </c>
      <c r="CL14" s="69">
        <v>-68.048673429999994</v>
      </c>
      <c r="CM14" s="69">
        <v>-68.048673429999994</v>
      </c>
      <c r="CN14" s="69">
        <v>-68.048673429999994</v>
      </c>
      <c r="CO14" s="69">
        <v>-3.8565021899999978</v>
      </c>
      <c r="CP14" s="69">
        <v>28.58439241000001</v>
      </c>
      <c r="CQ14" s="69">
        <v>35.546918540000007</v>
      </c>
      <c r="CR14" s="69">
        <v>-81.327698130000002</v>
      </c>
      <c r="CS14" s="69">
        <v>-76.469658819999992</v>
      </c>
      <c r="CT14" s="69">
        <v>-72.554779930000009</v>
      </c>
      <c r="CU14" s="69">
        <v>-108.79006119000003</v>
      </c>
      <c r="CV14" s="71">
        <v>2.79444E-3</v>
      </c>
      <c r="CW14" s="69">
        <v>2.79444E-3</v>
      </c>
      <c r="CX14" s="69">
        <v>159.66179532999999</v>
      </c>
      <c r="CY14" s="69">
        <v>272.95458374000003</v>
      </c>
      <c r="CZ14" s="69">
        <v>272.95458374000003</v>
      </c>
      <c r="DA14" s="69">
        <v>322.87949426</v>
      </c>
      <c r="DB14" s="69">
        <v>481.41064035000005</v>
      </c>
      <c r="DC14" s="69">
        <v>494.58895895999996</v>
      </c>
      <c r="DD14" s="69">
        <v>-3279.84990242</v>
      </c>
      <c r="DE14" s="89">
        <v>-3047.2638643699997</v>
      </c>
      <c r="DF14" s="69">
        <v>-3046.5947957100002</v>
      </c>
      <c r="DG14" s="69">
        <v>-2622.9772731400003</v>
      </c>
      <c r="DH14" s="71">
        <v>3.3115588000000002</v>
      </c>
      <c r="DI14" s="69">
        <v>3.3115588000000002</v>
      </c>
      <c r="DJ14" s="69">
        <v>-4124.2220107399999</v>
      </c>
      <c r="DK14" s="69">
        <v>-4122.3853518900005</v>
      </c>
      <c r="DL14" s="69">
        <v>-4121.1757204700007</v>
      </c>
      <c r="DM14" s="69">
        <v>-4184.8694558100005</v>
      </c>
      <c r="DN14" s="69">
        <v>-3890.99400986</v>
      </c>
      <c r="DO14" s="69">
        <v>-3902.2417287100002</v>
      </c>
      <c r="DP14" s="69">
        <v>-4017.6391204800002</v>
      </c>
      <c r="DQ14" s="69">
        <v>-3709.3388645599998</v>
      </c>
      <c r="DR14" s="69">
        <v>-3465.9275368799999</v>
      </c>
      <c r="DS14" s="69">
        <v>-3734.8695889299997</v>
      </c>
      <c r="DT14" s="71">
        <v>38.058514150000001</v>
      </c>
      <c r="DU14" s="69">
        <v>48.176203770000001</v>
      </c>
      <c r="DV14" s="69">
        <v>-103.21732193000001</v>
      </c>
      <c r="DW14" s="69">
        <v>33.590483130000003</v>
      </c>
      <c r="DX14" s="69">
        <v>55.629934990000002</v>
      </c>
      <c r="DY14" s="69">
        <v>-7.4520150000000003</v>
      </c>
      <c r="DZ14" s="69">
        <v>97.513303489999998</v>
      </c>
      <c r="EA14" s="69">
        <v>264.99697971000001</v>
      </c>
      <c r="EB14" s="69">
        <v>496.70072139000001</v>
      </c>
      <c r="EC14" s="69">
        <v>729.26248165999993</v>
      </c>
      <c r="ED14" s="69">
        <v>918.73211237999999</v>
      </c>
      <c r="EE14" s="69">
        <v>846.59251500000005</v>
      </c>
      <c r="EF14" s="71">
        <v>55.858072890000003</v>
      </c>
      <c r="EG14" s="69">
        <v>146.70101515000002</v>
      </c>
      <c r="EH14" s="69">
        <v>217.05996897999998</v>
      </c>
      <c r="EI14" s="69">
        <v>21750.792809990002</v>
      </c>
      <c r="EJ14" s="69">
        <v>29371.581894080002</v>
      </c>
      <c r="EK14" s="69">
        <v>70093.046894429994</v>
      </c>
      <c r="EL14" s="69">
        <v>70137.647506380003</v>
      </c>
      <c r="EM14" s="69">
        <v>90677.057497529997</v>
      </c>
      <c r="EN14" s="69">
        <v>90593.305067490001</v>
      </c>
      <c r="EO14" s="69">
        <v>90660.53875544999</v>
      </c>
      <c r="EP14" s="69">
        <v>90770.576588979995</v>
      </c>
      <c r="EQ14" s="69">
        <v>116364.63650754</v>
      </c>
      <c r="ER14" s="71">
        <v>184.66515162000002</v>
      </c>
      <c r="ES14" s="69">
        <v>362.28846902999999</v>
      </c>
      <c r="ET14" s="69">
        <v>64506.466481459996</v>
      </c>
      <c r="EU14" s="69">
        <v>64506.466481459996</v>
      </c>
      <c r="EV14" s="69">
        <v>64623.491085820002</v>
      </c>
      <c r="EW14" s="69">
        <v>64890.837861669999</v>
      </c>
      <c r="EX14" s="69">
        <v>64989.812195769999</v>
      </c>
      <c r="EY14" s="69">
        <v>65216.338568550003</v>
      </c>
      <c r="EZ14" s="69">
        <v>65260.906162650004</v>
      </c>
      <c r="FA14" s="69">
        <v>65508.393333100001</v>
      </c>
      <c r="FB14" s="69">
        <v>65756.813475110001</v>
      </c>
      <c r="FC14" s="69">
        <v>66303.683118800007</v>
      </c>
      <c r="FD14" s="71">
        <v>0</v>
      </c>
      <c r="FE14" s="69">
        <v>7.4326640800000003</v>
      </c>
      <c r="FF14" s="69">
        <v>57460.210638789998</v>
      </c>
      <c r="FG14" s="69">
        <v>57539.638070160006</v>
      </c>
      <c r="FH14" s="69">
        <v>57769.790266579999</v>
      </c>
      <c r="FI14" s="75">
        <v>57700.96046617</v>
      </c>
      <c r="FJ14" s="69">
        <v>58040.970717050004</v>
      </c>
      <c r="FK14" s="69">
        <v>58080.094714179999</v>
      </c>
      <c r="FL14" s="69">
        <v>57863.517353579999</v>
      </c>
      <c r="FM14" s="69">
        <v>69799.071488939997</v>
      </c>
      <c r="FN14" s="69">
        <v>74073.461148240007</v>
      </c>
      <c r="FO14" s="69"/>
    </row>
    <row r="15" spans="1:171" ht="34.950000000000003" customHeight="1" x14ac:dyDescent="0.25">
      <c r="A15" s="118"/>
      <c r="B15" s="13" t="str">
        <f>IF('0'!$A$1=1,"Позики, надані іноземними комерційними банками, іншими іноземними фінансовими установами","Loans granted by foreign commercial banks and other foreign financial institutions")</f>
        <v>Позики, надані іноземними комерційними банками, іншими іноземними фінансовими установами</v>
      </c>
      <c r="C15" s="11">
        <v>303000</v>
      </c>
      <c r="D15" s="69">
        <v>0</v>
      </c>
      <c r="E15" s="69">
        <v>0</v>
      </c>
      <c r="F15" s="69">
        <v>0</v>
      </c>
      <c r="G15" s="69">
        <v>0</v>
      </c>
      <c r="H15" s="69">
        <v>0</v>
      </c>
      <c r="I15" s="69">
        <v>0</v>
      </c>
      <c r="J15" s="69">
        <v>796.87</v>
      </c>
      <c r="K15" s="69">
        <v>796.87</v>
      </c>
      <c r="L15" s="69">
        <v>796.87</v>
      </c>
      <c r="M15" s="69">
        <v>796.87</v>
      </c>
      <c r="N15" s="69">
        <v>796.87</v>
      </c>
      <c r="O15" s="70">
        <v>796.87</v>
      </c>
      <c r="P15" s="69">
        <v>0</v>
      </c>
      <c r="Q15" s="69">
        <v>0</v>
      </c>
      <c r="R15" s="69">
        <v>0</v>
      </c>
      <c r="S15" s="69">
        <v>-44.1785</v>
      </c>
      <c r="T15" s="69">
        <v>-88.353499999999997</v>
      </c>
      <c r="U15" s="69">
        <v>-8079.6885000000002</v>
      </c>
      <c r="V15" s="69">
        <v>-8079.6885000000002</v>
      </c>
      <c r="W15" s="69">
        <v>-16072.6885</v>
      </c>
      <c r="X15" s="69">
        <v>-16072.6885</v>
      </c>
      <c r="Y15" s="69">
        <v>-16072.6885</v>
      </c>
      <c r="Z15" s="69">
        <v>-18125.257732869999</v>
      </c>
      <c r="AA15" s="70">
        <v>-18125.257732869999</v>
      </c>
      <c r="AB15" s="69">
        <v>0</v>
      </c>
      <c r="AC15" s="69">
        <v>0</v>
      </c>
      <c r="AD15" s="69">
        <v>-6.5025000000000004</v>
      </c>
      <c r="AE15" s="69">
        <v>-6.5025000000000004</v>
      </c>
      <c r="AF15" s="69">
        <v>-42.427750000000003</v>
      </c>
      <c r="AG15" s="69">
        <v>-42.427750000000003</v>
      </c>
      <c r="AH15" s="69">
        <v>-42.427750000000003</v>
      </c>
      <c r="AI15" s="69">
        <v>-42.427750000000003</v>
      </c>
      <c r="AJ15" s="69">
        <v>5952.3222500000002</v>
      </c>
      <c r="AK15" s="69">
        <v>5952.3222500000002</v>
      </c>
      <c r="AL15" s="69">
        <v>5952.3222500000002</v>
      </c>
      <c r="AM15" s="70">
        <v>-42.427750000000003</v>
      </c>
      <c r="AN15" s="69">
        <v>0</v>
      </c>
      <c r="AO15" s="69">
        <v>0</v>
      </c>
      <c r="AP15" s="69">
        <v>0</v>
      </c>
      <c r="AQ15" s="69">
        <v>0</v>
      </c>
      <c r="AR15" s="69">
        <v>-15.012499999999999</v>
      </c>
      <c r="AS15" s="69">
        <v>-38.619999999999997</v>
      </c>
      <c r="AT15" s="69">
        <v>-38.619999999999997</v>
      </c>
      <c r="AU15" s="69">
        <v>-38.619999999999997</v>
      </c>
      <c r="AV15" s="69">
        <v>-68.02</v>
      </c>
      <c r="AW15" s="69">
        <v>-68.02</v>
      </c>
      <c r="AX15" s="69">
        <v>-68.02</v>
      </c>
      <c r="AY15" s="70">
        <v>-85.22</v>
      </c>
      <c r="AZ15" s="69">
        <v>0</v>
      </c>
      <c r="BA15" s="69">
        <v>0</v>
      </c>
      <c r="BB15" s="69">
        <v>-24.7059</v>
      </c>
      <c r="BC15" s="69">
        <v>-24.7059</v>
      </c>
      <c r="BD15" s="69">
        <v>-24.7059</v>
      </c>
      <c r="BE15" s="69">
        <v>-94.851984999999999</v>
      </c>
      <c r="BF15" s="69">
        <v>-94.851984999999999</v>
      </c>
      <c r="BG15" s="69">
        <v>-94.851984999999999</v>
      </c>
      <c r="BH15" s="69">
        <v>-94.851984999999999</v>
      </c>
      <c r="BI15" s="69">
        <v>-94.851984999999999</v>
      </c>
      <c r="BJ15" s="69">
        <v>-94.851984999999999</v>
      </c>
      <c r="BK15" s="69">
        <v>-94.851984999999999</v>
      </c>
      <c r="BL15" s="71">
        <v>0</v>
      </c>
      <c r="BM15" s="69">
        <v>0</v>
      </c>
      <c r="BN15" s="69">
        <v>0</v>
      </c>
      <c r="BO15" s="69">
        <v>0</v>
      </c>
      <c r="BP15" s="69">
        <v>0</v>
      </c>
      <c r="BQ15" s="69">
        <v>0</v>
      </c>
      <c r="BR15" s="69">
        <v>0</v>
      </c>
      <c r="BS15" s="69">
        <v>0</v>
      </c>
      <c r="BT15" s="69">
        <v>0</v>
      </c>
      <c r="BU15" s="69">
        <v>0</v>
      </c>
      <c r="BV15" s="69">
        <v>0</v>
      </c>
      <c r="BW15" s="69">
        <v>0</v>
      </c>
      <c r="BX15" s="71">
        <v>0</v>
      </c>
      <c r="BY15" s="69">
        <v>0</v>
      </c>
      <c r="BZ15" s="69">
        <v>0</v>
      </c>
      <c r="CA15" s="69">
        <v>0</v>
      </c>
      <c r="CB15" s="69">
        <v>0</v>
      </c>
      <c r="CC15" s="69">
        <v>0</v>
      </c>
      <c r="CD15" s="69">
        <v>0</v>
      </c>
      <c r="CE15" s="69">
        <v>0</v>
      </c>
      <c r="CF15" s="69">
        <v>0</v>
      </c>
      <c r="CG15" s="69">
        <v>0</v>
      </c>
      <c r="CH15" s="69">
        <v>0</v>
      </c>
      <c r="CI15" s="69">
        <v>0</v>
      </c>
      <c r="CJ15" s="71">
        <v>0</v>
      </c>
      <c r="CK15" s="69">
        <v>0</v>
      </c>
      <c r="CL15" s="69">
        <v>0</v>
      </c>
      <c r="CM15" s="69">
        <v>0</v>
      </c>
      <c r="CN15" s="69">
        <v>0</v>
      </c>
      <c r="CO15" s="69">
        <v>0</v>
      </c>
      <c r="CP15" s="69">
        <v>0</v>
      </c>
      <c r="CQ15" s="69">
        <v>0</v>
      </c>
      <c r="CR15" s="69">
        <v>0</v>
      </c>
      <c r="CS15" s="69">
        <v>0</v>
      </c>
      <c r="CT15" s="69">
        <v>0</v>
      </c>
      <c r="CU15" s="69">
        <v>10866.157715430001</v>
      </c>
      <c r="CV15" s="71">
        <v>0</v>
      </c>
      <c r="CW15" s="69">
        <v>0</v>
      </c>
      <c r="CX15" s="69">
        <v>17845.874232800001</v>
      </c>
      <c r="CY15" s="69">
        <v>18306.964683649996</v>
      </c>
      <c r="CZ15" s="69">
        <v>18333.441473639999</v>
      </c>
      <c r="DA15" s="69">
        <v>18487.769321779997</v>
      </c>
      <c r="DB15" s="69">
        <v>18599.313014660001</v>
      </c>
      <c r="DC15" s="69">
        <v>17766.91448087</v>
      </c>
      <c r="DD15" s="69">
        <v>17751.137161240003</v>
      </c>
      <c r="DE15" s="89">
        <v>24571.558411240003</v>
      </c>
      <c r="DF15" s="69">
        <v>24571.558411240003</v>
      </c>
      <c r="DG15" s="69">
        <v>26477.131569870002</v>
      </c>
      <c r="DH15" s="71">
        <v>332.32454371</v>
      </c>
      <c r="DI15" s="69">
        <v>-472.15973223000009</v>
      </c>
      <c r="DJ15" s="69">
        <v>-634.54441846999998</v>
      </c>
      <c r="DK15" s="69">
        <v>-634.54441846999998</v>
      </c>
      <c r="DL15" s="69">
        <v>-709.6360261100001</v>
      </c>
      <c r="DM15" s="69">
        <v>-250.91778746000017</v>
      </c>
      <c r="DN15" s="69">
        <v>-250.91778746</v>
      </c>
      <c r="DO15" s="69">
        <v>-1281.9860383900002</v>
      </c>
      <c r="DP15" s="69">
        <v>6880.4359977900003</v>
      </c>
      <c r="DQ15" s="69">
        <v>6880.4359977900003</v>
      </c>
      <c r="DR15" s="69">
        <v>7128.2301050600008</v>
      </c>
      <c r="DS15" s="69">
        <v>17501.778973419998</v>
      </c>
      <c r="DT15" s="71">
        <v>0</v>
      </c>
      <c r="DU15" s="69">
        <v>-1118.1894245000001</v>
      </c>
      <c r="DV15" s="69">
        <v>-10979.706671299999</v>
      </c>
      <c r="DW15" s="69">
        <v>-10220.028887479999</v>
      </c>
      <c r="DX15" s="69">
        <v>-10331.464904259999</v>
      </c>
      <c r="DY15" s="69">
        <v>-11172.123360670001</v>
      </c>
      <c r="DZ15" s="69">
        <v>-10820.18284148</v>
      </c>
      <c r="EA15" s="69">
        <v>-11645.81793354</v>
      </c>
      <c r="EB15" s="69">
        <v>-11539.3108514</v>
      </c>
      <c r="EC15" s="69">
        <v>-14295.068361270001</v>
      </c>
      <c r="ED15" s="69">
        <v>-6107.7226527900002</v>
      </c>
      <c r="EE15" s="69">
        <v>-6441.9382015399997</v>
      </c>
      <c r="EF15" s="71">
        <v>0</v>
      </c>
      <c r="EG15" s="69">
        <v>-992.90361452000002</v>
      </c>
      <c r="EH15" s="69">
        <v>-1271.7318312300001</v>
      </c>
      <c r="EI15" s="69">
        <v>-1271.7318312300001</v>
      </c>
      <c r="EJ15" s="69">
        <v>-1446.7538083099998</v>
      </c>
      <c r="EK15" s="69">
        <v>-1360.7487960999999</v>
      </c>
      <c r="EL15" s="69">
        <v>-1219.6130247599999</v>
      </c>
      <c r="EM15" s="69">
        <v>-2519.53493695</v>
      </c>
      <c r="EN15" s="69">
        <v>-2969.4185735700003</v>
      </c>
      <c r="EO15" s="69">
        <v>-2359.6700500000002</v>
      </c>
      <c r="EP15" s="69">
        <v>-2439.6385180300003</v>
      </c>
      <c r="EQ15" s="69">
        <v>-5359.3358704700004</v>
      </c>
      <c r="ER15" s="71">
        <v>0</v>
      </c>
      <c r="ES15" s="69">
        <v>-1400.8356822999999</v>
      </c>
      <c r="ET15" s="69">
        <v>-1797.2554802300001</v>
      </c>
      <c r="EU15" s="69">
        <v>-1716.0523432699999</v>
      </c>
      <c r="EV15" s="69">
        <v>-1979.2029580999999</v>
      </c>
      <c r="EW15" s="69">
        <v>-3239.5518578299998</v>
      </c>
      <c r="EX15" s="69">
        <v>-3239.5518578299998</v>
      </c>
      <c r="EY15" s="69">
        <v>-4373.63318101</v>
      </c>
      <c r="EZ15" s="69">
        <v>-4130.2856386100002</v>
      </c>
      <c r="FA15" s="69">
        <v>-4053.24448923</v>
      </c>
      <c r="FB15" s="69">
        <v>-4102.5049234899998</v>
      </c>
      <c r="FC15" s="69">
        <v>-4587.8446998400004</v>
      </c>
      <c r="FD15" s="71">
        <v>0</v>
      </c>
      <c r="FE15" s="69">
        <v>-980.79641858000002</v>
      </c>
      <c r="FF15" s="69">
        <v>4963.4570283999992</v>
      </c>
      <c r="FG15" s="69">
        <v>4805.9518507499997</v>
      </c>
      <c r="FH15" s="69">
        <v>4527.6956281700004</v>
      </c>
      <c r="FI15" s="75">
        <v>2998.89731996</v>
      </c>
      <c r="FJ15" s="69">
        <v>3002.5207795000001</v>
      </c>
      <c r="FK15" s="69">
        <v>1596.5375911900001</v>
      </c>
      <c r="FL15" s="69">
        <v>934.57366822000006</v>
      </c>
      <c r="FM15" s="69">
        <v>934.57366822000006</v>
      </c>
      <c r="FN15" s="69">
        <v>894.71377129999996</v>
      </c>
      <c r="FO15" s="69"/>
    </row>
    <row r="16" spans="1:171" ht="34.950000000000003" customHeight="1" x14ac:dyDescent="0.25">
      <c r="A16" s="118"/>
      <c r="B16" s="13" t="str">
        <f>IF('0'!$A$1=1,"Позики, надані постачальниками","Loans granted by suppliers")</f>
        <v>Позики, надані постачальниками</v>
      </c>
      <c r="C16" s="11">
        <v>304000</v>
      </c>
      <c r="D16" s="69">
        <v>0</v>
      </c>
      <c r="E16" s="69">
        <v>0</v>
      </c>
      <c r="F16" s="69">
        <v>0</v>
      </c>
      <c r="G16" s="69">
        <v>0</v>
      </c>
      <c r="H16" s="69">
        <v>0</v>
      </c>
      <c r="I16" s="69">
        <v>0</v>
      </c>
      <c r="J16" s="69">
        <v>0</v>
      </c>
      <c r="K16" s="69">
        <v>0</v>
      </c>
      <c r="L16" s="69">
        <v>0</v>
      </c>
      <c r="M16" s="69">
        <v>0</v>
      </c>
      <c r="N16" s="69">
        <v>0</v>
      </c>
      <c r="O16" s="70">
        <v>0</v>
      </c>
      <c r="P16" s="69">
        <v>0</v>
      </c>
      <c r="Q16" s="69">
        <v>0</v>
      </c>
      <c r="R16" s="69">
        <v>0</v>
      </c>
      <c r="S16" s="69">
        <v>0</v>
      </c>
      <c r="T16" s="69">
        <v>0</v>
      </c>
      <c r="U16" s="69">
        <v>0</v>
      </c>
      <c r="V16" s="69">
        <v>0</v>
      </c>
      <c r="W16" s="69">
        <v>0</v>
      </c>
      <c r="X16" s="69">
        <v>0</v>
      </c>
      <c r="Y16" s="69">
        <v>0</v>
      </c>
      <c r="Z16" s="69">
        <v>0</v>
      </c>
      <c r="AA16" s="70">
        <v>0</v>
      </c>
      <c r="AB16" s="69">
        <v>0</v>
      </c>
      <c r="AC16" s="69">
        <v>0</v>
      </c>
      <c r="AD16" s="69">
        <v>0</v>
      </c>
      <c r="AE16" s="69">
        <v>0</v>
      </c>
      <c r="AF16" s="69">
        <v>0</v>
      </c>
      <c r="AG16" s="69">
        <v>0</v>
      </c>
      <c r="AH16" s="69">
        <v>0</v>
      </c>
      <c r="AI16" s="69">
        <v>0</v>
      </c>
      <c r="AJ16" s="69">
        <v>0</v>
      </c>
      <c r="AK16" s="69">
        <v>0</v>
      </c>
      <c r="AL16" s="69">
        <v>0</v>
      </c>
      <c r="AM16" s="70">
        <v>0</v>
      </c>
      <c r="AN16" s="69">
        <v>0</v>
      </c>
      <c r="AO16" s="69">
        <v>0</v>
      </c>
      <c r="AP16" s="69">
        <v>0</v>
      </c>
      <c r="AQ16" s="69">
        <v>0</v>
      </c>
      <c r="AR16" s="69">
        <v>0</v>
      </c>
      <c r="AS16" s="69">
        <v>-122.37</v>
      </c>
      <c r="AT16" s="69">
        <v>-122.37</v>
      </c>
      <c r="AU16" s="69">
        <v>-122.37</v>
      </c>
      <c r="AV16" s="69">
        <v>-122.37</v>
      </c>
      <c r="AW16" s="69">
        <v>-122.37</v>
      </c>
      <c r="AX16" s="69">
        <v>-122.37</v>
      </c>
      <c r="AY16" s="70">
        <v>-122.37</v>
      </c>
      <c r="AZ16" s="69">
        <v>0</v>
      </c>
      <c r="BA16" s="69">
        <v>0</v>
      </c>
      <c r="BB16" s="69">
        <v>0</v>
      </c>
      <c r="BC16" s="69">
        <v>0</v>
      </c>
      <c r="BD16" s="69">
        <v>21048.226999999999</v>
      </c>
      <c r="BE16" s="69">
        <v>21048.226999999999</v>
      </c>
      <c r="BF16" s="69">
        <v>21048.226999999999</v>
      </c>
      <c r="BG16" s="69">
        <v>21048.226999999999</v>
      </c>
      <c r="BH16" s="69">
        <v>21048.226999999999</v>
      </c>
      <c r="BI16" s="69">
        <v>21048.226999999999</v>
      </c>
      <c r="BJ16" s="69">
        <v>-7206.5897081300045</v>
      </c>
      <c r="BK16" s="69">
        <v>-9506.3122014500277</v>
      </c>
      <c r="BL16" s="71">
        <v>0</v>
      </c>
      <c r="BM16" s="69">
        <v>8272.2978542500005</v>
      </c>
      <c r="BN16" s="69">
        <v>8272.2978542500005</v>
      </c>
      <c r="BO16" s="69">
        <v>8272.2978542500005</v>
      </c>
      <c r="BP16" s="69">
        <v>18991.94033628</v>
      </c>
      <c r="BQ16" s="69">
        <v>18991.94033628</v>
      </c>
      <c r="BR16" s="69">
        <v>18991.94033628</v>
      </c>
      <c r="BS16" s="69">
        <v>18991.94033628</v>
      </c>
      <c r="BT16" s="69">
        <v>44903.819336280001</v>
      </c>
      <c r="BU16" s="69">
        <v>44903.819336280001</v>
      </c>
      <c r="BV16" s="69">
        <v>44903.819336280001</v>
      </c>
      <c r="BW16" s="69">
        <v>44903.819336280001</v>
      </c>
      <c r="BX16" s="71">
        <v>0</v>
      </c>
      <c r="BY16" s="69">
        <v>0</v>
      </c>
      <c r="BZ16" s="69">
        <v>0</v>
      </c>
      <c r="CA16" s="69">
        <v>0</v>
      </c>
      <c r="CB16" s="69">
        <v>0</v>
      </c>
      <c r="CC16" s="69">
        <v>0</v>
      </c>
      <c r="CD16" s="69">
        <v>0</v>
      </c>
      <c r="CE16" s="69">
        <v>0</v>
      </c>
      <c r="CF16" s="69">
        <v>37467.578819479997</v>
      </c>
      <c r="CG16" s="69">
        <v>37467.578819479997</v>
      </c>
      <c r="CH16" s="69">
        <v>37467.578819480012</v>
      </c>
      <c r="CI16" s="69">
        <v>37467.578819480012</v>
      </c>
      <c r="CJ16" s="71">
        <v>0</v>
      </c>
      <c r="CK16" s="69">
        <v>0</v>
      </c>
      <c r="CL16" s="69">
        <v>0</v>
      </c>
      <c r="CM16" s="69">
        <v>0</v>
      </c>
      <c r="CN16" s="69">
        <v>0</v>
      </c>
      <c r="CO16" s="69">
        <v>0</v>
      </c>
      <c r="CP16" s="69">
        <v>0</v>
      </c>
      <c r="CQ16" s="69">
        <v>19385.74991504</v>
      </c>
      <c r="CR16" s="69">
        <v>19449.692248810003</v>
      </c>
      <c r="CS16" s="69">
        <v>19449.692248810003</v>
      </c>
      <c r="CT16" s="69">
        <v>56208.183004669998</v>
      </c>
      <c r="CU16" s="69">
        <v>56208.183004669998</v>
      </c>
      <c r="CV16" s="71">
        <v>0</v>
      </c>
      <c r="CW16" s="69">
        <v>0</v>
      </c>
      <c r="CX16" s="69">
        <v>9508.7576499999996</v>
      </c>
      <c r="CY16" s="69">
        <v>9508.7576499999996</v>
      </c>
      <c r="CZ16" s="69">
        <v>-16654.11735</v>
      </c>
      <c r="DA16" s="69">
        <v>12858.683650000001</v>
      </c>
      <c r="DB16" s="69">
        <v>12858.683650000001</v>
      </c>
      <c r="DC16" s="69">
        <v>12858.683650000001</v>
      </c>
      <c r="DD16" s="69">
        <v>-3849.0110568799973</v>
      </c>
      <c r="DE16" s="89">
        <v>-3849.0110568799973</v>
      </c>
      <c r="DF16" s="69">
        <v>-3849.0110568799973</v>
      </c>
      <c r="DG16" s="69">
        <v>-3849.0110568799973</v>
      </c>
      <c r="DH16" s="71">
        <v>33901.25</v>
      </c>
      <c r="DI16" s="69">
        <v>33901.25</v>
      </c>
      <c r="DJ16" s="69">
        <v>33901.25</v>
      </c>
      <c r="DK16" s="69">
        <v>33901.25</v>
      </c>
      <c r="DL16" s="69">
        <v>6901.05</v>
      </c>
      <c r="DM16" s="69">
        <v>6901.05</v>
      </c>
      <c r="DN16" s="69">
        <v>39978.725206319999</v>
      </c>
      <c r="DO16" s="69">
        <v>48983.187234320001</v>
      </c>
      <c r="DP16" s="69">
        <v>2307.7474849200003</v>
      </c>
      <c r="DQ16" s="69">
        <v>2307.7474849200003</v>
      </c>
      <c r="DR16" s="69">
        <v>2307.7474849200003</v>
      </c>
      <c r="DS16" s="69">
        <v>19004.547484919996</v>
      </c>
      <c r="DT16" s="71">
        <v>0</v>
      </c>
      <c r="DU16" s="69">
        <v>0</v>
      </c>
      <c r="DV16" s="69">
        <v>0</v>
      </c>
      <c r="DW16" s="69">
        <v>34687.5</v>
      </c>
      <c r="DX16" s="69">
        <v>34687.5</v>
      </c>
      <c r="DY16" s="69">
        <v>34687.5</v>
      </c>
      <c r="DZ16" s="69">
        <v>48177.75</v>
      </c>
      <c r="EA16" s="69">
        <v>48177.75</v>
      </c>
      <c r="EB16" s="69">
        <v>-4589.5635487999998</v>
      </c>
      <c r="EC16" s="69">
        <v>-4589.5635487999998</v>
      </c>
      <c r="ED16" s="69">
        <v>-4589.5635487999998</v>
      </c>
      <c r="EE16" s="69">
        <v>-4589.5635487999998</v>
      </c>
      <c r="EF16" s="71">
        <v>0</v>
      </c>
      <c r="EG16" s="69">
        <v>-2759.0194536899999</v>
      </c>
      <c r="EH16" s="69">
        <v>-2759.0194536899999</v>
      </c>
      <c r="EI16" s="69">
        <v>-2759.0194536899999</v>
      </c>
      <c r="EJ16" s="69">
        <v>-2759.0194536899999</v>
      </c>
      <c r="EK16" s="69">
        <v>-2759.0194536899999</v>
      </c>
      <c r="EL16" s="69">
        <v>-2759.0194536899999</v>
      </c>
      <c r="EM16" s="69">
        <v>-2759.0194536899999</v>
      </c>
      <c r="EN16" s="69">
        <v>-2759.0194536899999</v>
      </c>
      <c r="EO16" s="69">
        <v>-2759.0194536899999</v>
      </c>
      <c r="EP16" s="69">
        <v>-2759.0194536899999</v>
      </c>
      <c r="EQ16" s="69">
        <v>-2759.0194536899999</v>
      </c>
      <c r="ER16" s="71">
        <v>0</v>
      </c>
      <c r="ES16" s="69">
        <v>0</v>
      </c>
      <c r="ET16" s="69">
        <v>0</v>
      </c>
      <c r="EU16" s="69">
        <v>0</v>
      </c>
      <c r="EV16" s="69">
        <v>0</v>
      </c>
      <c r="EW16" s="69">
        <v>0</v>
      </c>
      <c r="EX16" s="69">
        <v>0</v>
      </c>
      <c r="EY16" s="69">
        <v>0</v>
      </c>
      <c r="EZ16" s="69">
        <v>0</v>
      </c>
      <c r="FA16" s="69">
        <v>0</v>
      </c>
      <c r="FB16" s="69">
        <v>0</v>
      </c>
      <c r="FC16" s="69">
        <v>0</v>
      </c>
      <c r="FD16" s="71">
        <v>0</v>
      </c>
      <c r="FE16" s="69">
        <v>0</v>
      </c>
      <c r="FF16" s="69">
        <v>0</v>
      </c>
      <c r="FG16" s="69">
        <v>0</v>
      </c>
      <c r="FH16" s="69">
        <v>0</v>
      </c>
      <c r="FI16" s="75">
        <v>0</v>
      </c>
      <c r="FJ16" s="69">
        <v>0</v>
      </c>
      <c r="FK16" s="69">
        <v>20483.266453159998</v>
      </c>
      <c r="FL16" s="69">
        <v>20483.266453159998</v>
      </c>
      <c r="FM16" s="69">
        <v>20483.266453159998</v>
      </c>
      <c r="FN16" s="69">
        <v>20483.266453159998</v>
      </c>
      <c r="FO16" s="69"/>
    </row>
    <row r="17" spans="1:171" ht="34.950000000000003" customHeight="1" x14ac:dyDescent="0.25">
      <c r="A17" s="118"/>
      <c r="B17" s="13" t="str">
        <f>IF('0'!$A$1=1,"Інше зовнішнє фінансування","Other external financing")</f>
        <v>Інше зовнішнє фінансування</v>
      </c>
      <c r="C17" s="11">
        <v>305000</v>
      </c>
      <c r="D17" s="69">
        <v>793.64</v>
      </c>
      <c r="E17" s="69">
        <v>12692.69</v>
      </c>
      <c r="F17" s="69">
        <v>7930.49</v>
      </c>
      <c r="G17" s="69">
        <v>7930.49</v>
      </c>
      <c r="H17" s="69">
        <v>7930.49</v>
      </c>
      <c r="I17" s="69">
        <v>17897.115000000002</v>
      </c>
      <c r="J17" s="69">
        <v>17897.115000000002</v>
      </c>
      <c r="K17" s="69">
        <v>17897.115000000002</v>
      </c>
      <c r="L17" s="69">
        <v>17897.115000000002</v>
      </c>
      <c r="M17" s="69">
        <v>17897.115000000002</v>
      </c>
      <c r="N17" s="69">
        <v>17897.115000000002</v>
      </c>
      <c r="O17" s="70">
        <v>13103.174999999999</v>
      </c>
      <c r="P17" s="69">
        <v>0</v>
      </c>
      <c r="Q17" s="69">
        <v>0</v>
      </c>
      <c r="R17" s="69">
        <v>0</v>
      </c>
      <c r="S17" s="69">
        <v>0</v>
      </c>
      <c r="T17" s="69">
        <v>0</v>
      </c>
      <c r="U17" s="69">
        <v>-3996.25</v>
      </c>
      <c r="V17" s="69">
        <v>11989.75</v>
      </c>
      <c r="W17" s="69">
        <v>19983.3327995</v>
      </c>
      <c r="X17" s="69">
        <v>24779.597742490001</v>
      </c>
      <c r="Y17" s="69">
        <v>24779.598907759999</v>
      </c>
      <c r="Z17" s="69">
        <v>34769.800000000003</v>
      </c>
      <c r="AA17" s="70">
        <v>34770.643228000001</v>
      </c>
      <c r="AB17" s="69">
        <v>0</v>
      </c>
      <c r="AC17" s="69">
        <v>7993</v>
      </c>
      <c r="AD17" s="69">
        <v>7993</v>
      </c>
      <c r="AE17" s="69">
        <v>17984.25</v>
      </c>
      <c r="AF17" s="69">
        <v>17985.869435000001</v>
      </c>
      <c r="AG17" s="69">
        <v>9992.8694350000005</v>
      </c>
      <c r="AH17" s="69">
        <v>9992.8694350000005</v>
      </c>
      <c r="AI17" s="69">
        <v>9992.8694350000005</v>
      </c>
      <c r="AJ17" s="69">
        <v>9992.8694350000005</v>
      </c>
      <c r="AK17" s="69">
        <v>9993.4095789999992</v>
      </c>
      <c r="AL17" s="69">
        <v>9993.405949</v>
      </c>
      <c r="AM17" s="70">
        <v>33973.086876499998</v>
      </c>
      <c r="AN17" s="69">
        <v>0</v>
      </c>
      <c r="AO17" s="69">
        <v>0</v>
      </c>
      <c r="AP17" s="69">
        <v>-15.012499999999999</v>
      </c>
      <c r="AQ17" s="69">
        <v>-15.012499999999999</v>
      </c>
      <c r="AR17" s="69">
        <v>11755.194</v>
      </c>
      <c r="AS17" s="69">
        <v>-0.46673803000000003</v>
      </c>
      <c r="AT17" s="69">
        <v>-0.46673803000000003</v>
      </c>
      <c r="AU17" s="69">
        <v>-0.46673802999999997</v>
      </c>
      <c r="AV17" s="69">
        <v>0</v>
      </c>
      <c r="AW17" s="69">
        <v>0</v>
      </c>
      <c r="AX17" s="69">
        <v>0</v>
      </c>
      <c r="AY17" s="70">
        <v>0</v>
      </c>
      <c r="AZ17" s="69">
        <v>0</v>
      </c>
      <c r="BA17" s="69">
        <v>0</v>
      </c>
      <c r="BB17" s="69">
        <v>0</v>
      </c>
      <c r="BC17" s="69">
        <v>0</v>
      </c>
      <c r="BD17" s="69">
        <v>0</v>
      </c>
      <c r="BE17" s="69">
        <v>0</v>
      </c>
      <c r="BF17" s="69">
        <v>0</v>
      </c>
      <c r="BG17" s="69">
        <v>0</v>
      </c>
      <c r="BH17" s="69">
        <v>0</v>
      </c>
      <c r="BI17" s="69">
        <v>0</v>
      </c>
      <c r="BJ17" s="69">
        <v>0</v>
      </c>
      <c r="BK17" s="69">
        <v>0</v>
      </c>
      <c r="BL17" s="71">
        <v>0</v>
      </c>
      <c r="BM17" s="69">
        <v>0</v>
      </c>
      <c r="BN17" s="69">
        <v>0</v>
      </c>
      <c r="BO17" s="69">
        <v>0</v>
      </c>
      <c r="BP17" s="69">
        <v>0</v>
      </c>
      <c r="BQ17" s="69">
        <v>0</v>
      </c>
      <c r="BR17" s="69">
        <v>0</v>
      </c>
      <c r="BS17" s="69">
        <v>0</v>
      </c>
      <c r="BT17" s="69">
        <v>0</v>
      </c>
      <c r="BU17" s="69">
        <v>0</v>
      </c>
      <c r="BV17" s="69">
        <v>0</v>
      </c>
      <c r="BW17" s="69">
        <v>0</v>
      </c>
      <c r="BX17" s="71">
        <v>0</v>
      </c>
      <c r="BY17" s="69">
        <v>0</v>
      </c>
      <c r="BZ17" s="69">
        <v>0</v>
      </c>
      <c r="CA17" s="69">
        <v>0</v>
      </c>
      <c r="CB17" s="69">
        <v>0</v>
      </c>
      <c r="CC17" s="69">
        <v>0</v>
      </c>
      <c r="CD17" s="69">
        <v>0</v>
      </c>
      <c r="CE17" s="69">
        <v>0</v>
      </c>
      <c r="CF17" s="69">
        <v>0</v>
      </c>
      <c r="CG17" s="69">
        <v>0</v>
      </c>
      <c r="CH17" s="69">
        <v>0</v>
      </c>
      <c r="CI17" s="69">
        <v>0</v>
      </c>
      <c r="CJ17" s="71">
        <v>0</v>
      </c>
      <c r="CK17" s="69">
        <v>0</v>
      </c>
      <c r="CL17" s="69">
        <v>0</v>
      </c>
      <c r="CM17" s="69">
        <v>0</v>
      </c>
      <c r="CN17" s="69">
        <v>0</v>
      </c>
      <c r="CO17" s="69">
        <v>0</v>
      </c>
      <c r="CP17" s="69">
        <v>0</v>
      </c>
      <c r="CQ17" s="69">
        <v>0</v>
      </c>
      <c r="CR17" s="69">
        <v>0</v>
      </c>
      <c r="CS17" s="69">
        <v>0</v>
      </c>
      <c r="CT17" s="69">
        <v>0</v>
      </c>
      <c r="CU17" s="69">
        <v>0</v>
      </c>
      <c r="CV17" s="71">
        <v>0</v>
      </c>
      <c r="CW17" s="69">
        <v>0</v>
      </c>
      <c r="CX17" s="69">
        <v>0</v>
      </c>
      <c r="CY17" s="69">
        <v>0</v>
      </c>
      <c r="CZ17" s="69">
        <v>0</v>
      </c>
      <c r="DA17" s="69">
        <v>0</v>
      </c>
      <c r="DB17" s="69">
        <v>0</v>
      </c>
      <c r="DC17" s="69">
        <v>0</v>
      </c>
      <c r="DD17" s="69">
        <v>0</v>
      </c>
      <c r="DE17" s="89">
        <v>0</v>
      </c>
      <c r="DF17" s="69">
        <v>0</v>
      </c>
      <c r="DG17" s="69">
        <v>0</v>
      </c>
      <c r="DH17" s="71">
        <v>0</v>
      </c>
      <c r="DI17" s="69">
        <v>0</v>
      </c>
      <c r="DJ17" s="69">
        <v>0</v>
      </c>
      <c r="DK17" s="69">
        <v>0</v>
      </c>
      <c r="DL17" s="69">
        <v>0</v>
      </c>
      <c r="DM17" s="69">
        <v>0</v>
      </c>
      <c r="DN17" s="69">
        <v>0</v>
      </c>
      <c r="DO17" s="69">
        <v>0</v>
      </c>
      <c r="DP17" s="69">
        <v>0</v>
      </c>
      <c r="DQ17" s="69">
        <v>0</v>
      </c>
      <c r="DR17" s="69">
        <v>0</v>
      </c>
      <c r="DS17" s="69">
        <v>0</v>
      </c>
      <c r="DT17" s="71">
        <v>0</v>
      </c>
      <c r="DU17" s="69">
        <v>0</v>
      </c>
      <c r="DV17" s="69">
        <v>0</v>
      </c>
      <c r="DW17" s="69">
        <v>0</v>
      </c>
      <c r="DX17" s="69">
        <v>0</v>
      </c>
      <c r="DY17" s="69">
        <v>0</v>
      </c>
      <c r="DZ17" s="69">
        <v>0</v>
      </c>
      <c r="EA17" s="69">
        <v>0</v>
      </c>
      <c r="EB17" s="69">
        <v>37930.182218269998</v>
      </c>
      <c r="EC17" s="69">
        <v>37930.182218269998</v>
      </c>
      <c r="ED17" s="69">
        <v>37930.182218269998</v>
      </c>
      <c r="EE17" s="69">
        <v>73433.031577670001</v>
      </c>
      <c r="EF17" s="71">
        <v>0</v>
      </c>
      <c r="EG17" s="69">
        <v>0</v>
      </c>
      <c r="EH17" s="69">
        <v>0</v>
      </c>
      <c r="EI17" s="69">
        <v>0</v>
      </c>
      <c r="EJ17" s="69">
        <v>0</v>
      </c>
      <c r="EK17" s="69">
        <v>0</v>
      </c>
      <c r="EL17" s="69">
        <v>0</v>
      </c>
      <c r="EM17" s="69">
        <v>0</v>
      </c>
      <c r="EN17" s="69">
        <v>0</v>
      </c>
      <c r="EO17" s="69">
        <v>0</v>
      </c>
      <c r="EP17" s="69">
        <v>0</v>
      </c>
      <c r="EQ17" s="69">
        <v>0</v>
      </c>
      <c r="ER17" s="71">
        <v>0</v>
      </c>
      <c r="ES17" s="69">
        <v>0</v>
      </c>
      <c r="ET17" s="69">
        <v>0</v>
      </c>
      <c r="EU17" s="69">
        <v>0</v>
      </c>
      <c r="EV17" s="69">
        <v>0</v>
      </c>
      <c r="EW17" s="69">
        <v>0</v>
      </c>
      <c r="EX17" s="69">
        <v>0</v>
      </c>
      <c r="EY17" s="69">
        <v>0</v>
      </c>
      <c r="EZ17" s="69">
        <v>0</v>
      </c>
      <c r="FA17" s="69">
        <v>0</v>
      </c>
      <c r="FB17" s="69">
        <v>0</v>
      </c>
      <c r="FC17" s="69">
        <v>0</v>
      </c>
      <c r="FD17" s="71">
        <v>0</v>
      </c>
      <c r="FE17" s="69">
        <v>0</v>
      </c>
      <c r="FF17" s="69">
        <v>0</v>
      </c>
      <c r="FG17" s="69">
        <v>0</v>
      </c>
      <c r="FH17" s="69">
        <v>0</v>
      </c>
      <c r="FI17" s="75">
        <v>0</v>
      </c>
      <c r="FJ17" s="69">
        <v>0</v>
      </c>
      <c r="FK17" s="69">
        <v>0</v>
      </c>
      <c r="FL17" s="69">
        <v>0</v>
      </c>
      <c r="FM17" s="69">
        <v>0</v>
      </c>
      <c r="FN17" s="69">
        <v>0</v>
      </c>
      <c r="FO17" s="69"/>
    </row>
    <row r="18" spans="1:171" ht="34.950000000000003" customHeight="1" x14ac:dyDescent="0.25">
      <c r="A18" s="119"/>
      <c r="B18" s="22" t="str">
        <f>IF('0'!$A$1=1,"Коригування","Adjustments")</f>
        <v>Коригування</v>
      </c>
      <c r="C18" s="15">
        <v>307000</v>
      </c>
      <c r="D18" s="80"/>
      <c r="E18" s="80"/>
      <c r="F18" s="80"/>
      <c r="G18" s="80"/>
      <c r="H18" s="80"/>
      <c r="I18" s="80"/>
      <c r="J18" s="80"/>
      <c r="K18" s="80"/>
      <c r="L18" s="80"/>
      <c r="M18" s="80"/>
      <c r="N18" s="80"/>
      <c r="O18" s="81"/>
      <c r="P18" s="80"/>
      <c r="Q18" s="80"/>
      <c r="R18" s="80"/>
      <c r="S18" s="80"/>
      <c r="T18" s="80"/>
      <c r="U18" s="80"/>
      <c r="V18" s="80"/>
      <c r="W18" s="80"/>
      <c r="X18" s="80"/>
      <c r="Y18" s="80"/>
      <c r="Z18" s="80"/>
      <c r="AA18" s="81"/>
      <c r="AB18" s="80"/>
      <c r="AC18" s="80"/>
      <c r="AD18" s="80"/>
      <c r="AE18" s="80"/>
      <c r="AF18" s="80"/>
      <c r="AG18" s="80"/>
      <c r="AH18" s="80"/>
      <c r="AI18" s="80"/>
      <c r="AJ18" s="80"/>
      <c r="AK18" s="80"/>
      <c r="AL18" s="80"/>
      <c r="AM18" s="81"/>
      <c r="AN18" s="80"/>
      <c r="AO18" s="80"/>
      <c r="AP18" s="80"/>
      <c r="AQ18" s="80"/>
      <c r="AR18" s="80"/>
      <c r="AS18" s="80"/>
      <c r="AT18" s="80"/>
      <c r="AU18" s="80"/>
      <c r="AV18" s="80"/>
      <c r="AW18" s="80"/>
      <c r="AX18" s="80"/>
      <c r="AY18" s="81"/>
      <c r="AZ18" s="80"/>
      <c r="BA18" s="80"/>
      <c r="BB18" s="80"/>
      <c r="BC18" s="80"/>
      <c r="BD18" s="80"/>
      <c r="BE18" s="80"/>
      <c r="BF18" s="80"/>
      <c r="BG18" s="80"/>
      <c r="BH18" s="80"/>
      <c r="BI18" s="80"/>
      <c r="BJ18" s="80">
        <v>28254.816708130002</v>
      </c>
      <c r="BK18" s="80">
        <v>30554.539201449999</v>
      </c>
      <c r="BL18" s="82">
        <v>0</v>
      </c>
      <c r="BM18" s="80">
        <v>-8272.2978542500005</v>
      </c>
      <c r="BN18" s="80">
        <v>-8272.2978542500005</v>
      </c>
      <c r="BO18" s="80">
        <v>-8272.2978542500005</v>
      </c>
      <c r="BP18" s="80">
        <v>-18991.94033628</v>
      </c>
      <c r="BQ18" s="80">
        <v>-18991.94033628</v>
      </c>
      <c r="BR18" s="80">
        <v>-18991.94033628</v>
      </c>
      <c r="BS18" s="80">
        <v>-18991.94033628</v>
      </c>
      <c r="BT18" s="80">
        <v>-18991.94033628</v>
      </c>
      <c r="BU18" s="80">
        <v>-18991.94033628</v>
      </c>
      <c r="BV18" s="80">
        <v>-18991.94033628</v>
      </c>
      <c r="BW18" s="80">
        <v>-18991.94033628</v>
      </c>
      <c r="BX18" s="82">
        <v>0</v>
      </c>
      <c r="BY18" s="80">
        <v>0</v>
      </c>
      <c r="BZ18" s="80">
        <v>0</v>
      </c>
      <c r="CA18" s="80">
        <v>0</v>
      </c>
      <c r="CB18" s="80">
        <v>0</v>
      </c>
      <c r="CC18" s="80">
        <v>0</v>
      </c>
      <c r="CD18" s="80">
        <v>0</v>
      </c>
      <c r="CE18" s="80">
        <v>0</v>
      </c>
      <c r="CF18" s="80">
        <v>0</v>
      </c>
      <c r="CG18" s="80">
        <v>0</v>
      </c>
      <c r="CH18" s="80">
        <v>0</v>
      </c>
      <c r="CI18" s="80">
        <v>0</v>
      </c>
      <c r="CJ18" s="82">
        <v>0</v>
      </c>
      <c r="CK18" s="80">
        <v>0</v>
      </c>
      <c r="CL18" s="80">
        <v>0</v>
      </c>
      <c r="CM18" s="80">
        <v>0</v>
      </c>
      <c r="CN18" s="80">
        <v>0</v>
      </c>
      <c r="CO18" s="80">
        <v>0</v>
      </c>
      <c r="CP18" s="80">
        <v>0</v>
      </c>
      <c r="CQ18" s="80">
        <v>0</v>
      </c>
      <c r="CR18" s="80">
        <v>0</v>
      </c>
      <c r="CS18" s="80">
        <v>0</v>
      </c>
      <c r="CT18" s="80">
        <v>0</v>
      </c>
      <c r="CU18" s="80">
        <v>0</v>
      </c>
      <c r="CV18" s="82">
        <v>0</v>
      </c>
      <c r="CW18" s="80">
        <v>0</v>
      </c>
      <c r="CX18" s="80">
        <v>0</v>
      </c>
      <c r="CY18" s="80">
        <v>0</v>
      </c>
      <c r="CZ18" s="80">
        <v>0</v>
      </c>
      <c r="DA18" s="80">
        <v>0</v>
      </c>
      <c r="DB18" s="80">
        <v>0</v>
      </c>
      <c r="DC18" s="80">
        <v>0</v>
      </c>
      <c r="DD18" s="80">
        <v>0</v>
      </c>
      <c r="DE18" s="90">
        <v>0</v>
      </c>
      <c r="DF18" s="80">
        <v>0</v>
      </c>
      <c r="DG18" s="80">
        <v>0</v>
      </c>
      <c r="DH18" s="71">
        <v>0</v>
      </c>
      <c r="DI18" s="69">
        <v>0</v>
      </c>
      <c r="DJ18" s="69">
        <v>0</v>
      </c>
      <c r="DK18" s="69">
        <v>0</v>
      </c>
      <c r="DL18" s="69">
        <v>0</v>
      </c>
      <c r="DM18" s="69">
        <v>0</v>
      </c>
      <c r="DN18" s="80">
        <v>0</v>
      </c>
      <c r="DO18" s="80">
        <v>-9004.4620279999999</v>
      </c>
      <c r="DP18" s="80">
        <v>-9004.4620279999999</v>
      </c>
      <c r="DQ18" s="80">
        <v>-9004.4620279999999</v>
      </c>
      <c r="DR18" s="80">
        <v>-9004.4620279999999</v>
      </c>
      <c r="DS18" s="80">
        <v>-9004.4620279999999</v>
      </c>
      <c r="DT18" s="71">
        <v>0</v>
      </c>
      <c r="DU18" s="69">
        <v>0</v>
      </c>
      <c r="DV18" s="69">
        <v>0</v>
      </c>
      <c r="DW18" s="69">
        <v>0</v>
      </c>
      <c r="DX18" s="69">
        <v>0</v>
      </c>
      <c r="DY18" s="69">
        <v>0</v>
      </c>
      <c r="DZ18" s="80">
        <v>0</v>
      </c>
      <c r="EA18" s="80">
        <v>0</v>
      </c>
      <c r="EB18" s="80">
        <v>0</v>
      </c>
      <c r="EC18" s="80">
        <v>0</v>
      </c>
      <c r="ED18" s="80">
        <v>0</v>
      </c>
      <c r="EE18" s="80">
        <v>0</v>
      </c>
      <c r="EF18" s="71">
        <v>0</v>
      </c>
      <c r="EG18" s="69">
        <v>0</v>
      </c>
      <c r="EH18" s="69">
        <v>0</v>
      </c>
      <c r="EI18" s="69">
        <v>0</v>
      </c>
      <c r="EJ18" s="69">
        <v>0</v>
      </c>
      <c r="EK18" s="69">
        <v>0</v>
      </c>
      <c r="EL18" s="80">
        <v>0</v>
      </c>
      <c r="EM18" s="80">
        <v>0</v>
      </c>
      <c r="EN18" s="80">
        <v>0</v>
      </c>
      <c r="EO18" s="80">
        <v>0</v>
      </c>
      <c r="EP18" s="80">
        <v>0</v>
      </c>
      <c r="EQ18" s="80">
        <v>0</v>
      </c>
      <c r="ER18" s="71">
        <v>0</v>
      </c>
      <c r="ES18" s="69">
        <v>0</v>
      </c>
      <c r="ET18" s="69">
        <v>0</v>
      </c>
      <c r="EU18" s="69">
        <v>0</v>
      </c>
      <c r="EV18" s="69">
        <v>0</v>
      </c>
      <c r="EW18" s="69">
        <v>0</v>
      </c>
      <c r="EX18" s="69">
        <v>0</v>
      </c>
      <c r="EY18" s="69">
        <v>0</v>
      </c>
      <c r="EZ18" s="80">
        <v>0</v>
      </c>
      <c r="FA18" s="80">
        <v>0</v>
      </c>
      <c r="FB18" s="80">
        <v>0</v>
      </c>
      <c r="FC18" s="80">
        <v>0</v>
      </c>
      <c r="FD18" s="71">
        <v>0</v>
      </c>
      <c r="FE18" s="69">
        <v>0</v>
      </c>
      <c r="FF18" s="69">
        <v>0</v>
      </c>
      <c r="FG18" s="69">
        <v>0</v>
      </c>
      <c r="FH18" s="69">
        <v>0</v>
      </c>
      <c r="FI18" s="75">
        <v>0</v>
      </c>
      <c r="FJ18" s="69">
        <v>0</v>
      </c>
      <c r="FK18" s="69">
        <v>-20483.266453159998</v>
      </c>
      <c r="FL18" s="80">
        <v>-20483.266453159998</v>
      </c>
      <c r="FM18" s="80">
        <v>-20483.266453159998</v>
      </c>
      <c r="FN18" s="80">
        <v>-20483.266453159998</v>
      </c>
      <c r="FO18" s="80"/>
    </row>
    <row r="19" spans="1:171" ht="34.950000000000003" customHeight="1" x14ac:dyDescent="0.25">
      <c r="A19" s="128" t="str">
        <f>IF('0'!$A$1=1,"ЗА КЛАСИФІКАЦІЄЮ ФІНАНСУВАННЯ БЮДЖЕТУ ЗА ТИПОМ БОРГОВОГО ЗОБОВ'ЯЗАННЯ","CLASSIFICATION OF BUDGET FINANCING BY DEBT TYPE")</f>
        <v>ЗА КЛАСИФІКАЦІЄЮ ФІНАНСУВАННЯ БЮДЖЕТУ ЗА ТИПОМ БОРГОВОГО ЗОБОВ'ЯЗАННЯ</v>
      </c>
      <c r="B19" s="19" t="str">
        <f>IF('0'!$A$1=1,"Фінансування (дефіцит «+» / профіцит «-») **","Total financing (deficit «+» / surplus «-») **")</f>
        <v>Фінансування (дефіцит «+» / профіцит «-») **</v>
      </c>
      <c r="C19" s="23"/>
      <c r="D19" s="76">
        <v>-909.381724590011</v>
      </c>
      <c r="E19" s="76">
        <v>-5024.8261494600038</v>
      </c>
      <c r="F19" s="76">
        <v>712.34789035999347</v>
      </c>
      <c r="G19" s="76">
        <v>2916.2068296499956</v>
      </c>
      <c r="H19" s="76">
        <v>-146.18075957000519</v>
      </c>
      <c r="I19" s="76">
        <v>11711.483424799992</v>
      </c>
      <c r="J19" s="76">
        <v>8145.2352014699954</v>
      </c>
      <c r="K19" s="76">
        <v>2104.5934227899961</v>
      </c>
      <c r="L19" s="76">
        <v>3097.3313581899934</v>
      </c>
      <c r="M19" s="76">
        <v>8040.2527550299965</v>
      </c>
      <c r="N19" s="76">
        <v>7534.7222195299901</v>
      </c>
      <c r="O19" s="77">
        <v>23057.888697739989</v>
      </c>
      <c r="P19" s="76">
        <v>-2068.7014009899917</v>
      </c>
      <c r="Q19" s="76">
        <v>-4758.6326547100016</v>
      </c>
      <c r="R19" s="76">
        <v>711.83723185000326</v>
      </c>
      <c r="S19" s="76">
        <v>6384.1722916899971</v>
      </c>
      <c r="T19" s="76">
        <v>4803.0945130700075</v>
      </c>
      <c r="U19" s="76">
        <v>9742.6659831200013</v>
      </c>
      <c r="V19" s="76">
        <v>18868.238632640001</v>
      </c>
      <c r="W19" s="76">
        <v>14832.941575530011</v>
      </c>
      <c r="X19" s="76">
        <v>21262.400411740007</v>
      </c>
      <c r="Y19" s="76">
        <v>29184.216460960015</v>
      </c>
      <c r="Z19" s="76">
        <v>33914.659700710014</v>
      </c>
      <c r="AA19" s="77">
        <v>50785.690728730013</v>
      </c>
      <c r="AB19" s="76">
        <v>615.38356835000252</v>
      </c>
      <c r="AC19" s="76">
        <v>1282.5167531199963</v>
      </c>
      <c r="AD19" s="76">
        <v>5682.7774131600017</v>
      </c>
      <c r="AE19" s="76">
        <v>18882.547811469998</v>
      </c>
      <c r="AF19" s="76">
        <v>21711.698467239999</v>
      </c>
      <c r="AG19" s="76">
        <v>28039.034664319995</v>
      </c>
      <c r="AH19" s="76">
        <v>34227.535699750006</v>
      </c>
      <c r="AI19" s="76">
        <v>34625.614423380001</v>
      </c>
      <c r="AJ19" s="76">
        <v>33826.366862800001</v>
      </c>
      <c r="AK19" s="76">
        <v>37093.963251599991</v>
      </c>
      <c r="AL19" s="76">
        <v>40835.88540739</v>
      </c>
      <c r="AM19" s="77">
        <v>63590.298267709979</v>
      </c>
      <c r="AN19" s="76">
        <v>55.165817479995212</v>
      </c>
      <c r="AO19" s="76">
        <v>2408.1256672099953</v>
      </c>
      <c r="AP19" s="76">
        <v>-496.94577883000466</v>
      </c>
      <c r="AQ19" s="76">
        <v>2857.5839787400073</v>
      </c>
      <c r="AR19" s="76">
        <v>7970.3698212700092</v>
      </c>
      <c r="AS19" s="76">
        <v>20776.51629456001</v>
      </c>
      <c r="AT19" s="76">
        <v>28020.583077610008</v>
      </c>
      <c r="AU19" s="76">
        <v>28634.326373490003</v>
      </c>
      <c r="AV19" s="76">
        <v>32894.164712320002</v>
      </c>
      <c r="AW19" s="76">
        <v>46158.296985510009</v>
      </c>
      <c r="AX19" s="76">
        <v>53126.976877330024</v>
      </c>
      <c r="AY19" s="77">
        <v>72030.45901320003</v>
      </c>
      <c r="AZ19" s="76">
        <v>2555.3743294999981</v>
      </c>
      <c r="BA19" s="76">
        <v>271.97012191000795</v>
      </c>
      <c r="BB19" s="76">
        <v>-13969.681643239996</v>
      </c>
      <c r="BC19" s="76">
        <v>-18493.378018619991</v>
      </c>
      <c r="BD19" s="76">
        <v>-19393.541736969986</v>
      </c>
      <c r="BE19" s="76">
        <v>-12270.570049349983</v>
      </c>
      <c r="BF19" s="76">
        <v>-15391.942670839997</v>
      </c>
      <c r="BG19" s="76">
        <v>-28308.955173909992</v>
      </c>
      <c r="BH19" s="76">
        <v>-32508.880271550013</v>
      </c>
      <c r="BI19" s="76">
        <v>-26791.810342270008</v>
      </c>
      <c r="BJ19" s="76">
        <v>-19969.485169290005</v>
      </c>
      <c r="BK19" s="76">
        <v>30898.246262079978</v>
      </c>
      <c r="BL19" s="78">
        <v>-9023.1476868499922</v>
      </c>
      <c r="BM19" s="76">
        <v>-9870.1755940400144</v>
      </c>
      <c r="BN19" s="76">
        <v>-3869.1632540900218</v>
      </c>
      <c r="BO19" s="76">
        <v>5076.5959918299968</v>
      </c>
      <c r="BP19" s="76">
        <v>3778.4681040199839</v>
      </c>
      <c r="BQ19" s="76">
        <v>11279.468209469989</v>
      </c>
      <c r="BR19" s="76">
        <v>22883.491045000002</v>
      </c>
      <c r="BS19" s="76">
        <v>11288.089841430001</v>
      </c>
      <c r="BT19" s="76">
        <v>31692.781075590021</v>
      </c>
      <c r="BU19" s="76">
        <v>26865.957979289997</v>
      </c>
      <c r="BV19" s="76">
        <v>9987.8074268899873</v>
      </c>
      <c r="BW19" s="76">
        <v>54813.905870639996</v>
      </c>
      <c r="BX19" s="78">
        <v>-25017.554660859998</v>
      </c>
      <c r="BY19" s="76">
        <v>-17980.167923839988</v>
      </c>
      <c r="BZ19" s="76">
        <v>-4005.3196937099874</v>
      </c>
      <c r="CA19" s="76">
        <v>-38590.327853809991</v>
      </c>
      <c r="CB19" s="76">
        <v>-50478.728965680006</v>
      </c>
      <c r="CC19" s="76">
        <v>-52141.733188220001</v>
      </c>
      <c r="CD19" s="76">
        <v>-52820.267998540017</v>
      </c>
      <c r="CE19" s="76">
        <v>-68645.74289970001</v>
      </c>
      <c r="CF19" s="76">
        <v>-41632.485418849988</v>
      </c>
      <c r="CG19" s="76">
        <v>-31232.206195530012</v>
      </c>
      <c r="CH19" s="76">
        <v>-33916.819724599984</v>
      </c>
      <c r="CI19" s="76">
        <v>42125.726306640026</v>
      </c>
      <c r="CJ19" s="78">
        <v>-20514.523982759987</v>
      </c>
      <c r="CK19" s="76">
        <v>-15268.289322019991</v>
      </c>
      <c r="CL19" s="76">
        <v>2989.9365640200049</v>
      </c>
      <c r="CM19" s="76">
        <v>-33.202478129970132</v>
      </c>
      <c r="CN19" s="76">
        <v>-14584.08047809997</v>
      </c>
      <c r="CO19" s="76">
        <v>-10465.961939439985</v>
      </c>
      <c r="CP19" s="76">
        <v>-7517.3367277100006</v>
      </c>
      <c r="CQ19" s="76">
        <v>-34356.360185440979</v>
      </c>
      <c r="CR19" s="76">
        <v>-14539.311987229998</v>
      </c>
      <c r="CS19" s="76">
        <v>-14425.220997339507</v>
      </c>
      <c r="CT19" s="76">
        <v>-22001.490700159971</v>
      </c>
      <c r="CU19" s="76">
        <v>67791.793053990026</v>
      </c>
      <c r="CV19" s="78">
        <v>399.36724416000226</v>
      </c>
      <c r="CW19" s="76">
        <v>-4718.1677815199855</v>
      </c>
      <c r="CX19" s="76">
        <v>8959.5772240499882</v>
      </c>
      <c r="CY19" s="76">
        <v>-17623.432440509976</v>
      </c>
      <c r="CZ19" s="76">
        <v>-33860.358425209968</v>
      </c>
      <c r="DA19" s="76">
        <v>-21059.939779549983</v>
      </c>
      <c r="DB19" s="76">
        <v>-22733.75655262997</v>
      </c>
      <c r="DC19" s="76">
        <v>-35367.434774039953</v>
      </c>
      <c r="DD19" s="76">
        <v>-8758.0757929899701</v>
      </c>
      <c r="DE19" s="91">
        <v>643.0869598096657</v>
      </c>
      <c r="DF19" s="76">
        <v>6882.0156996700134</v>
      </c>
      <c r="DG19" s="76">
        <v>87264.191301600003</v>
      </c>
      <c r="DH19" s="65">
        <v>3072.8638296400031</v>
      </c>
      <c r="DI19" s="63">
        <v>2547.706628380005</v>
      </c>
      <c r="DJ19" s="63">
        <v>17370.933837170025</v>
      </c>
      <c r="DK19" s="63">
        <v>10659.782674199985</v>
      </c>
      <c r="DL19" s="63">
        <v>31977.623541319976</v>
      </c>
      <c r="DM19" s="63">
        <v>3398.9610059499864</v>
      </c>
      <c r="DN19" s="76">
        <v>32067.118704289966</v>
      </c>
      <c r="DO19" s="76">
        <v>15116.31981153</v>
      </c>
      <c r="DP19" s="76">
        <v>59019.684398719968</v>
      </c>
      <c r="DQ19" s="76">
        <v>89437.302472390002</v>
      </c>
      <c r="DR19" s="76">
        <v>94695.970227469996</v>
      </c>
      <c r="DS19" s="76">
        <v>224458.84660276998</v>
      </c>
      <c r="DT19" s="65">
        <v>-6748.22900269</v>
      </c>
      <c r="DU19" s="63">
        <v>3287.5415244299998</v>
      </c>
      <c r="DV19" s="63">
        <f>6314802958.85/1000000</f>
        <v>6314.8029588500003</v>
      </c>
      <c r="DW19" s="63">
        <v>8075.7306218800004</v>
      </c>
      <c r="DX19" s="63">
        <f>4904396681.78/1000000</f>
        <v>4904.3966817800001</v>
      </c>
      <c r="DY19" s="63">
        <f>14539164386.83/1000000</f>
        <v>14539.16438683</v>
      </c>
      <c r="DZ19" s="76">
        <v>18401.853759130001</v>
      </c>
      <c r="EA19" s="76">
        <v>-34535.947002529996</v>
      </c>
      <c r="EB19" s="76">
        <v>-2520.1530896599998</v>
      </c>
      <c r="EC19" s="76">
        <v>5875.5812166300002</v>
      </c>
      <c r="ED19" s="76">
        <v>12246.25716639</v>
      </c>
      <c r="EE19" s="76">
        <v>187809.45725253</v>
      </c>
      <c r="EF19" s="65">
        <v>-30674.569032810003</v>
      </c>
      <c r="EG19" s="63">
        <v>-48370.705534699999</v>
      </c>
      <c r="EH19" s="63">
        <v>31311.48532756</v>
      </c>
      <c r="EI19" s="63">
        <v>115673.61520002999</v>
      </c>
      <c r="EJ19" s="63">
        <v>214962.50258610997</v>
      </c>
      <c r="EK19" s="63">
        <v>349031.42202309996</v>
      </c>
      <c r="EL19" s="76">
        <v>344289.81712196005</v>
      </c>
      <c r="EM19" s="76">
        <v>337099.39148598997</v>
      </c>
      <c r="EN19" s="76">
        <v>407420.41798686999</v>
      </c>
      <c r="EO19" s="76">
        <v>546517.69378265005</v>
      </c>
      <c r="EP19" s="76">
        <v>712131.68170447997</v>
      </c>
      <c r="EQ19" s="76">
        <v>844994.27624273999</v>
      </c>
      <c r="ER19" s="65">
        <v>50191.593371480005</v>
      </c>
      <c r="ES19" s="63">
        <v>129055.21608342</v>
      </c>
      <c r="ET19" s="63">
        <v>180515.49961120999</v>
      </c>
      <c r="EU19" s="63">
        <v>200804.42395551997</v>
      </c>
      <c r="EV19" s="63">
        <v>280377.78207349009</v>
      </c>
      <c r="EW19" s="63">
        <v>413630.4806452</v>
      </c>
      <c r="EX19" s="63">
        <v>504438.97995304997</v>
      </c>
      <c r="EY19" s="63">
        <v>620033.80369656999</v>
      </c>
      <c r="EZ19" s="76">
        <v>707506.92440741009</v>
      </c>
      <c r="FA19" s="76">
        <v>803388.83389458992</v>
      </c>
      <c r="FB19" s="76">
        <v>973724.70232927008</v>
      </c>
      <c r="FC19" s="76">
        <v>1331462.5274226202</v>
      </c>
      <c r="FD19" s="65">
        <v>-4215.1557529399997</v>
      </c>
      <c r="FE19" s="63">
        <v>65581.335617520002</v>
      </c>
      <c r="FF19" s="63">
        <v>167991.72327595</v>
      </c>
      <c r="FG19" s="63">
        <v>262371.68141199998</v>
      </c>
      <c r="FH19" s="63">
        <v>415761.55277527001</v>
      </c>
      <c r="FI19" s="63">
        <v>561112.08194497996</v>
      </c>
      <c r="FJ19" s="63">
        <v>696202.62787413003</v>
      </c>
      <c r="FK19" s="63">
        <v>607407.22673199</v>
      </c>
      <c r="FL19" s="76">
        <v>727540.94593633001</v>
      </c>
      <c r="FM19" s="76">
        <v>916174.12478914007</v>
      </c>
      <c r="FN19" s="76">
        <v>1039476.52036797</v>
      </c>
      <c r="FO19" s="76"/>
    </row>
    <row r="20" spans="1:171" ht="34.950000000000003" customHeight="1" x14ac:dyDescent="0.25">
      <c r="A20" s="128"/>
      <c r="B20" s="24" t="str">
        <f>IF('0'!$A$1=1,"Фінансування за борговими операціями","Financing under debt transactions")</f>
        <v>Фінансування за борговими операціями</v>
      </c>
      <c r="C20" s="11">
        <v>400000</v>
      </c>
      <c r="D20" s="69">
        <v>452.27689878999973</v>
      </c>
      <c r="E20" s="69">
        <v>12084.847063259998</v>
      </c>
      <c r="F20" s="69">
        <v>8305.3982965499981</v>
      </c>
      <c r="G20" s="69">
        <v>18196.636393270001</v>
      </c>
      <c r="H20" s="69">
        <v>18323.555547880002</v>
      </c>
      <c r="I20" s="69">
        <v>37460.455972790005</v>
      </c>
      <c r="J20" s="69">
        <v>35014.319548560008</v>
      </c>
      <c r="K20" s="69">
        <v>32245.506331460008</v>
      </c>
      <c r="L20" s="69">
        <v>27318.645519900008</v>
      </c>
      <c r="M20" s="69">
        <v>30744.91806791001</v>
      </c>
      <c r="N20" s="69">
        <v>35181.049180680013</v>
      </c>
      <c r="O20" s="70">
        <v>36273.258843940013</v>
      </c>
      <c r="P20" s="69">
        <v>345.47628385999991</v>
      </c>
      <c r="Q20" s="69">
        <v>1558.4922492800006</v>
      </c>
      <c r="R20" s="69">
        <v>12973.8478626</v>
      </c>
      <c r="S20" s="69">
        <v>15857.551039390002</v>
      </c>
      <c r="T20" s="69">
        <v>19465.009917560004</v>
      </c>
      <c r="U20" s="69">
        <v>17405.737437400006</v>
      </c>
      <c r="V20" s="69">
        <v>34817.557929360002</v>
      </c>
      <c r="W20" s="69">
        <v>33976.852219649998</v>
      </c>
      <c r="X20" s="69">
        <v>36931.834330259997</v>
      </c>
      <c r="Y20" s="69">
        <v>37485.620287469996</v>
      </c>
      <c r="Z20" s="69">
        <v>49034.985513749998</v>
      </c>
      <c r="AA20" s="70">
        <v>44745.39485284</v>
      </c>
      <c r="AB20" s="69">
        <v>10476.333145070003</v>
      </c>
      <c r="AC20" s="69">
        <v>20831.31981881</v>
      </c>
      <c r="AD20" s="69">
        <v>29212.516732489999</v>
      </c>
      <c r="AE20" s="69">
        <v>43369.712010980002</v>
      </c>
      <c r="AF20" s="69">
        <v>45353.300031940002</v>
      </c>
      <c r="AG20" s="69">
        <v>41779.226115489997</v>
      </c>
      <c r="AH20" s="69">
        <v>48912.499995109996</v>
      </c>
      <c r="AI20" s="69">
        <v>46768.859638479997</v>
      </c>
      <c r="AJ20" s="69">
        <v>51667.301996039998</v>
      </c>
      <c r="AK20" s="69">
        <v>50713.461619139998</v>
      </c>
      <c r="AL20" s="69">
        <v>54103.217391819999</v>
      </c>
      <c r="AM20" s="70">
        <v>80479.758493129993</v>
      </c>
      <c r="AN20" s="69">
        <v>362.18025804999888</v>
      </c>
      <c r="AO20" s="69">
        <v>11163.060526209998</v>
      </c>
      <c r="AP20" s="69">
        <v>9707.4108560199984</v>
      </c>
      <c r="AQ20" s="69">
        <v>13030.834934769999</v>
      </c>
      <c r="AR20" s="69">
        <v>67858.502212970008</v>
      </c>
      <c r="AS20" s="69">
        <v>61836.571316260008</v>
      </c>
      <c r="AT20" s="69">
        <v>67886.59983728001</v>
      </c>
      <c r="AU20" s="69">
        <v>111640.48182633001</v>
      </c>
      <c r="AV20" s="69">
        <v>155097.52437165001</v>
      </c>
      <c r="AW20" s="69">
        <v>162758.49980524002</v>
      </c>
      <c r="AX20" s="69">
        <v>169541.98681282002</v>
      </c>
      <c r="AY20" s="70">
        <v>200942.81748080003</v>
      </c>
      <c r="AZ20" s="69">
        <v>5379.3181585400016</v>
      </c>
      <c r="BA20" s="69">
        <v>14108.828350089998</v>
      </c>
      <c r="BB20" s="69">
        <v>56715.840124210001</v>
      </c>
      <c r="BC20" s="69">
        <v>58287.526497780003</v>
      </c>
      <c r="BD20" s="69">
        <v>64613.92951413001</v>
      </c>
      <c r="BE20" s="69">
        <v>81942.059942530002</v>
      </c>
      <c r="BF20" s="69">
        <v>91995.832746660002</v>
      </c>
      <c r="BG20" s="69">
        <v>99219.678574999998</v>
      </c>
      <c r="BH20" s="69">
        <v>110915.61070438</v>
      </c>
      <c r="BI20" s="69">
        <v>113857.46424806</v>
      </c>
      <c r="BJ20" s="69">
        <v>115522.92327483998</v>
      </c>
      <c r="BK20" s="69">
        <v>114814.24297941997</v>
      </c>
      <c r="BL20" s="71">
        <v>1022.9695799899988</v>
      </c>
      <c r="BM20" s="69">
        <v>25202.598602450002</v>
      </c>
      <c r="BN20" s="69">
        <v>23347.814436850003</v>
      </c>
      <c r="BO20" s="69">
        <v>41881.485012920006</v>
      </c>
      <c r="BP20" s="69">
        <v>46092.458053200004</v>
      </c>
      <c r="BQ20" s="69">
        <v>45505.551375840005</v>
      </c>
      <c r="BR20" s="69">
        <v>39867.971348530009</v>
      </c>
      <c r="BS20" s="69">
        <v>43284.474936490013</v>
      </c>
      <c r="BT20" s="69">
        <v>66204.292783270008</v>
      </c>
      <c r="BU20" s="69">
        <v>58762.893041800002</v>
      </c>
      <c r="BV20" s="69">
        <v>48408.348199750006</v>
      </c>
      <c r="BW20" s="69">
        <v>174374.81995755999</v>
      </c>
      <c r="BX20" s="71">
        <v>-552.61887296000032</v>
      </c>
      <c r="BY20" s="69">
        <v>16956.448113279999</v>
      </c>
      <c r="BZ20" s="69">
        <v>28384.001734569996</v>
      </c>
      <c r="CA20" s="69">
        <v>38448.221003909995</v>
      </c>
      <c r="CB20" s="69">
        <v>33567.569866049998</v>
      </c>
      <c r="CC20" s="69">
        <v>31510.343433499998</v>
      </c>
      <c r="CD20" s="69">
        <v>41584.82062559999</v>
      </c>
      <c r="CE20" s="69">
        <v>41527.922951789995</v>
      </c>
      <c r="CF20" s="69">
        <v>80270.216993500013</v>
      </c>
      <c r="CG20" s="69">
        <v>84622.810636979993</v>
      </c>
      <c r="CH20" s="69">
        <v>90431.713485980014</v>
      </c>
      <c r="CI20" s="69">
        <v>120730.61240854002</v>
      </c>
      <c r="CJ20" s="71">
        <v>-9646.0321143299971</v>
      </c>
      <c r="CK20" s="69">
        <v>-13081.24740013</v>
      </c>
      <c r="CL20" s="69">
        <v>-6157.083240099998</v>
      </c>
      <c r="CM20" s="69">
        <v>-12742.16113910999</v>
      </c>
      <c r="CN20" s="69">
        <v>-17687.366793769987</v>
      </c>
      <c r="CO20" s="69">
        <v>-17297.84672990999</v>
      </c>
      <c r="CP20" s="69">
        <v>-22306.740338279997</v>
      </c>
      <c r="CQ20" s="69">
        <v>-7944.8242518199768</v>
      </c>
      <c r="CR20" s="69">
        <v>-9866.3727506199848</v>
      </c>
      <c r="CS20" s="69">
        <v>-14605.264030349979</v>
      </c>
      <c r="CT20" s="69">
        <v>11027.290839390018</v>
      </c>
      <c r="CU20" s="69">
        <v>54367.616784300029</v>
      </c>
      <c r="CV20" s="71">
        <v>1312.142753680007</v>
      </c>
      <c r="CW20" s="69">
        <v>-10359.783727839989</v>
      </c>
      <c r="CX20" s="69">
        <v>20910.692971099994</v>
      </c>
      <c r="CY20" s="69">
        <v>35026.776793660021</v>
      </c>
      <c r="CZ20" s="69">
        <v>9653.4626258900389</v>
      </c>
      <c r="DA20" s="69">
        <v>36095.525059410022</v>
      </c>
      <c r="DB20" s="69">
        <v>68439.315286670026</v>
      </c>
      <c r="DC20" s="69">
        <v>62998.676108570049</v>
      </c>
      <c r="DD20" s="69">
        <v>64684.219998560016</v>
      </c>
      <c r="DE20" s="89">
        <v>59156.974532220062</v>
      </c>
      <c r="DF20" s="69">
        <v>59546.034575270081</v>
      </c>
      <c r="DG20" s="69">
        <v>83601.480416269973</v>
      </c>
      <c r="DH20" s="71">
        <v>19419.605435689999</v>
      </c>
      <c r="DI20" s="69">
        <v>13882.435945230005</v>
      </c>
      <c r="DJ20" s="69">
        <v>37519.162737589999</v>
      </c>
      <c r="DK20" s="69">
        <v>37931.239849569989</v>
      </c>
      <c r="DL20" s="69">
        <v>48617.020818869998</v>
      </c>
      <c r="DM20" s="69">
        <v>108123.47386189998</v>
      </c>
      <c r="DN20" s="69">
        <v>117341.20711774001</v>
      </c>
      <c r="DO20" s="69">
        <v>102722.52492216999</v>
      </c>
      <c r="DP20" s="69">
        <v>76873.391711069999</v>
      </c>
      <c r="DQ20" s="69">
        <v>91541.84734944001</v>
      </c>
      <c r="DR20" s="69">
        <v>104640.89520849001</v>
      </c>
      <c r="DS20" s="69">
        <v>251528.71105612</v>
      </c>
      <c r="DT20" s="71">
        <v>13395.8447695</v>
      </c>
      <c r="DU20" s="69">
        <v>22871.414560839999</v>
      </c>
      <c r="DV20" s="69">
        <v>11886.404643809999</v>
      </c>
      <c r="DW20" s="69">
        <v>29309.509158270001</v>
      </c>
      <c r="DX20" s="69">
        <v>24154.95621353</v>
      </c>
      <c r="DY20" s="69">
        <v>31674.936106680001</v>
      </c>
      <c r="DZ20" s="69">
        <v>35828.998655480005</v>
      </c>
      <c r="EA20" s="69">
        <v>26159.616411660001</v>
      </c>
      <c r="EB20" s="69">
        <v>12504.78536613</v>
      </c>
      <c r="EC20" s="69">
        <v>21842.766152389999</v>
      </c>
      <c r="ED20" s="69">
        <v>82563.3555968</v>
      </c>
      <c r="EE20" s="69">
        <v>185797.58794825</v>
      </c>
      <c r="EF20" s="71">
        <v>-8244.4151266600002</v>
      </c>
      <c r="EG20" s="69">
        <v>-58365.641742730004</v>
      </c>
      <c r="EH20" s="69">
        <v>68343.946608589991</v>
      </c>
      <c r="EI20" s="69">
        <v>133932.90865483001</v>
      </c>
      <c r="EJ20" s="69">
        <v>209822.39810324999</v>
      </c>
      <c r="EK20" s="69">
        <v>349697.32278728002</v>
      </c>
      <c r="EL20" s="69">
        <v>356134.33050778002</v>
      </c>
      <c r="EM20" s="69">
        <v>418655.33911678998</v>
      </c>
      <c r="EN20" s="69">
        <v>466051.26553696004</v>
      </c>
      <c r="EO20" s="69">
        <v>629410.33762070991</v>
      </c>
      <c r="EP20" s="69">
        <v>740058.05949352006</v>
      </c>
      <c r="EQ20" s="69">
        <v>851841.96424859995</v>
      </c>
      <c r="ER20" s="71">
        <v>146888.34799561999</v>
      </c>
      <c r="ES20" s="69">
        <v>178419.93052336999</v>
      </c>
      <c r="ET20" s="69">
        <v>305891.14309635997</v>
      </c>
      <c r="EU20" s="69">
        <v>453873.46800309001</v>
      </c>
      <c r="EV20" s="69">
        <v>540066.76506292005</v>
      </c>
      <c r="EW20" s="69">
        <v>632713.51470942004</v>
      </c>
      <c r="EX20" s="69">
        <v>760363.15469054005</v>
      </c>
      <c r="EY20" s="69">
        <v>821005.46767362999</v>
      </c>
      <c r="EZ20" s="69">
        <v>872769.69086785999</v>
      </c>
      <c r="FA20" s="69">
        <v>962729.52671318001</v>
      </c>
      <c r="FB20" s="69">
        <v>1057275.70008466</v>
      </c>
      <c r="FC20" s="69">
        <v>1264763.64172123</v>
      </c>
      <c r="FD20" s="71">
        <v>25730.948304099998</v>
      </c>
      <c r="FE20" s="69">
        <v>16397.8273658</v>
      </c>
      <c r="FF20" s="69">
        <v>365450.40882050002</v>
      </c>
      <c r="FG20" s="69">
        <v>424828.99352247996</v>
      </c>
      <c r="FH20" s="69">
        <v>418686.91463934002</v>
      </c>
      <c r="FI20" s="69">
        <v>487775.53376943001</v>
      </c>
      <c r="FJ20" s="69">
        <v>611410.28246104007</v>
      </c>
      <c r="FK20" s="69">
        <v>737237.82190642005</v>
      </c>
      <c r="FL20" s="69">
        <v>759899.61286792008</v>
      </c>
      <c r="FM20" s="69">
        <v>847042.25514948997</v>
      </c>
      <c r="FN20" s="69">
        <v>1098942.9512873699</v>
      </c>
      <c r="FO20" s="69"/>
    </row>
    <row r="21" spans="1:171" ht="34.950000000000003" customHeight="1" x14ac:dyDescent="0.25">
      <c r="A21" s="128"/>
      <c r="B21" s="25" t="str">
        <f>IF('0'!$A$1=1,"Запозичення","Borrowing")</f>
        <v>Запозичення</v>
      </c>
      <c r="C21" s="11">
        <v>401000</v>
      </c>
      <c r="D21" s="69">
        <v>3905.5220264799996</v>
      </c>
      <c r="E21" s="69">
        <v>18949.220185480001</v>
      </c>
      <c r="F21" s="69">
        <v>23695.24879754</v>
      </c>
      <c r="G21" s="69">
        <v>37447.703697539997</v>
      </c>
      <c r="H21" s="69">
        <v>39876.277583129995</v>
      </c>
      <c r="I21" s="69">
        <v>59801.858214349995</v>
      </c>
      <c r="J21" s="69">
        <v>63151.420542809996</v>
      </c>
      <c r="K21" s="69">
        <v>63676.373266019997</v>
      </c>
      <c r="L21" s="69">
        <v>64305.666415379994</v>
      </c>
      <c r="M21" s="69">
        <v>70252.673216209994</v>
      </c>
      <c r="N21" s="69">
        <v>76418.533142429995</v>
      </c>
      <c r="O21" s="70">
        <v>83783.254069930001</v>
      </c>
      <c r="P21" s="69">
        <v>648.85195583999996</v>
      </c>
      <c r="Q21" s="69">
        <v>6821.6021099200007</v>
      </c>
      <c r="R21" s="69">
        <v>23761.387147449997</v>
      </c>
      <c r="S21" s="69">
        <v>29511.000474189997</v>
      </c>
      <c r="T21" s="69">
        <v>36849.295230719996</v>
      </c>
      <c r="U21" s="69">
        <v>50457.080252920001</v>
      </c>
      <c r="V21" s="69">
        <v>68911.766089640005</v>
      </c>
      <c r="W21" s="69">
        <v>80338.890107390005</v>
      </c>
      <c r="X21" s="69">
        <v>87725.608508220001</v>
      </c>
      <c r="Y21" s="69">
        <v>92870.83966148</v>
      </c>
      <c r="Z21" s="69">
        <v>111520.13597503</v>
      </c>
      <c r="AA21" s="70">
        <v>115435.61378647</v>
      </c>
      <c r="AB21" s="69">
        <v>11626.241891270001</v>
      </c>
      <c r="AC21" s="69">
        <v>29696.11511359</v>
      </c>
      <c r="AD21" s="69">
        <v>44230.19890191</v>
      </c>
      <c r="AE21" s="69">
        <v>62851.078200689997</v>
      </c>
      <c r="AF21" s="69">
        <v>72527.106420759999</v>
      </c>
      <c r="AG21" s="69">
        <v>77226.316868519993</v>
      </c>
      <c r="AH21" s="69">
        <v>89184.743325079995</v>
      </c>
      <c r="AI21" s="69">
        <v>92054.802408089992</v>
      </c>
      <c r="AJ21" s="69">
        <v>106995.2956859</v>
      </c>
      <c r="AK21" s="69">
        <v>110425.72994259</v>
      </c>
      <c r="AL21" s="69">
        <v>120344.831047</v>
      </c>
      <c r="AM21" s="70">
        <v>160888.66040344001</v>
      </c>
      <c r="AN21" s="69">
        <v>5265.1341804299991</v>
      </c>
      <c r="AO21" s="69">
        <v>23006.515160169998</v>
      </c>
      <c r="AP21" s="69">
        <v>27169.6665526</v>
      </c>
      <c r="AQ21" s="69">
        <v>34324.657830479999</v>
      </c>
      <c r="AR21" s="69">
        <v>95423.804256489995</v>
      </c>
      <c r="AS21" s="69">
        <v>110238.01538503</v>
      </c>
      <c r="AT21" s="69">
        <v>125086.55003968001</v>
      </c>
      <c r="AU21" s="69">
        <v>177766.84721730999</v>
      </c>
      <c r="AV21" s="69">
        <v>226351.08605051</v>
      </c>
      <c r="AW21" s="69">
        <v>242431.96162362999</v>
      </c>
      <c r="AX21" s="69">
        <v>263556.92428873997</v>
      </c>
      <c r="AY21" s="70">
        <v>325038.77821282996</v>
      </c>
      <c r="AZ21" s="69">
        <v>9941.0122511900008</v>
      </c>
      <c r="BA21" s="69">
        <v>30784.918165799998</v>
      </c>
      <c r="BB21" s="69">
        <v>91035.38472781</v>
      </c>
      <c r="BC21" s="69">
        <v>115142.07792740001</v>
      </c>
      <c r="BD21" s="69">
        <v>136395.05118927002</v>
      </c>
      <c r="BE21" s="69">
        <v>157773.49836154003</v>
      </c>
      <c r="BF21" s="69">
        <v>180624.47481546004</v>
      </c>
      <c r="BG21" s="69">
        <v>193827.76659910002</v>
      </c>
      <c r="BH21" s="69">
        <v>210315.89980063002</v>
      </c>
      <c r="BI21" s="69">
        <v>217280.80745700002</v>
      </c>
      <c r="BJ21" s="69">
        <v>495462.27318029996</v>
      </c>
      <c r="BK21" s="69">
        <v>514158.97393290995</v>
      </c>
      <c r="BL21" s="71">
        <v>12303.31480523</v>
      </c>
      <c r="BM21" s="69">
        <v>48100.789789040005</v>
      </c>
      <c r="BN21" s="69">
        <v>57438.955398450009</v>
      </c>
      <c r="BO21" s="69">
        <v>83638.807149660017</v>
      </c>
      <c r="BP21" s="69">
        <v>105417.85497870002</v>
      </c>
      <c r="BQ21" s="69">
        <v>114699.82345853002</v>
      </c>
      <c r="BR21" s="69">
        <v>121249.26798797003</v>
      </c>
      <c r="BS21" s="69">
        <v>135706.09500176003</v>
      </c>
      <c r="BT21" s="69">
        <v>170280.31249387003</v>
      </c>
      <c r="BU21" s="69">
        <v>175169.89901891002</v>
      </c>
      <c r="BV21" s="69">
        <v>175988.87117081002</v>
      </c>
      <c r="BW21" s="69">
        <v>307712.12758397002</v>
      </c>
      <c r="BX21" s="71">
        <v>1592.22483956</v>
      </c>
      <c r="BY21" s="69">
        <v>21470.322315670001</v>
      </c>
      <c r="BZ21" s="69">
        <v>37154.194533050002</v>
      </c>
      <c r="CA21" s="69">
        <v>57415.094544630003</v>
      </c>
      <c r="CB21" s="69">
        <v>61890.626159270003</v>
      </c>
      <c r="CC21" s="69">
        <v>64740.870019740003</v>
      </c>
      <c r="CD21" s="69">
        <v>92930.602570470001</v>
      </c>
      <c r="CE21" s="69">
        <v>104383.29526244001</v>
      </c>
      <c r="CF21" s="69">
        <v>186556.17916651</v>
      </c>
      <c r="CG21" s="69">
        <v>412946.61103318998</v>
      </c>
      <c r="CH21" s="69">
        <v>434449.89156033</v>
      </c>
      <c r="CI21" s="69">
        <v>479249.48899011</v>
      </c>
      <c r="CJ21" s="71">
        <v>8521.2105752900006</v>
      </c>
      <c r="CK21" s="69">
        <v>21323.472534569999</v>
      </c>
      <c r="CL21" s="69">
        <v>50753.019590490003</v>
      </c>
      <c r="CM21" s="69">
        <v>56396.345040209999</v>
      </c>
      <c r="CN21" s="69">
        <v>67212.235080979997</v>
      </c>
      <c r="CO21" s="69">
        <v>87493.182970049995</v>
      </c>
      <c r="CP21" s="69">
        <v>98807.095235729998</v>
      </c>
      <c r="CQ21" s="69">
        <v>139471.56241908</v>
      </c>
      <c r="CR21" s="69">
        <v>142915.62327529001</v>
      </c>
      <c r="CS21" s="69">
        <v>168183.07197635001</v>
      </c>
      <c r="CT21" s="69">
        <v>229032.25209677001</v>
      </c>
      <c r="CU21" s="69">
        <v>289031.16469253</v>
      </c>
      <c r="CV21" s="71">
        <v>41661.679079530004</v>
      </c>
      <c r="CW21" s="69">
        <v>60330.335156640002</v>
      </c>
      <c r="CX21" s="69">
        <v>115431.84925025</v>
      </c>
      <c r="CY21" s="69">
        <v>162120.05966829002</v>
      </c>
      <c r="CZ21" s="69">
        <v>186107.00799084004</v>
      </c>
      <c r="DA21" s="69">
        <v>247067.21773082003</v>
      </c>
      <c r="DB21" s="69">
        <v>317695.71017153002</v>
      </c>
      <c r="DC21" s="69">
        <v>326034.75643948</v>
      </c>
      <c r="DD21" s="69">
        <v>363021.95896751998</v>
      </c>
      <c r="DE21" s="89">
        <v>378731.33554629004</v>
      </c>
      <c r="DF21" s="69">
        <v>397273.58172887005</v>
      </c>
      <c r="DG21" s="69">
        <v>429391.33371515991</v>
      </c>
      <c r="DH21" s="71">
        <v>51252.942172699994</v>
      </c>
      <c r="DI21" s="69">
        <v>66016.72105968</v>
      </c>
      <c r="DJ21" s="69">
        <v>99413.862696019991</v>
      </c>
      <c r="DK21" s="69">
        <v>109812.04908617998</v>
      </c>
      <c r="DL21" s="69">
        <v>163853.34748439002</v>
      </c>
      <c r="DM21" s="69">
        <v>264997.33245635999</v>
      </c>
      <c r="DN21" s="69">
        <v>354616.18624433002</v>
      </c>
      <c r="DO21" s="69">
        <v>387722.94076877</v>
      </c>
      <c r="DP21" s="69">
        <v>417540.52698884002</v>
      </c>
      <c r="DQ21" s="69">
        <v>439310.66027669999</v>
      </c>
      <c r="DR21" s="69">
        <v>472313.46840031003</v>
      </c>
      <c r="DS21" s="69">
        <v>647368.16656456992</v>
      </c>
      <c r="DT21" s="71">
        <v>37258.487626089998</v>
      </c>
      <c r="DU21" s="69">
        <v>74848.108089779998</v>
      </c>
      <c r="DV21" s="69">
        <v>119984.82190955999</v>
      </c>
      <c r="DW21" s="69">
        <v>173087.80430026</v>
      </c>
      <c r="DX21" s="69">
        <v>196719.77762949999</v>
      </c>
      <c r="DY21" s="69">
        <v>266210.14682447002</v>
      </c>
      <c r="DZ21" s="69">
        <v>304827.66927318001</v>
      </c>
      <c r="EA21" s="69">
        <v>313246.02859137999</v>
      </c>
      <c r="EB21" s="69">
        <v>374500.78759872</v>
      </c>
      <c r="EC21" s="69">
        <v>418160.18391808</v>
      </c>
      <c r="ED21" s="69">
        <v>499498.25015213003</v>
      </c>
      <c r="EE21" s="69">
        <v>632641.23429827997</v>
      </c>
      <c r="EF21" s="71">
        <v>11324.398450280001</v>
      </c>
      <c r="EG21" s="69">
        <v>18712.321187130001</v>
      </c>
      <c r="EH21" s="69">
        <v>165407.49536437</v>
      </c>
      <c r="EI21" s="69">
        <v>270115.43683717004</v>
      </c>
      <c r="EJ21" s="69">
        <v>380196.06902868999</v>
      </c>
      <c r="EK21" s="69">
        <v>567189.18522868003</v>
      </c>
      <c r="EL21" s="69">
        <v>620198.66519143991</v>
      </c>
      <c r="EM21" s="69">
        <v>723290.52372701</v>
      </c>
      <c r="EN21" s="69">
        <v>775418.57956600003</v>
      </c>
      <c r="EO21" s="69">
        <v>977783.54415874998</v>
      </c>
      <c r="EP21" s="69">
        <v>1144091.87626218</v>
      </c>
      <c r="EQ21" s="69">
        <v>1309395.09651054</v>
      </c>
      <c r="ER21" s="71">
        <v>160246.08867634</v>
      </c>
      <c r="ES21" s="69">
        <v>227598.4330199</v>
      </c>
      <c r="ET21" s="69">
        <v>404766.01420891</v>
      </c>
      <c r="EU21" s="69">
        <v>598303.24619421992</v>
      </c>
      <c r="EV21" s="69">
        <v>740558.82974863995</v>
      </c>
      <c r="EW21" s="69">
        <v>881846.31471187004</v>
      </c>
      <c r="EX21" s="69">
        <v>1037252.1319715501</v>
      </c>
      <c r="EY21" s="69">
        <v>1126456.40670247</v>
      </c>
      <c r="EZ21" s="69">
        <v>1227081.3132670301</v>
      </c>
      <c r="FA21" s="69">
        <v>1350182.7902629799</v>
      </c>
      <c r="FB21" s="69">
        <v>1480890.0887398601</v>
      </c>
      <c r="FC21" s="69">
        <v>1706263.1787032399</v>
      </c>
      <c r="FD21" s="71">
        <v>43387.84796839</v>
      </c>
      <c r="FE21" s="69">
        <v>84388.551980710006</v>
      </c>
      <c r="FF21" s="69">
        <v>481091.38837359997</v>
      </c>
      <c r="FG21" s="69">
        <v>572126.97210698994</v>
      </c>
      <c r="FH21" s="69">
        <v>621083.56688229006</v>
      </c>
      <c r="FI21" s="69">
        <v>746926.96779276</v>
      </c>
      <c r="FJ21" s="69">
        <v>883881.83262149</v>
      </c>
      <c r="FK21" s="69">
        <v>1662624.47635324</v>
      </c>
      <c r="FL21" s="69">
        <v>1733907.0094429699</v>
      </c>
      <c r="FM21" s="69">
        <v>1895690.93762002</v>
      </c>
      <c r="FN21" s="69">
        <v>2192562.9654901898</v>
      </c>
      <c r="FO21" s="69"/>
    </row>
    <row r="22" spans="1:171" ht="34.950000000000003" customHeight="1" x14ac:dyDescent="0.25">
      <c r="A22" s="128"/>
      <c r="B22" s="25" t="str">
        <f>IF('0'!$A$1=1,"Погашення","Repayment")</f>
        <v>Погашення</v>
      </c>
      <c r="C22" s="11">
        <v>402000</v>
      </c>
      <c r="D22" s="69">
        <v>-3453.2451276899997</v>
      </c>
      <c r="E22" s="69">
        <v>-6864.3731222200004</v>
      </c>
      <c r="F22" s="69">
        <v>-15389.85050099</v>
      </c>
      <c r="G22" s="69">
        <v>-19251.06730427</v>
      </c>
      <c r="H22" s="69">
        <v>-21552.722035250001</v>
      </c>
      <c r="I22" s="69">
        <v>-22341.402241560001</v>
      </c>
      <c r="J22" s="69">
        <v>-28137.100994250002</v>
      </c>
      <c r="K22" s="69">
        <v>-31430.866934560003</v>
      </c>
      <c r="L22" s="69">
        <v>-36987.020895480004</v>
      </c>
      <c r="M22" s="69">
        <v>-39507.755148300006</v>
      </c>
      <c r="N22" s="69">
        <v>-41237.483961750004</v>
      </c>
      <c r="O22" s="70">
        <v>-47509.995225990002</v>
      </c>
      <c r="P22" s="69">
        <v>-303.37567197999999</v>
      </c>
      <c r="Q22" s="69">
        <v>-5263.1098606400001</v>
      </c>
      <c r="R22" s="69">
        <v>-10787.53928485</v>
      </c>
      <c r="S22" s="69">
        <v>-13653.449434799999</v>
      </c>
      <c r="T22" s="69">
        <v>-17384.285313159999</v>
      </c>
      <c r="U22" s="69">
        <v>-33051.342815519994</v>
      </c>
      <c r="V22" s="69">
        <v>-34094.208160279995</v>
      </c>
      <c r="W22" s="69">
        <v>-46362.037887739993</v>
      </c>
      <c r="X22" s="69">
        <v>-50793.774177959989</v>
      </c>
      <c r="Y22" s="69">
        <v>-55385.21937400999</v>
      </c>
      <c r="Z22" s="69">
        <v>-62485.150461279991</v>
      </c>
      <c r="AA22" s="70">
        <v>-70690.218933629993</v>
      </c>
      <c r="AB22" s="69">
        <v>-1149.9087462</v>
      </c>
      <c r="AC22" s="69">
        <v>-8864.7952947800004</v>
      </c>
      <c r="AD22" s="69">
        <v>-15017.682169420001</v>
      </c>
      <c r="AE22" s="69">
        <v>-19481.366189709999</v>
      </c>
      <c r="AF22" s="69">
        <v>-27173.806388819998</v>
      </c>
      <c r="AG22" s="69">
        <v>-35447.090753030003</v>
      </c>
      <c r="AH22" s="69">
        <v>-40272.243329970006</v>
      </c>
      <c r="AI22" s="69">
        <v>-45285.94276961001</v>
      </c>
      <c r="AJ22" s="69">
        <v>-55327.993689860014</v>
      </c>
      <c r="AK22" s="69">
        <v>-59712.268323450015</v>
      </c>
      <c r="AL22" s="69">
        <v>-66241.613655180015</v>
      </c>
      <c r="AM22" s="70">
        <v>-80408.901910310015</v>
      </c>
      <c r="AN22" s="69">
        <v>-4902.9539223800002</v>
      </c>
      <c r="AO22" s="69">
        <v>-11843.454633960002</v>
      </c>
      <c r="AP22" s="69">
        <v>-17462.255696580003</v>
      </c>
      <c r="AQ22" s="69">
        <v>-21293.822895710004</v>
      </c>
      <c r="AR22" s="69">
        <v>-27565.302043520001</v>
      </c>
      <c r="AS22" s="69">
        <v>-48401.444068770004</v>
      </c>
      <c r="AT22" s="69">
        <v>-57199.950202400003</v>
      </c>
      <c r="AU22" s="69">
        <v>-66126.365390980005</v>
      </c>
      <c r="AV22" s="69">
        <v>-71253.561678860002</v>
      </c>
      <c r="AW22" s="69">
        <v>-79673.461818390002</v>
      </c>
      <c r="AX22" s="69">
        <v>-94014.93747592</v>
      </c>
      <c r="AY22" s="70">
        <v>-124095.96073203</v>
      </c>
      <c r="AZ22" s="69">
        <v>-4561.6940926499992</v>
      </c>
      <c r="BA22" s="69">
        <v>-16676.089815710002</v>
      </c>
      <c r="BB22" s="69">
        <v>-34319.544603599999</v>
      </c>
      <c r="BC22" s="69">
        <v>-56854.551429619998</v>
      </c>
      <c r="BD22" s="69">
        <v>-71781.121675139992</v>
      </c>
      <c r="BE22" s="69">
        <v>-75831.438419009995</v>
      </c>
      <c r="BF22" s="69">
        <v>-88628.642068799993</v>
      </c>
      <c r="BG22" s="69">
        <v>-94608.088024099998</v>
      </c>
      <c r="BH22" s="69">
        <v>-99400.289096249995</v>
      </c>
      <c r="BI22" s="69">
        <v>-103423.34320894</v>
      </c>
      <c r="BJ22" s="69">
        <v>-408194.16661358997</v>
      </c>
      <c r="BK22" s="69">
        <v>-429899.27015493996</v>
      </c>
      <c r="BL22" s="71">
        <v>-11280.34522524</v>
      </c>
      <c r="BM22" s="69">
        <v>-14625.89333234</v>
      </c>
      <c r="BN22" s="69">
        <v>-25818.843107349996</v>
      </c>
      <c r="BO22" s="69">
        <v>-33485.024282489991</v>
      </c>
      <c r="BP22" s="69">
        <v>-40333.45658921999</v>
      </c>
      <c r="BQ22" s="69">
        <v>-50202.331746409996</v>
      </c>
      <c r="BR22" s="69">
        <v>-62389.356303159992</v>
      </c>
      <c r="BS22" s="69">
        <v>-73429.679728989984</v>
      </c>
      <c r="BT22" s="69">
        <v>-85084.07937431999</v>
      </c>
      <c r="BU22" s="69">
        <v>-97415.065640829984</v>
      </c>
      <c r="BV22" s="69">
        <v>-108588.58263477997</v>
      </c>
      <c r="BW22" s="69">
        <v>-114345.36729012997</v>
      </c>
      <c r="BX22" s="71">
        <v>-2144.8437125200003</v>
      </c>
      <c r="BY22" s="69">
        <v>-4513.8742023899995</v>
      </c>
      <c r="BZ22" s="69">
        <v>-8770.1927984799986</v>
      </c>
      <c r="CA22" s="69">
        <v>-18966.87354072</v>
      </c>
      <c r="CB22" s="69">
        <v>-28323.056293220005</v>
      </c>
      <c r="CC22" s="69">
        <v>-38469.434336880004</v>
      </c>
      <c r="CD22" s="69">
        <v>-56584.689695510009</v>
      </c>
      <c r="CE22" s="69">
        <v>-68094.280061290003</v>
      </c>
      <c r="CF22" s="69">
        <v>-111524.86992365</v>
      </c>
      <c r="CG22" s="69">
        <v>-333562.70814685</v>
      </c>
      <c r="CH22" s="69">
        <v>-349257.08582499</v>
      </c>
      <c r="CI22" s="69">
        <v>-363757.78433221002</v>
      </c>
      <c r="CJ22" s="71">
        <v>-18167.242689619998</v>
      </c>
      <c r="CK22" s="69">
        <v>-34404.719934699999</v>
      </c>
      <c r="CL22" s="69">
        <v>-56910.102830590004</v>
      </c>
      <c r="CM22" s="69">
        <v>-69138.50617932</v>
      </c>
      <c r="CN22" s="69">
        <v>-84899.601874749991</v>
      </c>
      <c r="CO22" s="69">
        <v>-104791.02969996</v>
      </c>
      <c r="CP22" s="69">
        <v>-121113.83557401001</v>
      </c>
      <c r="CQ22" s="69">
        <v>-147416.38667089998</v>
      </c>
      <c r="CR22" s="69">
        <v>-152781.99602590999</v>
      </c>
      <c r="CS22" s="69">
        <v>-182788.33600669997</v>
      </c>
      <c r="CT22" s="69">
        <v>-218004.96125737997</v>
      </c>
      <c r="CU22" s="69">
        <v>-234663.54790822996</v>
      </c>
      <c r="CV22" s="71">
        <v>-40349.53632585</v>
      </c>
      <c r="CW22" s="69">
        <v>-70690.118884479991</v>
      </c>
      <c r="CX22" s="69">
        <v>-94521.156279150004</v>
      </c>
      <c r="CY22" s="69">
        <v>-127093.28287462999</v>
      </c>
      <c r="CZ22" s="69">
        <v>-176453.54536494997</v>
      </c>
      <c r="DA22" s="69">
        <v>-210971.69267140998</v>
      </c>
      <c r="DB22" s="69">
        <v>-249256.39488485997</v>
      </c>
      <c r="DC22" s="69">
        <v>-263036.08033090993</v>
      </c>
      <c r="DD22" s="69">
        <v>-298337.73896895995</v>
      </c>
      <c r="DE22" s="89">
        <v>-319574.36101406993</v>
      </c>
      <c r="DF22" s="69">
        <v>-337727.54715359997</v>
      </c>
      <c r="DG22" s="69">
        <v>-345789.85329888994</v>
      </c>
      <c r="DH22" s="71">
        <v>-31833.336737010002</v>
      </c>
      <c r="DI22" s="69">
        <v>-52134.285114449995</v>
      </c>
      <c r="DJ22" s="69">
        <v>-61894.699958429999</v>
      </c>
      <c r="DK22" s="69">
        <v>-71880.809236610003</v>
      </c>
      <c r="DL22" s="69">
        <v>-115236.32666552</v>
      </c>
      <c r="DM22" s="69">
        <v>-156873.85859446001</v>
      </c>
      <c r="DN22" s="69">
        <v>-237274.97912658998</v>
      </c>
      <c r="DO22" s="69">
        <v>-275995.95381859998</v>
      </c>
      <c r="DP22" s="69">
        <v>-331662.67241353</v>
      </c>
      <c r="DQ22" s="69">
        <v>-338764.35006302001</v>
      </c>
      <c r="DR22" s="69">
        <v>-358668.11032758001</v>
      </c>
      <c r="DS22" s="69">
        <v>-386834.99264421</v>
      </c>
      <c r="DT22" s="71">
        <v>-23862.642856589999</v>
      </c>
      <c r="DU22" s="69">
        <v>-51976.693528939999</v>
      </c>
      <c r="DV22" s="69">
        <v>-108098.41726575</v>
      </c>
      <c r="DW22" s="69">
        <v>-143778.29514198998</v>
      </c>
      <c r="DX22" s="69">
        <v>-172564.82141597001</v>
      </c>
      <c r="DY22" s="69">
        <v>-234535.21071779</v>
      </c>
      <c r="DZ22" s="69">
        <v>-268998.67061770003</v>
      </c>
      <c r="EA22" s="69">
        <v>-287086.41217971995</v>
      </c>
      <c r="EB22" s="69">
        <v>-361996.00223259005</v>
      </c>
      <c r="EC22" s="69">
        <v>-396317.41776569001</v>
      </c>
      <c r="ED22" s="69">
        <v>-416934.89455533004</v>
      </c>
      <c r="EE22" s="69">
        <v>-446843.64635003003</v>
      </c>
      <c r="EF22" s="71">
        <v>-19568.81357694</v>
      </c>
      <c r="EG22" s="69">
        <v>-77077.962929860005</v>
      </c>
      <c r="EH22" s="69">
        <v>-97063.548755779993</v>
      </c>
      <c r="EI22" s="69">
        <v>-136182.52818234</v>
      </c>
      <c r="EJ22" s="69">
        <v>-170373.67092544</v>
      </c>
      <c r="EK22" s="69">
        <v>-217491.86244140001</v>
      </c>
      <c r="EL22" s="69">
        <v>-264064.33468366001</v>
      </c>
      <c r="EM22" s="69">
        <v>-304635.18461021996</v>
      </c>
      <c r="EN22" s="69">
        <v>-309367.31402903999</v>
      </c>
      <c r="EO22" s="69">
        <v>-348373.20653803996</v>
      </c>
      <c r="EP22" s="69">
        <v>-404033.81676865998</v>
      </c>
      <c r="EQ22" s="69">
        <v>-457553.13226193999</v>
      </c>
      <c r="ER22" s="71">
        <v>-13357.740680719999</v>
      </c>
      <c r="ES22" s="69">
        <v>-49178.502496529996</v>
      </c>
      <c r="ET22" s="69">
        <v>-100013.63611255</v>
      </c>
      <c r="EU22" s="69">
        <v>-145568.54319113001</v>
      </c>
      <c r="EV22" s="69">
        <v>-201630.82968571997</v>
      </c>
      <c r="EW22" s="69">
        <v>-250271.56500245002</v>
      </c>
      <c r="EX22" s="69">
        <v>-278027.74228101003</v>
      </c>
      <c r="EY22" s="69">
        <v>-306589.70402884</v>
      </c>
      <c r="EZ22" s="69">
        <v>-355450.38739916997</v>
      </c>
      <c r="FA22" s="69">
        <v>-388592.02854979999</v>
      </c>
      <c r="FB22" s="69">
        <v>-424753.15365520003</v>
      </c>
      <c r="FC22" s="69">
        <v>-442638.30198201002</v>
      </c>
      <c r="FD22" s="71">
        <v>-17656.899664290002</v>
      </c>
      <c r="FE22" s="69">
        <v>-67990.72461491001</v>
      </c>
      <c r="FF22" s="69">
        <v>-115640.97955310001</v>
      </c>
      <c r="FG22" s="69">
        <v>-147297.97858451001</v>
      </c>
      <c r="FH22" s="69">
        <v>-202396.65224295002</v>
      </c>
      <c r="FI22" s="69">
        <v>-259151.43402332999</v>
      </c>
      <c r="FJ22" s="69">
        <v>-272471.55016044999</v>
      </c>
      <c r="FK22" s="69">
        <v>-904903.38799366006</v>
      </c>
      <c r="FL22" s="69">
        <v>-953524.13012188999</v>
      </c>
      <c r="FM22" s="69">
        <v>-1028165.4160173699</v>
      </c>
      <c r="FN22" s="69">
        <v>-1073136.7477496599</v>
      </c>
      <c r="FO22" s="69"/>
    </row>
    <row r="23" spans="1:171" ht="34.950000000000003" customHeight="1" x14ac:dyDescent="0.25">
      <c r="A23" s="128"/>
      <c r="B23" s="25" t="str">
        <f>IF('0'!$A$1=1,"Коригування","Adjustments")</f>
        <v>Коригування</v>
      </c>
      <c r="C23" s="11">
        <v>403000</v>
      </c>
      <c r="D23" s="69">
        <v>0</v>
      </c>
      <c r="E23" s="69">
        <v>0</v>
      </c>
      <c r="F23" s="69">
        <v>0</v>
      </c>
      <c r="G23" s="69">
        <v>0</v>
      </c>
      <c r="H23" s="69">
        <v>0</v>
      </c>
      <c r="I23" s="69">
        <v>0</v>
      </c>
      <c r="J23" s="69">
        <v>0</v>
      </c>
      <c r="K23" s="69">
        <v>0</v>
      </c>
      <c r="L23" s="69">
        <v>0</v>
      </c>
      <c r="M23" s="69">
        <v>0</v>
      </c>
      <c r="N23" s="69">
        <v>0</v>
      </c>
      <c r="O23" s="70">
        <v>0</v>
      </c>
      <c r="P23" s="69">
        <v>0</v>
      </c>
      <c r="Q23" s="69">
        <v>0</v>
      </c>
      <c r="R23" s="69">
        <v>0</v>
      </c>
      <c r="S23" s="69">
        <v>0</v>
      </c>
      <c r="T23" s="69">
        <v>0</v>
      </c>
      <c r="U23" s="69">
        <v>0</v>
      </c>
      <c r="V23" s="69">
        <v>0</v>
      </c>
      <c r="W23" s="69">
        <v>0</v>
      </c>
      <c r="X23" s="69">
        <v>0</v>
      </c>
      <c r="Y23" s="69">
        <v>0</v>
      </c>
      <c r="Z23" s="69">
        <v>0</v>
      </c>
      <c r="AA23" s="70">
        <v>0</v>
      </c>
      <c r="AB23" s="69">
        <v>0</v>
      </c>
      <c r="AC23" s="69">
        <v>0</v>
      </c>
      <c r="AD23" s="69">
        <v>0</v>
      </c>
      <c r="AE23" s="69">
        <v>0</v>
      </c>
      <c r="AF23" s="69">
        <v>0</v>
      </c>
      <c r="AG23" s="69">
        <v>0</v>
      </c>
      <c r="AH23" s="69">
        <v>0</v>
      </c>
      <c r="AI23" s="69">
        <v>0</v>
      </c>
      <c r="AJ23" s="69">
        <v>0</v>
      </c>
      <c r="AK23" s="69">
        <v>0</v>
      </c>
      <c r="AL23" s="69">
        <v>0</v>
      </c>
      <c r="AM23" s="70">
        <v>0</v>
      </c>
      <c r="AN23" s="69">
        <v>0</v>
      </c>
      <c r="AO23" s="69">
        <v>0</v>
      </c>
      <c r="AP23" s="69">
        <v>0</v>
      </c>
      <c r="AQ23" s="69">
        <v>0</v>
      </c>
      <c r="AR23" s="69">
        <v>0</v>
      </c>
      <c r="AS23" s="69">
        <v>0</v>
      </c>
      <c r="AT23" s="69">
        <v>0</v>
      </c>
      <c r="AU23" s="69">
        <v>0</v>
      </c>
      <c r="AV23" s="69">
        <v>0</v>
      </c>
      <c r="AW23" s="69">
        <v>0</v>
      </c>
      <c r="AX23" s="69">
        <v>0</v>
      </c>
      <c r="AY23" s="70">
        <v>0</v>
      </c>
      <c r="AZ23" s="69">
        <v>0</v>
      </c>
      <c r="BA23" s="69">
        <v>0</v>
      </c>
      <c r="BB23" s="69">
        <v>0</v>
      </c>
      <c r="BC23" s="69">
        <v>0</v>
      </c>
      <c r="BD23" s="69">
        <v>0</v>
      </c>
      <c r="BE23" s="69">
        <v>0</v>
      </c>
      <c r="BF23" s="69">
        <v>0</v>
      </c>
      <c r="BG23" s="69">
        <v>0</v>
      </c>
      <c r="BH23" s="69">
        <v>0</v>
      </c>
      <c r="BI23" s="69">
        <v>0</v>
      </c>
      <c r="BJ23" s="69">
        <v>28254.816708130002</v>
      </c>
      <c r="BK23" s="69">
        <v>30554.539201450003</v>
      </c>
      <c r="BL23" s="71">
        <v>0</v>
      </c>
      <c r="BM23" s="69">
        <v>-8272.2978542500005</v>
      </c>
      <c r="BN23" s="69">
        <v>-8272.2978542500005</v>
      </c>
      <c r="BO23" s="69">
        <v>-8272.2978542500005</v>
      </c>
      <c r="BP23" s="69">
        <v>-18991.94033628</v>
      </c>
      <c r="BQ23" s="69">
        <v>-18991.94033628</v>
      </c>
      <c r="BR23" s="69">
        <v>-18991.94033628</v>
      </c>
      <c r="BS23" s="69">
        <v>-18991.94033628</v>
      </c>
      <c r="BT23" s="69">
        <v>-18991.94033628</v>
      </c>
      <c r="BU23" s="69">
        <v>-18991.94033628</v>
      </c>
      <c r="BV23" s="69">
        <v>-18991.94033628</v>
      </c>
      <c r="BW23" s="69">
        <v>-18991.94033628</v>
      </c>
      <c r="BX23" s="71">
        <v>0</v>
      </c>
      <c r="BY23" s="69">
        <v>0</v>
      </c>
      <c r="BZ23" s="69">
        <v>0</v>
      </c>
      <c r="CA23" s="69">
        <v>0</v>
      </c>
      <c r="CB23" s="69">
        <v>0</v>
      </c>
      <c r="CC23" s="69">
        <v>5238.9077506399999</v>
      </c>
      <c r="CD23" s="69">
        <v>5238.9077506399999</v>
      </c>
      <c r="CE23" s="69">
        <v>5238.9077506399999</v>
      </c>
      <c r="CF23" s="69">
        <v>5238.9077506399999</v>
      </c>
      <c r="CG23" s="69">
        <v>5238.9077506399999</v>
      </c>
      <c r="CH23" s="69">
        <v>5238.9077506399999</v>
      </c>
      <c r="CI23" s="69">
        <v>5238.9077506399999</v>
      </c>
      <c r="CJ23" s="71">
        <v>0</v>
      </c>
      <c r="CK23" s="69">
        <v>0</v>
      </c>
      <c r="CL23" s="69">
        <v>0</v>
      </c>
      <c r="CM23" s="69">
        <v>0</v>
      </c>
      <c r="CN23" s="69">
        <v>0</v>
      </c>
      <c r="CO23" s="69">
        <v>0</v>
      </c>
      <c r="CP23" s="69">
        <v>0</v>
      </c>
      <c r="CQ23" s="69">
        <v>0</v>
      </c>
      <c r="CR23" s="69">
        <v>0</v>
      </c>
      <c r="CS23" s="69">
        <v>0</v>
      </c>
      <c r="CT23" s="69">
        <v>0</v>
      </c>
      <c r="CU23" s="69">
        <v>0</v>
      </c>
      <c r="CV23" s="71">
        <v>0</v>
      </c>
      <c r="CW23" s="69">
        <v>0</v>
      </c>
      <c r="CX23" s="69">
        <v>0</v>
      </c>
      <c r="CY23" s="69">
        <v>0</v>
      </c>
      <c r="CZ23" s="69">
        <v>0</v>
      </c>
      <c r="DA23" s="69">
        <v>0</v>
      </c>
      <c r="DB23" s="69">
        <v>0</v>
      </c>
      <c r="DC23" s="69">
        <v>0</v>
      </c>
      <c r="DD23" s="69">
        <v>0</v>
      </c>
      <c r="DE23" s="89">
        <v>0</v>
      </c>
      <c r="DF23" s="69">
        <v>0</v>
      </c>
      <c r="DG23" s="69">
        <v>0</v>
      </c>
      <c r="DH23" s="71">
        <v>0</v>
      </c>
      <c r="DI23" s="69">
        <v>0</v>
      </c>
      <c r="DJ23" s="69">
        <v>0</v>
      </c>
      <c r="DK23" s="69">
        <v>0</v>
      </c>
      <c r="DL23" s="69">
        <v>0</v>
      </c>
      <c r="DM23" s="69">
        <v>0</v>
      </c>
      <c r="DN23" s="69">
        <v>0</v>
      </c>
      <c r="DO23" s="69">
        <v>-9004.4620279999999</v>
      </c>
      <c r="DP23" s="69">
        <v>-9004.4628642400003</v>
      </c>
      <c r="DQ23" s="69">
        <v>-9004.4628642400003</v>
      </c>
      <c r="DR23" s="69">
        <v>-9004.4628642400003</v>
      </c>
      <c r="DS23" s="69">
        <v>-9004.4628642400003</v>
      </c>
      <c r="DT23" s="71">
        <v>0</v>
      </c>
      <c r="DU23" s="69">
        <v>0</v>
      </c>
      <c r="DV23" s="69">
        <v>0</v>
      </c>
      <c r="DW23" s="69">
        <v>0</v>
      </c>
      <c r="DX23" s="69">
        <v>0</v>
      </c>
      <c r="DY23" s="69">
        <v>0</v>
      </c>
      <c r="DZ23" s="69">
        <v>0</v>
      </c>
      <c r="EA23" s="69">
        <v>0</v>
      </c>
      <c r="EB23" s="69">
        <v>0</v>
      </c>
      <c r="EC23" s="69">
        <v>0</v>
      </c>
      <c r="ED23" s="69">
        <v>0</v>
      </c>
      <c r="EE23" s="69">
        <v>0</v>
      </c>
      <c r="EF23" s="71">
        <v>0</v>
      </c>
      <c r="EG23" s="69">
        <v>0</v>
      </c>
      <c r="EH23" s="69">
        <v>0</v>
      </c>
      <c r="EI23" s="69">
        <v>0</v>
      </c>
      <c r="EJ23" s="69">
        <v>0</v>
      </c>
      <c r="EK23" s="69">
        <v>0</v>
      </c>
      <c r="EL23" s="69">
        <v>0</v>
      </c>
      <c r="EM23" s="69">
        <v>0</v>
      </c>
      <c r="EN23" s="69">
        <v>0</v>
      </c>
      <c r="EO23" s="69">
        <v>0</v>
      </c>
      <c r="EP23" s="69">
        <v>0</v>
      </c>
      <c r="EQ23" s="69">
        <v>0</v>
      </c>
      <c r="ER23" s="71">
        <v>0</v>
      </c>
      <c r="ES23" s="69">
        <v>0</v>
      </c>
      <c r="ET23" s="69">
        <v>1138.7650000000001</v>
      </c>
      <c r="EU23" s="69">
        <v>1138.7650000000001</v>
      </c>
      <c r="EV23" s="69">
        <v>1138.7650000000001</v>
      </c>
      <c r="EW23" s="69">
        <v>1138.7650000000001</v>
      </c>
      <c r="EX23" s="69">
        <v>1138.7650000000001</v>
      </c>
      <c r="EY23" s="69">
        <v>1138.7650000000001</v>
      </c>
      <c r="EZ23" s="69">
        <v>1138.7650000000001</v>
      </c>
      <c r="FA23" s="69">
        <v>1138.7650000000001</v>
      </c>
      <c r="FB23" s="69">
        <v>1138.7650000000001</v>
      </c>
      <c r="FC23" s="69">
        <v>1138.7650000000001</v>
      </c>
      <c r="FD23" s="71">
        <v>0</v>
      </c>
      <c r="FE23" s="69">
        <v>0</v>
      </c>
      <c r="FF23" s="69">
        <v>0</v>
      </c>
      <c r="FG23" s="69">
        <v>0</v>
      </c>
      <c r="FH23" s="69">
        <v>0</v>
      </c>
      <c r="FI23" s="69">
        <v>0</v>
      </c>
      <c r="FJ23" s="69">
        <v>0</v>
      </c>
      <c r="FK23" s="69">
        <v>-20483.266453159998</v>
      </c>
      <c r="FL23" s="69">
        <v>-20483.266453159998</v>
      </c>
      <c r="FM23" s="69">
        <v>-20483.266453159998</v>
      </c>
      <c r="FN23" s="69">
        <v>-20483.266453159998</v>
      </c>
      <c r="FO23" s="69"/>
    </row>
    <row r="24" spans="1:171" ht="34.950000000000003" customHeight="1" x14ac:dyDescent="0.25">
      <c r="A24" s="128"/>
      <c r="B24" s="24" t="str">
        <f>IF('0'!$A$1=1,"Фінансування за рахунок надходжень від приватизації","Privatization")</f>
        <v>Фінансування за рахунок надходжень від приватизації</v>
      </c>
      <c r="C24" s="11">
        <v>500000</v>
      </c>
      <c r="D24" s="69">
        <v>9.1334850399999983</v>
      </c>
      <c r="E24" s="69">
        <v>36.723789049999993</v>
      </c>
      <c r="F24" s="69">
        <v>1094.40764949</v>
      </c>
      <c r="G24" s="69">
        <v>5625.7954711600005</v>
      </c>
      <c r="H24" s="69">
        <v>10944.775326770001</v>
      </c>
      <c r="I24" s="69">
        <v>10960.275237670001</v>
      </c>
      <c r="J24" s="69">
        <v>10967.35496552</v>
      </c>
      <c r="K24" s="69">
        <v>10980.39061896</v>
      </c>
      <c r="L24" s="69">
        <v>10994.188224200001</v>
      </c>
      <c r="M24" s="69">
        <v>11003.802636060002</v>
      </c>
      <c r="N24" s="69">
        <v>11008.812847900002</v>
      </c>
      <c r="O24" s="70">
        <v>11480.305589670003</v>
      </c>
      <c r="P24" s="69">
        <v>2427.3533722299999</v>
      </c>
      <c r="Q24" s="69">
        <v>2709.8472771399997</v>
      </c>
      <c r="R24" s="69">
        <v>4086.3346078499999</v>
      </c>
      <c r="S24" s="69">
        <v>4770.46242274</v>
      </c>
      <c r="T24" s="69">
        <v>5091.6553288000005</v>
      </c>
      <c r="U24" s="69">
        <v>5094.0104129900001</v>
      </c>
      <c r="V24" s="69">
        <v>5112.5818329600006</v>
      </c>
      <c r="W24" s="69">
        <v>5266.7406333600002</v>
      </c>
      <c r="X24" s="69">
        <v>5351.0815813100007</v>
      </c>
      <c r="Y24" s="69">
        <v>5662.0452891200002</v>
      </c>
      <c r="Z24" s="69">
        <v>6682.9187752300004</v>
      </c>
      <c r="AA24" s="70">
        <v>6763.5448938200007</v>
      </c>
      <c r="AB24" s="69">
        <v>5.5796473300000002</v>
      </c>
      <c r="AC24" s="69">
        <v>21.576983370000001</v>
      </c>
      <c r="AD24" s="69">
        <v>25.83061206</v>
      </c>
      <c r="AE24" s="69">
        <v>52.519971320000003</v>
      </c>
      <c r="AF24" s="69">
        <v>57.719675160000001</v>
      </c>
      <c r="AG24" s="69">
        <v>172.97020466000001</v>
      </c>
      <c r="AH24" s="69">
        <v>182.12980979</v>
      </c>
      <c r="AI24" s="69">
        <v>317.32479283999999</v>
      </c>
      <c r="AJ24" s="69">
        <v>916.04479379000009</v>
      </c>
      <c r="AK24" s="69">
        <v>979.28615237000008</v>
      </c>
      <c r="AL24" s="69">
        <v>983.48218434000012</v>
      </c>
      <c r="AM24" s="70">
        <v>1479.9686751300001</v>
      </c>
      <c r="AN24" s="69">
        <v>44.929149710000004</v>
      </c>
      <c r="AO24" s="69">
        <v>45.690445150000002</v>
      </c>
      <c r="AP24" s="69">
        <v>47.665758060000009</v>
      </c>
      <c r="AQ24" s="69">
        <v>48.164685980000002</v>
      </c>
      <c r="AR24" s="69">
        <v>50.752855660000002</v>
      </c>
      <c r="AS24" s="69">
        <v>52.755875880000005</v>
      </c>
      <c r="AT24" s="69">
        <v>53.5850735</v>
      </c>
      <c r="AU24" s="69">
        <v>55.884213350000003</v>
      </c>
      <c r="AV24" s="69">
        <v>58.456670610000003</v>
      </c>
      <c r="AW24" s="69">
        <v>59.86003161</v>
      </c>
      <c r="AX24" s="69">
        <v>60.813102499999999</v>
      </c>
      <c r="AY24" s="70">
        <v>466.92072692000005</v>
      </c>
      <c r="AZ24" s="69">
        <v>100.44138764</v>
      </c>
      <c r="BA24" s="69">
        <v>102.5277073</v>
      </c>
      <c r="BB24" s="69">
        <v>104.087772</v>
      </c>
      <c r="BC24" s="69">
        <v>113.56384084999999</v>
      </c>
      <c r="BD24" s="69">
        <v>114.85070712999999</v>
      </c>
      <c r="BE24" s="69">
        <v>116.78382184999998</v>
      </c>
      <c r="BF24" s="69">
        <v>120.25675159999999</v>
      </c>
      <c r="BG24" s="69">
        <v>122.19232016999999</v>
      </c>
      <c r="BH24" s="69">
        <v>126.84241030999999</v>
      </c>
      <c r="BI24" s="69">
        <v>136.87699318</v>
      </c>
      <c r="BJ24" s="69">
        <v>144.43823258</v>
      </c>
      <c r="BK24" s="69">
        <v>151.48868875999997</v>
      </c>
      <c r="BL24" s="71">
        <v>4.5342416200000004</v>
      </c>
      <c r="BM24" s="69">
        <v>10.137277340000001</v>
      </c>
      <c r="BN24" s="69">
        <v>24.321710340000003</v>
      </c>
      <c r="BO24" s="69">
        <v>29.10177208</v>
      </c>
      <c r="BP24" s="69">
        <v>34.228888730000001</v>
      </c>
      <c r="BQ24" s="69">
        <v>42.049505999999994</v>
      </c>
      <c r="BR24" s="69">
        <v>58.760840860000002</v>
      </c>
      <c r="BS24" s="69">
        <v>60.299929720000002</v>
      </c>
      <c r="BT24" s="69">
        <v>72.859996540000012</v>
      </c>
      <c r="BU24" s="69">
        <v>77.863958860000011</v>
      </c>
      <c r="BV24" s="69">
        <v>83.563911390000015</v>
      </c>
      <c r="BW24" s="69">
        <v>188.92300467000001</v>
      </c>
      <c r="BX24" s="71">
        <v>6.5101102300000004</v>
      </c>
      <c r="BY24" s="69">
        <v>12.300237119999998</v>
      </c>
      <c r="BZ24" s="69">
        <v>17.01244707</v>
      </c>
      <c r="CA24" s="69">
        <v>28.762669979999998</v>
      </c>
      <c r="CB24" s="69">
        <v>72.782824750000003</v>
      </c>
      <c r="CC24" s="69">
        <v>110.79825552000001</v>
      </c>
      <c r="CD24" s="69">
        <v>191.56088930000001</v>
      </c>
      <c r="CE24" s="69">
        <v>1522.5738161700003</v>
      </c>
      <c r="CF24" s="69">
        <v>3302.7558433599997</v>
      </c>
      <c r="CG24" s="69">
        <v>3357.1961582299996</v>
      </c>
      <c r="CH24" s="69">
        <v>3360.3741253599997</v>
      </c>
      <c r="CI24" s="69">
        <v>3376.7588557399999</v>
      </c>
      <c r="CJ24" s="71">
        <v>16.053356390000001</v>
      </c>
      <c r="CK24" s="69">
        <v>26.220611480000002</v>
      </c>
      <c r="CL24" s="69">
        <v>34.631883460000005</v>
      </c>
      <c r="CM24" s="69">
        <v>47.807698340000009</v>
      </c>
      <c r="CN24" s="69">
        <v>49.755837000000007</v>
      </c>
      <c r="CO24" s="69">
        <v>49.903660510000002</v>
      </c>
      <c r="CP24" s="69">
        <v>49.938191010000004</v>
      </c>
      <c r="CQ24" s="69">
        <v>75.298571010000018</v>
      </c>
      <c r="CR24" s="69">
        <v>77.345498120000016</v>
      </c>
      <c r="CS24" s="69">
        <v>135.08555156</v>
      </c>
      <c r="CT24" s="69">
        <v>175.01959116</v>
      </c>
      <c r="CU24" s="69">
        <v>268.75519880000002</v>
      </c>
      <c r="CV24" s="71">
        <v>122.28359222999998</v>
      </c>
      <c r="CW24" s="69">
        <v>154.64546113</v>
      </c>
      <c r="CX24" s="69">
        <v>183.97759181999999</v>
      </c>
      <c r="CY24" s="69">
        <v>190.66044314999999</v>
      </c>
      <c r="CZ24" s="69">
        <v>216.83570083999999</v>
      </c>
      <c r="DA24" s="69">
        <v>265.53326623999999</v>
      </c>
      <c r="DB24" s="69">
        <v>351.80035548000001</v>
      </c>
      <c r="DC24" s="69">
        <v>369.13318102000005</v>
      </c>
      <c r="DD24" s="69">
        <v>398.23858839000002</v>
      </c>
      <c r="DE24" s="89">
        <v>413.4662616</v>
      </c>
      <c r="DF24" s="69">
        <v>531.24803595999992</v>
      </c>
      <c r="DG24" s="69">
        <v>549.5159867000001</v>
      </c>
      <c r="DH24" s="71">
        <v>132.27606489999999</v>
      </c>
      <c r="DI24" s="69">
        <v>190.24302989999998</v>
      </c>
      <c r="DJ24" s="69">
        <v>202.28538114999998</v>
      </c>
      <c r="DK24" s="69">
        <v>257.57687758999998</v>
      </c>
      <c r="DL24" s="69">
        <v>485.39181375999988</v>
      </c>
      <c r="DM24" s="69">
        <v>506.86518239999998</v>
      </c>
      <c r="DN24" s="69">
        <v>593.57820155999991</v>
      </c>
      <c r="DO24" s="69">
        <v>761.69597471000009</v>
      </c>
      <c r="DP24" s="69">
        <v>1892.5511875999998</v>
      </c>
      <c r="DQ24" s="69">
        <v>1913.47113633</v>
      </c>
      <c r="DR24" s="69">
        <v>1991.02721419</v>
      </c>
      <c r="DS24" s="69">
        <v>2248.1777692699998</v>
      </c>
      <c r="DT24" s="71">
        <v>201.47639391999999</v>
      </c>
      <c r="DU24" s="69">
        <v>326.04501589</v>
      </c>
      <c r="DV24" s="69">
        <v>529.68709856999999</v>
      </c>
      <c r="DW24" s="69">
        <v>676.95609710999997</v>
      </c>
      <c r="DX24" s="69">
        <v>858.23323025000002</v>
      </c>
      <c r="DY24" s="69">
        <v>1048.90210366</v>
      </c>
      <c r="DZ24" s="69">
        <v>1772.99691796</v>
      </c>
      <c r="EA24" s="69">
        <v>1909.9903018299999</v>
      </c>
      <c r="EB24" s="69">
        <v>2086.3493296300003</v>
      </c>
      <c r="EC24" s="69">
        <v>2257.0319322600003</v>
      </c>
      <c r="ED24" s="69">
        <v>2535.6355359200002</v>
      </c>
      <c r="EE24" s="69">
        <v>5097.8641374899998</v>
      </c>
      <c r="EF24" s="71">
        <v>286.12001624999999</v>
      </c>
      <c r="EG24" s="69">
        <v>296.49291263999999</v>
      </c>
      <c r="EH24" s="69">
        <v>296.86541169999998</v>
      </c>
      <c r="EI24" s="69">
        <v>296.91497550000003</v>
      </c>
      <c r="EJ24" s="69">
        <v>296.93587550000001</v>
      </c>
      <c r="EK24" s="69">
        <v>297.59955762999999</v>
      </c>
      <c r="EL24" s="69">
        <v>303.49083772</v>
      </c>
      <c r="EM24" s="69">
        <v>303.54152075000002</v>
      </c>
      <c r="EN24" s="69">
        <v>303.57931458999997</v>
      </c>
      <c r="EO24" s="69">
        <v>762.00771774999998</v>
      </c>
      <c r="EP24" s="69">
        <v>1290.7033954799999</v>
      </c>
      <c r="EQ24" s="69">
        <v>1712.02060168</v>
      </c>
      <c r="ER24" s="71">
        <v>181.18117409000001</v>
      </c>
      <c r="ES24" s="69">
        <v>667.62535216999993</v>
      </c>
      <c r="ET24" s="69">
        <v>902.12909817999991</v>
      </c>
      <c r="EU24" s="69">
        <v>1039.4831139299999</v>
      </c>
      <c r="EV24" s="69">
        <v>1134.3593446300001</v>
      </c>
      <c r="EW24" s="69">
        <v>1818.08150963</v>
      </c>
      <c r="EX24" s="69">
        <v>2074.14505947</v>
      </c>
      <c r="EY24" s="69">
        <v>2558.0550703700001</v>
      </c>
      <c r="EZ24" s="69">
        <v>2683.6429610100004</v>
      </c>
      <c r="FA24" s="69">
        <v>2697.7071143899998</v>
      </c>
      <c r="FB24" s="69">
        <v>3056.53673282</v>
      </c>
      <c r="FC24" s="69">
        <v>3154.4415276499999</v>
      </c>
      <c r="FD24" s="71">
        <v>80.142284500000002</v>
      </c>
      <c r="FE24" s="69">
        <v>350.08581175</v>
      </c>
      <c r="FF24" s="69">
        <v>607.53171669000005</v>
      </c>
      <c r="FG24" s="69">
        <v>871.31961036000007</v>
      </c>
      <c r="FH24" s="69">
        <v>965.16708772000004</v>
      </c>
      <c r="FI24" s="69">
        <v>1050.66285862</v>
      </c>
      <c r="FJ24" s="69">
        <v>1449.70518971</v>
      </c>
      <c r="FK24" s="69">
        <v>2061.2679924499998</v>
      </c>
      <c r="FL24" s="69">
        <v>2228.5295781199998</v>
      </c>
      <c r="FM24" s="69">
        <v>5277.3581643500002</v>
      </c>
      <c r="FN24" s="69">
        <v>9713.6168179400011</v>
      </c>
      <c r="FO24" s="69"/>
    </row>
    <row r="25" spans="1:171" ht="34.950000000000003" customHeight="1" x14ac:dyDescent="0.25">
      <c r="A25" s="128"/>
      <c r="B25" s="24" t="str">
        <f>IF('0'!$A$1=1,"Фінансування за активними операціями","Financing under asset-side transactions")</f>
        <v>Фінансування за активними операціями</v>
      </c>
      <c r="C25" s="11">
        <v>600000</v>
      </c>
      <c r="D25" s="69">
        <v>-1370.7921084200107</v>
      </c>
      <c r="E25" s="69">
        <v>-17146.397001770001</v>
      </c>
      <c r="F25" s="69">
        <v>-8687.4580556800029</v>
      </c>
      <c r="G25" s="69">
        <v>-20906.225034780007</v>
      </c>
      <c r="H25" s="69">
        <v>-29414.511634220009</v>
      </c>
      <c r="I25" s="69">
        <v>-36709.247785660016</v>
      </c>
      <c r="J25" s="69">
        <v>-37836.439312610011</v>
      </c>
      <c r="K25" s="69">
        <v>-41121.303527630007</v>
      </c>
      <c r="L25" s="69">
        <v>-35215.502385910011</v>
      </c>
      <c r="M25" s="69">
        <v>-33708.467948940008</v>
      </c>
      <c r="N25" s="69">
        <v>-38655.139809050015</v>
      </c>
      <c r="O25" s="70">
        <v>-24695.675735870012</v>
      </c>
      <c r="P25" s="69">
        <v>-4841.531057079992</v>
      </c>
      <c r="Q25" s="69">
        <v>-9026.9721811300024</v>
      </c>
      <c r="R25" s="69">
        <v>-16348.345238599995</v>
      </c>
      <c r="S25" s="69">
        <v>-14243.841170440002</v>
      </c>
      <c r="T25" s="69">
        <v>-19753.570733289991</v>
      </c>
      <c r="U25" s="69">
        <v>-12757.081867269997</v>
      </c>
      <c r="V25" s="69">
        <v>-21061.901129680002</v>
      </c>
      <c r="W25" s="69">
        <v>-24410.651277479992</v>
      </c>
      <c r="X25" s="69">
        <v>-21020.515499829995</v>
      </c>
      <c r="Y25" s="69">
        <v>-13963.449115629988</v>
      </c>
      <c r="Z25" s="69">
        <v>-21803.244588269998</v>
      </c>
      <c r="AA25" s="70">
        <v>-723.2490179300039</v>
      </c>
      <c r="AB25" s="69">
        <v>-9866.5292240500003</v>
      </c>
      <c r="AC25" s="69">
        <v>-19570.380049060004</v>
      </c>
      <c r="AD25" s="69">
        <v>-23555.569931389997</v>
      </c>
      <c r="AE25" s="69">
        <v>-24539.684170830002</v>
      </c>
      <c r="AF25" s="69">
        <v>-23699.321239860001</v>
      </c>
      <c r="AG25" s="69">
        <v>-13913.161655830003</v>
      </c>
      <c r="AH25" s="69">
        <v>-14867.094105149994</v>
      </c>
      <c r="AI25" s="69">
        <v>-12460.570007939998</v>
      </c>
      <c r="AJ25" s="69">
        <v>-18756.979927029995</v>
      </c>
      <c r="AK25" s="69">
        <v>-14598.784519910005</v>
      </c>
      <c r="AL25" s="69">
        <v>-14250.814168769995</v>
      </c>
      <c r="AM25" s="70">
        <v>-18369.42890055001</v>
      </c>
      <c r="AN25" s="69">
        <v>-351.9435902800036</v>
      </c>
      <c r="AO25" s="69">
        <v>-8800.6253041500022</v>
      </c>
      <c r="AP25" s="69">
        <v>-10252.022392910003</v>
      </c>
      <c r="AQ25" s="69">
        <v>-10221.415642009992</v>
      </c>
      <c r="AR25" s="69">
        <v>-59938.885247359998</v>
      </c>
      <c r="AS25" s="69">
        <v>-41112.810897579999</v>
      </c>
      <c r="AT25" s="69">
        <v>-39919.601833170003</v>
      </c>
      <c r="AU25" s="69">
        <v>-83062.039666190001</v>
      </c>
      <c r="AV25" s="69">
        <v>-122261.81632994</v>
      </c>
      <c r="AW25" s="69">
        <v>-116660.06285134</v>
      </c>
      <c r="AX25" s="69">
        <v>-116475.82303798999</v>
      </c>
      <c r="AY25" s="70">
        <v>-129379.27919452</v>
      </c>
      <c r="AZ25" s="69">
        <v>-2924.3852166800043</v>
      </c>
      <c r="BA25" s="69">
        <v>-13939.385935479992</v>
      </c>
      <c r="BB25" s="69">
        <v>-70789.609539450001</v>
      </c>
      <c r="BC25" s="69">
        <v>-76894.468357249993</v>
      </c>
      <c r="BD25" s="69">
        <v>-84122.321958229993</v>
      </c>
      <c r="BE25" s="69">
        <v>-94329.413813729989</v>
      </c>
      <c r="BF25" s="69">
        <v>-107508.03216910001</v>
      </c>
      <c r="BG25" s="69">
        <v>-127650.82606908001</v>
      </c>
      <c r="BH25" s="69">
        <v>-143551.33338624003</v>
      </c>
      <c r="BI25" s="69">
        <v>-140786.15158351001</v>
      </c>
      <c r="BJ25" s="69">
        <v>-135636.84667671</v>
      </c>
      <c r="BK25" s="69">
        <v>-84067.485406100022</v>
      </c>
      <c r="BL25" s="71">
        <v>-10050.651508459991</v>
      </c>
      <c r="BM25" s="69">
        <v>-35082.911473830012</v>
      </c>
      <c r="BN25" s="69">
        <v>-27241.299401280019</v>
      </c>
      <c r="BO25" s="69">
        <v>-36833.990793170007</v>
      </c>
      <c r="BP25" s="69">
        <v>-42348.218837910019</v>
      </c>
      <c r="BQ25" s="69">
        <v>-34268.132672370011</v>
      </c>
      <c r="BR25" s="69">
        <v>-17043.241144390006</v>
      </c>
      <c r="BS25" s="69">
        <v>-32056.68502478001</v>
      </c>
      <c r="BT25" s="69">
        <v>-34584.371704219986</v>
      </c>
      <c r="BU25" s="69">
        <v>-31974.799021370007</v>
      </c>
      <c r="BV25" s="69">
        <v>-38504.104684250022</v>
      </c>
      <c r="BW25" s="69">
        <v>-119749.83709159</v>
      </c>
      <c r="BX25" s="71">
        <v>-24471.445898129998</v>
      </c>
      <c r="BY25" s="69">
        <v>-34948.916274239986</v>
      </c>
      <c r="BZ25" s="69">
        <v>-32406.333875349981</v>
      </c>
      <c r="CA25" s="69">
        <v>-77067.311527699974</v>
      </c>
      <c r="CB25" s="69">
        <v>-84119.08165647999</v>
      </c>
      <c r="CC25" s="69">
        <v>-83762.874877239985</v>
      </c>
      <c r="CD25" s="69">
        <v>-94596.649513439988</v>
      </c>
      <c r="CE25" s="69">
        <v>-111696.23966765997</v>
      </c>
      <c r="CF25" s="69">
        <v>-125205.45825570998</v>
      </c>
      <c r="CG25" s="69">
        <v>-119212.21299073998</v>
      </c>
      <c r="CH25" s="69">
        <v>-127708.90733593996</v>
      </c>
      <c r="CI25" s="69">
        <v>-81981.644957639946</v>
      </c>
      <c r="CJ25" s="71">
        <v>-10884.545224819993</v>
      </c>
      <c r="CK25" s="69">
        <v>-2213.2625333699943</v>
      </c>
      <c r="CL25" s="69">
        <v>9112.3879206600031</v>
      </c>
      <c r="CM25" s="69">
        <v>12661.150962640022</v>
      </c>
      <c r="CN25" s="69">
        <v>3053.5304786700199</v>
      </c>
      <c r="CO25" s="69">
        <v>6781.981129960006</v>
      </c>
      <c r="CP25" s="69">
        <v>14739.465419559996</v>
      </c>
      <c r="CQ25" s="69">
        <v>-26486.834504631006</v>
      </c>
      <c r="CR25" s="69">
        <v>-4750.2847347300158</v>
      </c>
      <c r="CS25" s="69">
        <v>44.95748145046764</v>
      </c>
      <c r="CT25" s="69">
        <v>-33203.801130710002</v>
      </c>
      <c r="CU25" s="69">
        <v>13155.421070889985</v>
      </c>
      <c r="CV25" s="71">
        <v>-1035.0591017500049</v>
      </c>
      <c r="CW25" s="69">
        <v>5486.9704851900051</v>
      </c>
      <c r="CX25" s="69">
        <v>-12135.093338870007</v>
      </c>
      <c r="CY25" s="69">
        <v>-52840.869677319999</v>
      </c>
      <c r="CZ25" s="69">
        <v>-43730.656751940005</v>
      </c>
      <c r="DA25" s="69">
        <v>-57420.998105200008</v>
      </c>
      <c r="DB25" s="69">
        <v>-91524.872194780008</v>
      </c>
      <c r="DC25" s="69">
        <v>-98735.244063630016</v>
      </c>
      <c r="DD25" s="69">
        <v>-73840.53437994</v>
      </c>
      <c r="DE25" s="89">
        <v>-58927.353834010399</v>
      </c>
      <c r="DF25" s="69">
        <v>-53195.266911560066</v>
      </c>
      <c r="DG25" s="69">
        <v>3113.1948986299976</v>
      </c>
      <c r="DH25" s="71">
        <v>-16479.017670949997</v>
      </c>
      <c r="DI25" s="69">
        <v>-11524.972346750004</v>
      </c>
      <c r="DJ25" s="69">
        <v>-20350.514281569973</v>
      </c>
      <c r="DK25" s="69">
        <v>-27529.034052960003</v>
      </c>
      <c r="DL25" s="69">
        <v>-17124.789091310009</v>
      </c>
      <c r="DM25" s="69">
        <v>-105231.37803835</v>
      </c>
      <c r="DN25" s="69">
        <v>-85867.666615009992</v>
      </c>
      <c r="DO25" s="69">
        <v>-88367.901085350008</v>
      </c>
      <c r="DP25" s="69">
        <v>-19746.258499949996</v>
      </c>
      <c r="DQ25" s="69">
        <v>-4018.01601338</v>
      </c>
      <c r="DR25" s="69">
        <v>-11935.952195209999</v>
      </c>
      <c r="DS25" s="69">
        <v>-29318.042222619999</v>
      </c>
      <c r="DT25" s="71">
        <v>-20345.550166109999</v>
      </c>
      <c r="DU25" s="69">
        <v>-19909.9180523</v>
      </c>
      <c r="DV25" s="69">
        <v>-6101.2887835299998</v>
      </c>
      <c r="DW25" s="69">
        <v>-21910.7346335</v>
      </c>
      <c r="DX25" s="69">
        <v>-20108.792762000001</v>
      </c>
      <c r="DY25" s="69">
        <v>-18184.673823509998</v>
      </c>
      <c r="DZ25" s="69">
        <v>-19200.141814310002</v>
      </c>
      <c r="EA25" s="69">
        <v>-62605.553716019997</v>
      </c>
      <c r="EB25" s="69">
        <v>-17111.287785420001</v>
      </c>
      <c r="EC25" s="69">
        <v>-18224.216868020001</v>
      </c>
      <c r="ED25" s="69">
        <v>-72852.733966330008</v>
      </c>
      <c r="EE25" s="69">
        <v>-3085.9948332100003</v>
      </c>
      <c r="EF25" s="71">
        <v>-22716.2739224</v>
      </c>
      <c r="EG25" s="69">
        <v>9698.4432953899995</v>
      </c>
      <c r="EH25" s="69">
        <v>-37329.326692730006</v>
      </c>
      <c r="EI25" s="69">
        <v>-18556.208430300001</v>
      </c>
      <c r="EJ25" s="69">
        <v>4843.1686073599994</v>
      </c>
      <c r="EK25" s="69">
        <v>-963.50032180999995</v>
      </c>
      <c r="EL25" s="69">
        <v>-12148.004223540001</v>
      </c>
      <c r="EM25" s="69">
        <v>-81859.489151550006</v>
      </c>
      <c r="EN25" s="69">
        <v>-58934.426864679997</v>
      </c>
      <c r="EO25" s="69">
        <v>-83654.651555809993</v>
      </c>
      <c r="EP25" s="69">
        <v>-29217.081184520001</v>
      </c>
      <c r="EQ25" s="69">
        <v>-8559.7086075400002</v>
      </c>
      <c r="ER25" s="71">
        <v>-96877.935798229999</v>
      </c>
      <c r="ES25" s="69">
        <v>-50032.339792120001</v>
      </c>
      <c r="ET25" s="69">
        <v>-126277.77258333001</v>
      </c>
      <c r="EU25" s="69">
        <v>-254108.52716150001</v>
      </c>
      <c r="EV25" s="69">
        <v>-260823.34233406003</v>
      </c>
      <c r="EW25" s="69">
        <v>-220901.11557384999</v>
      </c>
      <c r="EX25" s="69">
        <v>-257998.31979695999</v>
      </c>
      <c r="EY25" s="69">
        <v>-203529.71904743</v>
      </c>
      <c r="EZ25" s="69">
        <v>-167946.40942146</v>
      </c>
      <c r="FA25" s="69">
        <v>-162038.39993298001</v>
      </c>
      <c r="FB25" s="69">
        <v>-86607.534488210003</v>
      </c>
      <c r="FC25" s="69">
        <v>63544.444173739997</v>
      </c>
      <c r="FD25" s="71">
        <v>-30026.246341540002</v>
      </c>
      <c r="FE25" s="69">
        <v>48833.422439970003</v>
      </c>
      <c r="FF25" s="69">
        <v>-198066.21726124</v>
      </c>
      <c r="FG25" s="69">
        <v>-163328.63172084</v>
      </c>
      <c r="FH25" s="69">
        <v>-3890.5289517900001</v>
      </c>
      <c r="FI25" s="69">
        <v>70422.125850049997</v>
      </c>
      <c r="FJ25" s="69">
        <v>83342.640223380004</v>
      </c>
      <c r="FK25" s="69">
        <v>-131891.86316688001</v>
      </c>
      <c r="FL25" s="69">
        <v>-34587.196509709996</v>
      </c>
      <c r="FM25" s="69">
        <v>63854.511475300002</v>
      </c>
      <c r="FN25" s="69">
        <v>-69180.047737339992</v>
      </c>
      <c r="FO25" s="69"/>
    </row>
    <row r="26" spans="1:171" ht="34.950000000000003" customHeight="1" x14ac:dyDescent="0.25">
      <c r="A26" s="128"/>
      <c r="B26" s="25"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26" s="11">
        <v>601000</v>
      </c>
      <c r="D26" s="69">
        <v>-191.99367156</v>
      </c>
      <c r="E26" s="69">
        <v>-645.15723702000014</v>
      </c>
      <c r="F26" s="69">
        <v>-907.3378014000001</v>
      </c>
      <c r="G26" s="69">
        <v>-10100.658788270001</v>
      </c>
      <c r="H26" s="69">
        <v>-10462.900565780001</v>
      </c>
      <c r="I26" s="69">
        <v>-18904.747489410001</v>
      </c>
      <c r="J26" s="69">
        <v>-18949.173120410003</v>
      </c>
      <c r="K26" s="69">
        <v>-19277.115510710002</v>
      </c>
      <c r="L26" s="69">
        <v>-19233.601450310001</v>
      </c>
      <c r="M26" s="69">
        <v>-19204.302673090002</v>
      </c>
      <c r="N26" s="69">
        <v>-23144.295688830003</v>
      </c>
      <c r="O26" s="70">
        <v>-21300.337926330005</v>
      </c>
      <c r="P26" s="69">
        <v>-1031.35290091</v>
      </c>
      <c r="Q26" s="69">
        <v>-1682.9590711599999</v>
      </c>
      <c r="R26" s="69">
        <v>-7824.2853606099998</v>
      </c>
      <c r="S26" s="69">
        <v>-7948.1832541999993</v>
      </c>
      <c r="T26" s="69">
        <v>-8262.0177511499987</v>
      </c>
      <c r="U26" s="69">
        <v>-8172.5330323499993</v>
      </c>
      <c r="V26" s="69">
        <v>-8312.8199051399988</v>
      </c>
      <c r="W26" s="69">
        <v>-8446.0840023899982</v>
      </c>
      <c r="X26" s="69">
        <v>-9393.7860850599991</v>
      </c>
      <c r="Y26" s="69">
        <v>-9181.984781449999</v>
      </c>
      <c r="Z26" s="69">
        <v>-9054.1235656599983</v>
      </c>
      <c r="AA26" s="70">
        <v>-6965.4831177499982</v>
      </c>
      <c r="AB26" s="69">
        <v>-2000.000978</v>
      </c>
      <c r="AC26" s="69">
        <v>-6622.9640666900004</v>
      </c>
      <c r="AD26" s="69">
        <v>-8604.1283447700007</v>
      </c>
      <c r="AE26" s="69">
        <v>-8946.9515778100013</v>
      </c>
      <c r="AF26" s="69">
        <v>-8938.5490032200014</v>
      </c>
      <c r="AG26" s="69">
        <v>-8919.3283815300019</v>
      </c>
      <c r="AH26" s="69">
        <v>-8892.8137547700026</v>
      </c>
      <c r="AI26" s="69">
        <v>-8875.7654439300022</v>
      </c>
      <c r="AJ26" s="69">
        <v>-13914.626569180004</v>
      </c>
      <c r="AK26" s="69">
        <v>-13868.267166980004</v>
      </c>
      <c r="AL26" s="69">
        <v>-13880.029734060005</v>
      </c>
      <c r="AM26" s="70">
        <v>-14684.333897070004</v>
      </c>
      <c r="AN26" s="69">
        <v>1.5826792199999999</v>
      </c>
      <c r="AO26" s="69">
        <v>-11064.367320779998</v>
      </c>
      <c r="AP26" s="69">
        <v>-11062.607320779998</v>
      </c>
      <c r="AQ26" s="69">
        <v>-11061.442320779997</v>
      </c>
      <c r="AR26" s="69">
        <v>-21059.787320779997</v>
      </c>
      <c r="AS26" s="69">
        <v>-22858.593320779997</v>
      </c>
      <c r="AT26" s="69">
        <v>-23956.728320779996</v>
      </c>
      <c r="AU26" s="69">
        <v>-70654.968273109989</v>
      </c>
      <c r="AV26" s="69">
        <v>-96598.075273109993</v>
      </c>
      <c r="AW26" s="69">
        <v>-96597.960273109988</v>
      </c>
      <c r="AX26" s="69">
        <v>-104097.86027310998</v>
      </c>
      <c r="AY26" s="70">
        <v>-123314.16827310999</v>
      </c>
      <c r="AZ26" s="69">
        <v>0.06</v>
      </c>
      <c r="BA26" s="69">
        <v>-14300.32</v>
      </c>
      <c r="BB26" s="69">
        <v>-17200.32</v>
      </c>
      <c r="BC26" s="69">
        <v>-30804.317999999999</v>
      </c>
      <c r="BD26" s="69">
        <v>-30804.244546940001</v>
      </c>
      <c r="BE26" s="69">
        <v>-47704.240846939996</v>
      </c>
      <c r="BF26" s="69">
        <v>-51766.830834339999</v>
      </c>
      <c r="BG26" s="69">
        <v>-55004.572219269998</v>
      </c>
      <c r="BH26" s="69">
        <v>-60450.013811519995</v>
      </c>
      <c r="BI26" s="69">
        <v>-66662.946058999994</v>
      </c>
      <c r="BJ26" s="69">
        <v>-72168.106827419993</v>
      </c>
      <c r="BK26" s="69">
        <v>-74600.914246939996</v>
      </c>
      <c r="BL26" s="71">
        <v>-877.74472902000002</v>
      </c>
      <c r="BM26" s="69">
        <v>-16937.899410240003</v>
      </c>
      <c r="BN26" s="69">
        <v>-20037.915476320002</v>
      </c>
      <c r="BO26" s="69">
        <v>-21186.685927830003</v>
      </c>
      <c r="BP26" s="69">
        <v>-21947.456764380004</v>
      </c>
      <c r="BQ26" s="69">
        <v>-23162.581610830002</v>
      </c>
      <c r="BR26" s="69">
        <v>-23668.818545490001</v>
      </c>
      <c r="BS26" s="69">
        <v>-24508.92596602</v>
      </c>
      <c r="BT26" s="69">
        <v>-25372.889763210002</v>
      </c>
      <c r="BU26" s="69">
        <v>-25317.377129380002</v>
      </c>
      <c r="BV26" s="69">
        <v>-25141.181406260002</v>
      </c>
      <c r="BW26" s="69">
        <v>-129215.51800000001</v>
      </c>
      <c r="BX26" s="71">
        <v>-3225.8754691000004</v>
      </c>
      <c r="BY26" s="69">
        <v>-23861.505543269996</v>
      </c>
      <c r="BZ26" s="69">
        <v>-37012.794696899997</v>
      </c>
      <c r="CA26" s="69">
        <v>-38359.036251939993</v>
      </c>
      <c r="CB26" s="69">
        <v>-39460.534270739998</v>
      </c>
      <c r="CC26" s="69">
        <v>-40498.320144709993</v>
      </c>
      <c r="CD26" s="69">
        <v>-63538.29264095999</v>
      </c>
      <c r="CE26" s="69">
        <v>-64476.147386169992</v>
      </c>
      <c r="CF26" s="69">
        <v>-63418.539054969995</v>
      </c>
      <c r="CG26" s="69">
        <v>-63165.282945479994</v>
      </c>
      <c r="CH26" s="69">
        <v>-63014.266363979994</v>
      </c>
      <c r="CI26" s="69">
        <v>-70702.996999999988</v>
      </c>
      <c r="CJ26" s="71">
        <v>-6038.9942652499994</v>
      </c>
      <c r="CK26" s="69">
        <v>-12344.224102979999</v>
      </c>
      <c r="CL26" s="69">
        <v>-14906.58163963</v>
      </c>
      <c r="CM26" s="69">
        <v>-14930.570165769999</v>
      </c>
      <c r="CN26" s="69">
        <v>-15737.373101409999</v>
      </c>
      <c r="CO26" s="69">
        <v>-14641.28575789</v>
      </c>
      <c r="CP26" s="69">
        <v>-13486.099290669999</v>
      </c>
      <c r="CQ26" s="69">
        <v>-14146.422885439999</v>
      </c>
      <c r="CR26" s="69">
        <v>-12760.9724183</v>
      </c>
      <c r="CS26" s="69">
        <v>-11970.625783339998</v>
      </c>
      <c r="CT26" s="69">
        <v>-11280.750723259996</v>
      </c>
      <c r="CU26" s="69">
        <v>940.07276681000076</v>
      </c>
      <c r="CV26" s="71">
        <v>-4753.1950252200004</v>
      </c>
      <c r="CW26" s="69">
        <v>-7218.6717276899999</v>
      </c>
      <c r="CX26" s="69">
        <v>-4480.99225002</v>
      </c>
      <c r="CY26" s="69">
        <v>-1622.1531070300002</v>
      </c>
      <c r="CZ26" s="69">
        <v>-2050.2636339199998</v>
      </c>
      <c r="DA26" s="69">
        <v>-1477.4557114199999</v>
      </c>
      <c r="DB26" s="69">
        <v>1250.4926514400001</v>
      </c>
      <c r="DC26" s="69">
        <v>1300.3412758200006</v>
      </c>
      <c r="DD26" s="69">
        <v>1334.4723576599999</v>
      </c>
      <c r="DE26" s="89">
        <v>1543.6915277600003</v>
      </c>
      <c r="DF26" s="69">
        <v>1869.1089453199997</v>
      </c>
      <c r="DG26" s="69">
        <v>8996.6475084699978</v>
      </c>
      <c r="DH26" s="71">
        <v>-6139.3293752500003</v>
      </c>
      <c r="DI26" s="69">
        <v>-5802.8412426399991</v>
      </c>
      <c r="DJ26" s="69">
        <v>-5750.2431635699995</v>
      </c>
      <c r="DK26" s="69">
        <v>-5158.8080388300023</v>
      </c>
      <c r="DL26" s="69">
        <v>-5660.3070048800009</v>
      </c>
      <c r="DM26" s="69">
        <v>-6220.3594169400003</v>
      </c>
      <c r="DN26" s="69">
        <v>-7088.8472880500003</v>
      </c>
      <c r="DO26" s="69">
        <v>-7826.6360557299995</v>
      </c>
      <c r="DP26" s="69">
        <v>-14461.849630139999</v>
      </c>
      <c r="DQ26" s="69">
        <v>-13529.67998137</v>
      </c>
      <c r="DR26" s="69">
        <v>-13726.415783</v>
      </c>
      <c r="DS26" s="69">
        <v>-4838.8915546999997</v>
      </c>
      <c r="DT26" s="71">
        <v>-3426.5292811700001</v>
      </c>
      <c r="DU26" s="69">
        <v>-5759.7745885200002</v>
      </c>
      <c r="DV26" s="69">
        <v>-7109.2775293000004</v>
      </c>
      <c r="DW26" s="69">
        <v>-7489.1388754799991</v>
      </c>
      <c r="DX26" s="69">
        <v>-9379.8703515899997</v>
      </c>
      <c r="DY26" s="69">
        <v>-10479.45494824</v>
      </c>
      <c r="DZ26" s="69">
        <v>-11251.18244169</v>
      </c>
      <c r="EA26" s="69">
        <v>-13571.614236559999</v>
      </c>
      <c r="EB26" s="69">
        <v>-11516.70695448</v>
      </c>
      <c r="EC26" s="69">
        <v>-11295.32127223</v>
      </c>
      <c r="ED26" s="69">
        <v>-10634.58189863</v>
      </c>
      <c r="EE26" s="69">
        <v>-17635.575447490002</v>
      </c>
      <c r="EF26" s="71">
        <v>-4145.5586261500002</v>
      </c>
      <c r="EG26" s="69">
        <v>-3991.46507677</v>
      </c>
      <c r="EH26" s="69">
        <v>-3051.99127877</v>
      </c>
      <c r="EI26" s="69">
        <v>-2945.3981865199999</v>
      </c>
      <c r="EJ26" s="69">
        <v>-3142.8368590500004</v>
      </c>
      <c r="EK26" s="69">
        <v>-3336.0757367800002</v>
      </c>
      <c r="EL26" s="69">
        <v>-3475.12967652</v>
      </c>
      <c r="EM26" s="69">
        <v>-3851.6198245100004</v>
      </c>
      <c r="EN26" s="69">
        <v>-3880.08602673</v>
      </c>
      <c r="EO26" s="69">
        <v>-3468.8042914400003</v>
      </c>
      <c r="EP26" s="69">
        <v>-3772.9230513000002</v>
      </c>
      <c r="EQ26" s="69">
        <v>-31724.064190450001</v>
      </c>
      <c r="ER26" s="71">
        <v>-938.46885000999998</v>
      </c>
      <c r="ES26" s="69">
        <v>-1588.5800520999999</v>
      </c>
      <c r="ET26" s="69">
        <v>-2353.8641295000002</v>
      </c>
      <c r="EU26" s="69">
        <v>-2665.9029828000002</v>
      </c>
      <c r="EV26" s="69">
        <v>-2715.54731924</v>
      </c>
      <c r="EW26" s="69">
        <v>-3508.0167851799997</v>
      </c>
      <c r="EX26" s="69">
        <v>-2436.7787496000001</v>
      </c>
      <c r="EY26" s="69">
        <v>-2604.3751091899999</v>
      </c>
      <c r="EZ26" s="69">
        <v>-998.49766151999995</v>
      </c>
      <c r="FA26" s="69">
        <v>-1117.8325515399999</v>
      </c>
      <c r="FB26" s="69">
        <v>-1299.52668995</v>
      </c>
      <c r="FC26" s="69">
        <v>-240.29887511999999</v>
      </c>
      <c r="FD26" s="71">
        <v>-97.208527870000012</v>
      </c>
      <c r="FE26" s="69">
        <v>-204.62812787000001</v>
      </c>
      <c r="FF26" s="69">
        <v>227.11210907</v>
      </c>
      <c r="FG26" s="69">
        <v>227.11210907</v>
      </c>
      <c r="FH26" s="69">
        <v>351.24733535000001</v>
      </c>
      <c r="FI26" s="69">
        <v>1241.58540197</v>
      </c>
      <c r="FJ26" s="69">
        <v>1177.52789226</v>
      </c>
      <c r="FK26" s="69">
        <v>1072.7101050599999</v>
      </c>
      <c r="FL26" s="69">
        <v>1022.6663893799999</v>
      </c>
      <c r="FM26" s="69">
        <v>922.66734873000007</v>
      </c>
      <c r="FN26" s="69">
        <v>997.28773949000004</v>
      </c>
      <c r="FO26" s="69"/>
    </row>
    <row r="27" spans="1:171" ht="34.950000000000003" customHeight="1" x14ac:dyDescent="0.25">
      <c r="A27" s="128"/>
      <c r="B27" s="25" t="str">
        <f>IF('0'!$A$1=1,"Зміни обсягів  готівкових коштів","Change in cash volumes")</f>
        <v>Зміни обсягів  готівкових коштів</v>
      </c>
      <c r="C27" s="11">
        <v>602000</v>
      </c>
      <c r="D27" s="69">
        <v>-1201.1091463800108</v>
      </c>
      <c r="E27" s="69">
        <v>-16836.929828100001</v>
      </c>
      <c r="F27" s="69">
        <v>-8709.6006977300021</v>
      </c>
      <c r="G27" s="69">
        <v>-12075.928726050004</v>
      </c>
      <c r="H27" s="69">
        <v>-20325.583306760003</v>
      </c>
      <c r="I27" s="69">
        <v>-21260.154160430007</v>
      </c>
      <c r="J27" s="69">
        <v>-21823.690116320002</v>
      </c>
      <c r="K27" s="69">
        <v>-23357.17512353</v>
      </c>
      <c r="L27" s="69">
        <v>-17406.054099050001</v>
      </c>
      <c r="M27" s="69">
        <v>-16017.194519809998</v>
      </c>
      <c r="N27" s="69">
        <v>-16812.289240920003</v>
      </c>
      <c r="O27" s="70">
        <v>-4018.1311106500016</v>
      </c>
      <c r="P27" s="69">
        <v>-4098.8858310799915</v>
      </c>
      <c r="Q27" s="69">
        <v>-8372.3297243700017</v>
      </c>
      <c r="R27" s="69">
        <v>-10476.868797239995</v>
      </c>
      <c r="S27" s="69">
        <v>-8813.8014170000024</v>
      </c>
      <c r="T27" s="69">
        <v>-14755.771301669993</v>
      </c>
      <c r="U27" s="69">
        <v>-9834.5399063699988</v>
      </c>
      <c r="V27" s="69">
        <v>-18168.784891390002</v>
      </c>
      <c r="W27" s="69">
        <v>-19663.080355659993</v>
      </c>
      <c r="X27" s="69">
        <v>-15166.080888379996</v>
      </c>
      <c r="Y27" s="69">
        <v>-7615.10164333999</v>
      </c>
      <c r="Z27" s="69">
        <v>-14210.983192639997</v>
      </c>
      <c r="AA27" s="70">
        <v>4800.8337460999974</v>
      </c>
      <c r="AB27" s="69">
        <v>-8435.7956044399998</v>
      </c>
      <c r="AC27" s="69">
        <v>-13889.870417390004</v>
      </c>
      <c r="AD27" s="69">
        <v>-17144.248023019998</v>
      </c>
      <c r="AE27" s="69">
        <v>-19161.027637510004</v>
      </c>
      <c r="AF27" s="69">
        <v>-19022.106630710001</v>
      </c>
      <c r="AG27" s="69">
        <v>-12131.168122990002</v>
      </c>
      <c r="AH27" s="69">
        <v>-12174.112609599995</v>
      </c>
      <c r="AI27" s="69">
        <v>-8397.237802149999</v>
      </c>
      <c r="AJ27" s="69">
        <v>-10021.768166819997</v>
      </c>
      <c r="AK27" s="69">
        <v>-6169.0976471400054</v>
      </c>
      <c r="AL27" s="69">
        <v>-4841.9285629699962</v>
      </c>
      <c r="AM27" s="70">
        <v>-8627.1495073800088</v>
      </c>
      <c r="AN27" s="69">
        <v>-931.92748005000362</v>
      </c>
      <c r="AO27" s="69">
        <v>1109.0113596499973</v>
      </c>
      <c r="AP27" s="69">
        <v>-490.63285534000329</v>
      </c>
      <c r="AQ27" s="69">
        <v>-909.24791919999223</v>
      </c>
      <c r="AR27" s="69">
        <v>-40936.325427240001</v>
      </c>
      <c r="AS27" s="69">
        <v>-22667.876901569998</v>
      </c>
      <c r="AT27" s="69">
        <v>-18768.14830492</v>
      </c>
      <c r="AU27" s="69">
        <v>-14375.599699080005</v>
      </c>
      <c r="AV27" s="69">
        <v>-27445.470457920008</v>
      </c>
      <c r="AW27" s="69">
        <v>-21649.608119840002</v>
      </c>
      <c r="AX27" s="69">
        <v>-13038.080779129999</v>
      </c>
      <c r="AY27" s="70">
        <v>-5373.7365979300012</v>
      </c>
      <c r="AZ27" s="69">
        <v>-2976.0836850800042</v>
      </c>
      <c r="BA27" s="69">
        <v>340.99235933000818</v>
      </c>
      <c r="BB27" s="69">
        <v>-53654.120998679995</v>
      </c>
      <c r="BC27" s="69">
        <v>-46167.795345269988</v>
      </c>
      <c r="BD27" s="69">
        <v>-53403.956638229989</v>
      </c>
      <c r="BE27" s="69">
        <v>-46730.640135849986</v>
      </c>
      <c r="BF27" s="69">
        <v>-55908.157229820004</v>
      </c>
      <c r="BG27" s="69">
        <v>-72927.360690550006</v>
      </c>
      <c r="BH27" s="69">
        <v>-83120.742350330023</v>
      </c>
      <c r="BI27" s="69">
        <v>-74130.008273820014</v>
      </c>
      <c r="BJ27" s="69">
        <v>-63458.113234989993</v>
      </c>
      <c r="BK27" s="69">
        <v>-9455.2015855000063</v>
      </c>
      <c r="BL27" s="71">
        <v>-9173.1815021399907</v>
      </c>
      <c r="BM27" s="69">
        <v>-18144.305707120016</v>
      </c>
      <c r="BN27" s="69">
        <v>-7203.4035117100248</v>
      </c>
      <c r="BO27" s="69">
        <v>-15649.374679450009</v>
      </c>
      <c r="BP27" s="69">
        <v>-20404.76341614002</v>
      </c>
      <c r="BQ27" s="69">
        <v>-11108.731167970012</v>
      </c>
      <c r="BR27" s="69">
        <v>6622.3172770999972</v>
      </c>
      <c r="BS27" s="69">
        <v>-7546.8422024700103</v>
      </c>
      <c r="BT27" s="69">
        <v>-9209.3216591899873</v>
      </c>
      <c r="BU27" s="69">
        <v>-6653.5375404200076</v>
      </c>
      <c r="BV27" s="69">
        <v>-13358.435053970021</v>
      </c>
      <c r="BW27" s="69">
        <v>9465.6809084100132</v>
      </c>
      <c r="BX27" s="71">
        <v>-21245.193612789997</v>
      </c>
      <c r="BY27" s="69">
        <v>-11090.991271239991</v>
      </c>
      <c r="BZ27" s="69">
        <v>4573.9436323900118</v>
      </c>
      <c r="CA27" s="69">
        <v>-38746.350411379986</v>
      </c>
      <c r="CB27" s="69">
        <v>-44712.665386759996</v>
      </c>
      <c r="CC27" s="69">
        <v>-43340.951837209999</v>
      </c>
      <c r="CD27" s="69">
        <v>-31118.218042000004</v>
      </c>
      <c r="CE27" s="69">
        <v>-47275.179492479991</v>
      </c>
      <c r="CF27" s="69">
        <v>-61852.61321055</v>
      </c>
      <c r="CG27" s="69">
        <v>-56072.918233279997</v>
      </c>
      <c r="CH27" s="69">
        <v>-64698.249193889984</v>
      </c>
      <c r="CI27" s="69">
        <v>-11275.081655449976</v>
      </c>
      <c r="CJ27" s="71">
        <v>-4858.5398168999927</v>
      </c>
      <c r="CK27" s="69">
        <v>10091.603908330006</v>
      </c>
      <c r="CL27" s="69">
        <v>23915.912262950005</v>
      </c>
      <c r="CM27" s="69">
        <v>27456.599104620022</v>
      </c>
      <c r="CN27" s="69">
        <v>18636.588128700019</v>
      </c>
      <c r="CO27" s="69">
        <v>21228.291813360007</v>
      </c>
      <c r="CP27" s="69">
        <v>28088.305684959996</v>
      </c>
      <c r="CQ27" s="69">
        <v>-12425.194763121006</v>
      </c>
      <c r="CR27" s="69">
        <v>7957.8290278499844</v>
      </c>
      <c r="CS27" s="69">
        <v>11978.825351360467</v>
      </c>
      <c r="CT27" s="69">
        <v>-21973.056360139999</v>
      </c>
      <c r="CU27" s="69">
        <v>12216.056374529988</v>
      </c>
      <c r="CV27" s="71">
        <v>3681.8762494099956</v>
      </c>
      <c r="CW27" s="69">
        <v>12621.532075570005</v>
      </c>
      <c r="CX27" s="69">
        <v>-7814.734225970009</v>
      </c>
      <c r="CY27" s="69">
        <v>-51418.740244090004</v>
      </c>
      <c r="CZ27" s="69">
        <v>-41894.035487750007</v>
      </c>
      <c r="DA27" s="69">
        <v>-56174.073022330005</v>
      </c>
      <c r="DB27" s="69">
        <v>-92957.516520289995</v>
      </c>
      <c r="DC27" s="69">
        <v>-100139.41858231</v>
      </c>
      <c r="DD27" s="69">
        <v>-75240.616989989983</v>
      </c>
      <c r="DE27" s="89">
        <v>-60531.09510738041</v>
      </c>
      <c r="DF27" s="69">
        <v>-55067.957401950072</v>
      </c>
      <c r="DG27" s="69">
        <v>-5882.5494274799712</v>
      </c>
      <c r="DH27" s="71">
        <v>-10379.090970259995</v>
      </c>
      <c r="DI27" s="69">
        <v>-5811.7144798600084</v>
      </c>
      <c r="DJ27" s="69">
        <v>-14800.337542489975</v>
      </c>
      <c r="DK27" s="69">
        <v>-22650.515234900002</v>
      </c>
      <c r="DL27" s="69">
        <v>-11778.670663960007</v>
      </c>
      <c r="DM27" s="69">
        <v>-99333.078478519994</v>
      </c>
      <c r="DN27" s="69">
        <v>-79012.059584380011</v>
      </c>
      <c r="DO27" s="69">
        <v>-80664.509243590001</v>
      </c>
      <c r="DP27" s="69">
        <v>-5390.9139965800132</v>
      </c>
      <c r="DQ27" s="69">
        <v>9465.3049588400008</v>
      </c>
      <c r="DR27" s="69">
        <v>1790.7704142699999</v>
      </c>
      <c r="DS27" s="69">
        <v>-24478.727979709998</v>
      </c>
      <c r="DT27" s="71">
        <v>-16932.992071770001</v>
      </c>
      <c r="DU27" s="69">
        <v>-14200.343478620001</v>
      </c>
      <c r="DV27" s="69">
        <v>-9377.9176010400006</v>
      </c>
      <c r="DW27" s="69">
        <v>-14553.55047066</v>
      </c>
      <c r="DX27" s="69">
        <v>-10910.933755780001</v>
      </c>
      <c r="DY27" s="69">
        <v>-19995.09658596</v>
      </c>
      <c r="DZ27" s="69">
        <v>-18086.322951150003</v>
      </c>
      <c r="EA27" s="69">
        <v>-49113.614911510005</v>
      </c>
      <c r="EB27" s="69">
        <v>-33937.274945960002</v>
      </c>
      <c r="EC27" s="69">
        <v>-42816.514588190003</v>
      </c>
      <c r="ED27" s="69">
        <v>-64334.530461820003</v>
      </c>
      <c r="EE27" s="69">
        <v>2042.6719493399999</v>
      </c>
      <c r="EF27" s="71">
        <v>-28287.868216679999</v>
      </c>
      <c r="EG27" s="69">
        <v>-42855.861280099998</v>
      </c>
      <c r="EH27" s="69">
        <v>-48489.079412830004</v>
      </c>
      <c r="EI27" s="69">
        <v>-55394.68221639</v>
      </c>
      <c r="EJ27" s="69">
        <v>-69740.839316009995</v>
      </c>
      <c r="EK27" s="69">
        <v>-71962.790588550008</v>
      </c>
      <c r="EL27" s="69">
        <v>-67544.222196140006</v>
      </c>
      <c r="EM27" s="69">
        <v>-82513.829480910004</v>
      </c>
      <c r="EN27" s="69">
        <v>-107864.15741105001</v>
      </c>
      <c r="EO27" s="69">
        <v>-133810.21165883</v>
      </c>
      <c r="EP27" s="69">
        <v>-130094.37929173</v>
      </c>
      <c r="EQ27" s="69">
        <v>-98226.721246250003</v>
      </c>
      <c r="ER27" s="71">
        <v>-148006.86206121999</v>
      </c>
      <c r="ES27" s="69">
        <v>-163284.8184204</v>
      </c>
      <c r="ET27" s="69">
        <v>-182125.42677717999</v>
      </c>
      <c r="EU27" s="69">
        <v>-251442.6241787</v>
      </c>
      <c r="EV27" s="69">
        <v>-279035.87020467001</v>
      </c>
      <c r="EW27" s="69">
        <v>-236679.03171179001</v>
      </c>
      <c r="EX27" s="69">
        <v>-255563.10556219</v>
      </c>
      <c r="EY27" s="69">
        <v>-251119.95601013</v>
      </c>
      <c r="EZ27" s="69">
        <v>-253904.16131719001</v>
      </c>
      <c r="FA27" s="69">
        <v>-248600.51720879</v>
      </c>
      <c r="FB27" s="69">
        <v>-240171.05012699999</v>
      </c>
      <c r="FC27" s="69">
        <v>-162767.77661060999</v>
      </c>
      <c r="FD27" s="71">
        <v>-265153.86379003001</v>
      </c>
      <c r="FE27" s="69">
        <v>-279922.30943836999</v>
      </c>
      <c r="FF27" s="69">
        <v>-286676.77032988</v>
      </c>
      <c r="FG27" s="69">
        <v>-288009.19090801</v>
      </c>
      <c r="FH27" s="69">
        <v>-289362.96035223</v>
      </c>
      <c r="FI27" s="69">
        <v>-287135.09211937001</v>
      </c>
      <c r="FJ27" s="69">
        <v>-303270.47573353996</v>
      </c>
      <c r="FK27" s="69">
        <v>-290416.94067044999</v>
      </c>
      <c r="FL27" s="69">
        <v>-295803.59061409999</v>
      </c>
      <c r="FM27" s="69">
        <v>-291366.43189064</v>
      </c>
      <c r="FN27" s="69">
        <v>-289589.57833913999</v>
      </c>
      <c r="FO27" s="69"/>
    </row>
    <row r="28" spans="1:171" ht="34.950000000000003" customHeight="1" x14ac:dyDescent="0.25">
      <c r="A28" s="128"/>
      <c r="B28" s="26" t="str">
        <f>IF('0'!$A$1=1,"Фінансування за рахунок коштів єдиного казначейського рахунку","Financing at the expense of resources of single treasury account")</f>
        <v>Фінансування за рахунок коштів єдиного казначейського рахунку</v>
      </c>
      <c r="C28" s="15">
        <v>603000</v>
      </c>
      <c r="D28" s="80">
        <v>22.310709519999996</v>
      </c>
      <c r="E28" s="80">
        <v>335.69006334999995</v>
      </c>
      <c r="F28" s="80">
        <v>929.48044345000028</v>
      </c>
      <c r="G28" s="80">
        <v>1270.3624795400001</v>
      </c>
      <c r="H28" s="80">
        <v>1373.9722383200001</v>
      </c>
      <c r="I28" s="80">
        <v>3455.6538641800007</v>
      </c>
      <c r="J28" s="80">
        <v>2936.4239241200007</v>
      </c>
      <c r="K28" s="80">
        <v>1512.9871066100004</v>
      </c>
      <c r="L28" s="80">
        <v>1424.1531634500004</v>
      </c>
      <c r="M28" s="80">
        <v>1513.0292439600005</v>
      </c>
      <c r="N28" s="80">
        <v>1301.4451207000004</v>
      </c>
      <c r="O28" s="81">
        <v>622.79330111000047</v>
      </c>
      <c r="P28" s="80">
        <v>288.70767490999998</v>
      </c>
      <c r="Q28" s="80">
        <v>1028.3166144000002</v>
      </c>
      <c r="R28" s="80">
        <v>1952.8089192500001</v>
      </c>
      <c r="S28" s="80">
        <v>2518.1435007600003</v>
      </c>
      <c r="T28" s="80">
        <v>3264.2183195299999</v>
      </c>
      <c r="U28" s="80">
        <v>5249.9910714500002</v>
      </c>
      <c r="V28" s="80">
        <v>5419.7036668499986</v>
      </c>
      <c r="W28" s="80">
        <v>3698.513080570001</v>
      </c>
      <c r="X28" s="80">
        <v>3539.3514736100005</v>
      </c>
      <c r="Y28" s="80">
        <v>2833.6373091600003</v>
      </c>
      <c r="Z28" s="80">
        <v>1461.8621700300009</v>
      </c>
      <c r="AA28" s="81">
        <v>1441.4003537200006</v>
      </c>
      <c r="AB28" s="80">
        <v>569.26735839000014</v>
      </c>
      <c r="AC28" s="80">
        <v>942.45443501999989</v>
      </c>
      <c r="AD28" s="80">
        <v>2192.8064364000002</v>
      </c>
      <c r="AE28" s="80">
        <v>3568.2950444899998</v>
      </c>
      <c r="AF28" s="80">
        <v>4261.3343940699997</v>
      </c>
      <c r="AG28" s="80">
        <v>7137.3348486899977</v>
      </c>
      <c r="AH28" s="80">
        <v>6199.8322592199984</v>
      </c>
      <c r="AI28" s="80">
        <v>4812.4332381399981</v>
      </c>
      <c r="AJ28" s="80">
        <v>5179.4148089699984</v>
      </c>
      <c r="AK28" s="80">
        <v>5438.580294209999</v>
      </c>
      <c r="AL28" s="80">
        <v>4471.144128259999</v>
      </c>
      <c r="AM28" s="81">
        <v>4942.0545038999981</v>
      </c>
      <c r="AN28" s="80">
        <v>578.40121054999997</v>
      </c>
      <c r="AO28" s="80">
        <v>1154.73065698</v>
      </c>
      <c r="AP28" s="80">
        <v>1301.2177832099999</v>
      </c>
      <c r="AQ28" s="80">
        <v>1749.2745979700001</v>
      </c>
      <c r="AR28" s="80">
        <v>2057.2275006600003</v>
      </c>
      <c r="AS28" s="80">
        <v>4413.6593247699993</v>
      </c>
      <c r="AT28" s="80">
        <v>2805.27479253</v>
      </c>
      <c r="AU28" s="80">
        <v>1968.5283059999997</v>
      </c>
      <c r="AV28" s="80">
        <v>1781.7294010900002</v>
      </c>
      <c r="AW28" s="80">
        <v>1587.5055416099999</v>
      </c>
      <c r="AX28" s="80">
        <v>660.11801424999987</v>
      </c>
      <c r="AY28" s="81">
        <v>-691.37432348000027</v>
      </c>
      <c r="AZ28" s="80">
        <v>51.638468400000001</v>
      </c>
      <c r="BA28" s="80">
        <v>19.94170519</v>
      </c>
      <c r="BB28" s="80">
        <v>64.831459230000007</v>
      </c>
      <c r="BC28" s="80">
        <v>77.644988020000028</v>
      </c>
      <c r="BD28" s="80">
        <v>85.879226940000009</v>
      </c>
      <c r="BE28" s="80">
        <v>105.46716906000003</v>
      </c>
      <c r="BF28" s="80">
        <v>166.95589505999999</v>
      </c>
      <c r="BG28" s="80">
        <v>281.10684074</v>
      </c>
      <c r="BH28" s="80">
        <v>19.422775609999974</v>
      </c>
      <c r="BI28" s="80">
        <v>6.8027493099999798</v>
      </c>
      <c r="BJ28" s="80">
        <v>-10.626614300000019</v>
      </c>
      <c r="BK28" s="80">
        <v>-11.369573660000018</v>
      </c>
      <c r="BL28" s="82">
        <v>0.27472269999999993</v>
      </c>
      <c r="BM28" s="80">
        <v>-0.70635647000000001</v>
      </c>
      <c r="BN28" s="80">
        <v>1.9586749999999986E-2</v>
      </c>
      <c r="BO28" s="80">
        <v>2.0698141100000003</v>
      </c>
      <c r="BP28" s="80">
        <v>4.00134261</v>
      </c>
      <c r="BQ28" s="80">
        <v>3.1801064300000004</v>
      </c>
      <c r="BR28" s="80">
        <v>3.2601240000000002</v>
      </c>
      <c r="BS28" s="80">
        <v>-0.91685629000000013</v>
      </c>
      <c r="BT28" s="80">
        <v>-2.1602818200000007</v>
      </c>
      <c r="BU28" s="80">
        <v>-3.8843515700000006</v>
      </c>
      <c r="BV28" s="80">
        <v>-4.4882240199999996</v>
      </c>
      <c r="BW28" s="80">
        <v>0</v>
      </c>
      <c r="BX28" s="82">
        <v>-0.37681623999999997</v>
      </c>
      <c r="BY28" s="80">
        <v>3.5805402699999997</v>
      </c>
      <c r="BZ28" s="80">
        <v>32.517189160000001</v>
      </c>
      <c r="CA28" s="80">
        <v>38.075135619999998</v>
      </c>
      <c r="CB28" s="80">
        <v>54.118001020000008</v>
      </c>
      <c r="CC28" s="80">
        <v>76.397104680000012</v>
      </c>
      <c r="CD28" s="80">
        <v>59.861169520000004</v>
      </c>
      <c r="CE28" s="80">
        <v>55.087210990000003</v>
      </c>
      <c r="CF28" s="80">
        <v>65.694009809999997</v>
      </c>
      <c r="CG28" s="80">
        <v>25.988188019999996</v>
      </c>
      <c r="CH28" s="80">
        <v>3.6082219299999956</v>
      </c>
      <c r="CI28" s="80">
        <v>-3.5663021900000045</v>
      </c>
      <c r="CJ28" s="82">
        <v>12.98885733</v>
      </c>
      <c r="CK28" s="80">
        <v>39.357661280000002</v>
      </c>
      <c r="CL28" s="80">
        <v>103.05729734000001</v>
      </c>
      <c r="CM28" s="80">
        <v>135.12202378999999</v>
      </c>
      <c r="CN28" s="80">
        <v>154.31545137999998</v>
      </c>
      <c r="CO28" s="80">
        <v>194.97507449</v>
      </c>
      <c r="CP28" s="80">
        <v>137.25902527</v>
      </c>
      <c r="CQ28" s="80">
        <v>84.783143929999994</v>
      </c>
      <c r="CR28" s="80">
        <v>52.858655719999987</v>
      </c>
      <c r="CS28" s="80">
        <v>36.757913429999988</v>
      </c>
      <c r="CT28" s="80">
        <v>50.005952689999987</v>
      </c>
      <c r="CU28" s="80">
        <v>-0.70807045000000812</v>
      </c>
      <c r="CV28" s="82">
        <v>36.259674060000002</v>
      </c>
      <c r="CW28" s="80">
        <v>84.110137309999999</v>
      </c>
      <c r="CX28" s="80">
        <v>160.63313712000001</v>
      </c>
      <c r="CY28" s="80">
        <v>200.02367380000001</v>
      </c>
      <c r="CZ28" s="80">
        <v>213.64236972999998</v>
      </c>
      <c r="DA28" s="80">
        <v>230.53062855000002</v>
      </c>
      <c r="DB28" s="80">
        <v>182.15167407000001</v>
      </c>
      <c r="DC28" s="80">
        <v>103.83324286000001</v>
      </c>
      <c r="DD28" s="80">
        <v>65.610252390000014</v>
      </c>
      <c r="DE28" s="90">
        <v>60.049745610000002</v>
      </c>
      <c r="DF28" s="80">
        <v>3.5815450699999998</v>
      </c>
      <c r="DG28" s="80">
        <v>-0.90318235999998109</v>
      </c>
      <c r="DH28" s="82">
        <v>39.402674560000001</v>
      </c>
      <c r="DI28" s="80">
        <v>89.583375750000002</v>
      </c>
      <c r="DJ28" s="80">
        <v>200.06642449000003</v>
      </c>
      <c r="DK28" s="80">
        <v>280.28922076999999</v>
      </c>
      <c r="DL28" s="80">
        <v>314.18857752999998</v>
      </c>
      <c r="DM28" s="80">
        <v>322.05985711</v>
      </c>
      <c r="DN28" s="80">
        <v>233.24025741999998</v>
      </c>
      <c r="DO28" s="80">
        <v>123.24421397</v>
      </c>
      <c r="DP28" s="80">
        <v>106.50512676999999</v>
      </c>
      <c r="DQ28" s="80">
        <v>46.359009149999999</v>
      </c>
      <c r="DR28" s="80">
        <v>-0.30682647999999996</v>
      </c>
      <c r="DS28" s="80">
        <v>-0.42268821000000001</v>
      </c>
      <c r="DT28" s="82">
        <v>13.971186830000001</v>
      </c>
      <c r="DU28" s="80">
        <v>50.200014840000001</v>
      </c>
      <c r="DV28" s="80">
        <v>10385.906346809999</v>
      </c>
      <c r="DW28" s="80">
        <v>131.95471264</v>
      </c>
      <c r="DX28" s="80">
        <v>182.01134537000002</v>
      </c>
      <c r="DY28" s="80">
        <v>12289.87771069</v>
      </c>
      <c r="DZ28" s="80">
        <v>10137.363578530001</v>
      </c>
      <c r="EA28" s="80">
        <v>79.675432049999998</v>
      </c>
      <c r="EB28" s="80">
        <v>28342.69411502</v>
      </c>
      <c r="EC28" s="80">
        <v>35887.618992399999</v>
      </c>
      <c r="ED28" s="80">
        <v>2116.3783941199999</v>
      </c>
      <c r="EE28" s="80">
        <v>12506.90866494</v>
      </c>
      <c r="EF28" s="82">
        <v>9717.1529204300004</v>
      </c>
      <c r="EG28" s="80">
        <v>56545.769652260002</v>
      </c>
      <c r="EH28" s="80">
        <v>14211.743998870001</v>
      </c>
      <c r="EI28" s="80">
        <v>39783.871972610003</v>
      </c>
      <c r="EJ28" s="80">
        <v>77726.844782419998</v>
      </c>
      <c r="EK28" s="80">
        <v>74335.366003520001</v>
      </c>
      <c r="EL28" s="80">
        <v>58871.347649120005</v>
      </c>
      <c r="EM28" s="80">
        <v>4505.9601538699999</v>
      </c>
      <c r="EN28" s="80">
        <v>52809.816573099997</v>
      </c>
      <c r="EO28" s="80">
        <v>53624.364394459997</v>
      </c>
      <c r="EP28" s="80">
        <v>104650.22115851</v>
      </c>
      <c r="EQ28" s="80">
        <v>121391.07682916001</v>
      </c>
      <c r="ER28" s="82">
        <v>52067.395112999999</v>
      </c>
      <c r="ES28" s="80">
        <v>114841.05868038001</v>
      </c>
      <c r="ET28" s="80">
        <v>58201.518323349999</v>
      </c>
      <c r="EU28" s="80">
        <v>0</v>
      </c>
      <c r="EV28" s="80">
        <v>20928.075189849988</v>
      </c>
      <c r="EW28" s="80">
        <v>19285.932923119999</v>
      </c>
      <c r="EX28" s="80">
        <v>1.56451483</v>
      </c>
      <c r="EY28" s="80">
        <v>50194.612071889998</v>
      </c>
      <c r="EZ28" s="80">
        <v>86956.249557250005</v>
      </c>
      <c r="FA28" s="80">
        <v>87679.949827350007</v>
      </c>
      <c r="FB28" s="80">
        <v>154863.04232874</v>
      </c>
      <c r="FC28" s="80">
        <v>226552.51965947001</v>
      </c>
      <c r="FD28" s="82">
        <v>235224.82597635998</v>
      </c>
      <c r="FE28" s="80">
        <v>328960.36000621004</v>
      </c>
      <c r="FF28" s="80">
        <v>88383.440959570013</v>
      </c>
      <c r="FG28" s="80">
        <v>124453.44707810001</v>
      </c>
      <c r="FH28" s="80">
        <v>285121.18406509003</v>
      </c>
      <c r="FI28" s="80">
        <v>356315.63256745</v>
      </c>
      <c r="FJ28" s="80">
        <v>385435.58806465997</v>
      </c>
      <c r="FK28" s="80">
        <v>157452.36739851002</v>
      </c>
      <c r="FL28" s="80">
        <v>260193.72771501</v>
      </c>
      <c r="FM28" s="80">
        <v>354298.27601721004</v>
      </c>
      <c r="FN28" s="80">
        <v>219412.24286231</v>
      </c>
      <c r="FO28" s="80"/>
    </row>
    <row r="29" spans="1:171" x14ac:dyDescent="0.25">
      <c r="A29" s="27"/>
      <c r="B29" s="28"/>
      <c r="C29" s="28"/>
      <c r="D29" s="12"/>
      <c r="E29" s="12"/>
      <c r="F29" s="12"/>
      <c r="G29" s="12"/>
      <c r="H29" s="12"/>
      <c r="I29" s="12"/>
      <c r="J29" s="12"/>
      <c r="K29" s="12"/>
      <c r="L29" s="12"/>
      <c r="M29" s="12"/>
      <c r="N29" s="12"/>
      <c r="O29" s="29"/>
      <c r="P29" s="29"/>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92"/>
      <c r="DF29" s="2"/>
      <c r="DG29" s="2"/>
      <c r="DH29" s="2"/>
      <c r="DI29" s="2"/>
      <c r="DJ29" s="2"/>
      <c r="DK29" s="2"/>
      <c r="DL29" s="2"/>
      <c r="DM29" s="2"/>
      <c r="DN29" s="2"/>
      <c r="DO29" s="2"/>
      <c r="DP29" s="2"/>
      <c r="DQ29" s="92"/>
      <c r="DR29" s="2"/>
      <c r="DS29" s="2"/>
      <c r="DT29" s="2"/>
      <c r="DU29" s="2"/>
      <c r="DV29" s="2"/>
      <c r="DW29" s="2"/>
      <c r="DX29" s="2"/>
      <c r="DY29" s="2"/>
      <c r="DZ29" s="2"/>
      <c r="EA29" s="2"/>
      <c r="EB29" s="2"/>
      <c r="EC29" s="92"/>
      <c r="ED29" s="2"/>
      <c r="EE29" s="2"/>
      <c r="EF29" s="2"/>
      <c r="EG29" s="2"/>
      <c r="EH29" s="2"/>
      <c r="EI29" s="2"/>
      <c r="EJ29" s="2"/>
      <c r="EK29" s="2"/>
      <c r="EL29" s="2"/>
      <c r="EM29" s="80"/>
      <c r="EN29" s="2"/>
      <c r="EO29" s="92"/>
      <c r="EP29" s="2"/>
      <c r="EQ29" s="2"/>
      <c r="ER29" s="2"/>
      <c r="ES29" s="2"/>
      <c r="ET29" s="2"/>
      <c r="EU29" s="2"/>
      <c r="EV29" s="2"/>
      <c r="EW29" s="2"/>
      <c r="EX29" s="2"/>
      <c r="EY29" s="80"/>
      <c r="EZ29" s="2"/>
      <c r="FA29" s="92"/>
      <c r="FB29" s="2"/>
      <c r="FC29" s="2"/>
      <c r="FD29" s="2"/>
      <c r="FE29" s="2"/>
      <c r="FF29" s="2"/>
      <c r="FG29" s="2"/>
      <c r="FH29" s="2"/>
      <c r="FI29" s="2"/>
      <c r="FJ29" s="2"/>
      <c r="FK29" s="80"/>
      <c r="FL29" s="2"/>
      <c r="FM29" s="92"/>
      <c r="FN29" s="2"/>
      <c r="FO29" s="2"/>
    </row>
    <row r="30" spans="1:171" ht="45" customHeight="1" x14ac:dyDescent="0.25">
      <c r="A30" s="123" t="str">
        <f>IF('0'!$A$1=1,"Кредитування Зведеного бюджету* (кумулятивно з початку року) (млн. гривень)","Consolidated budget lending * (cumulative from the beginning of a year) (UAH million)")</f>
        <v>Кредитування Зведеного бюджету* (кумулятивно з початку року) (млн. гривень)</v>
      </c>
      <c r="B30" s="120"/>
      <c r="C30" s="3" t="str">
        <f t="shared" ref="C30:BN30" si="3">C2</f>
        <v>код бюджетної класифікації</v>
      </c>
      <c r="D30" s="30">
        <f t="shared" si="3"/>
        <v>40544</v>
      </c>
      <c r="E30" s="30">
        <f t="shared" si="3"/>
        <v>40575</v>
      </c>
      <c r="F30" s="30">
        <f t="shared" si="3"/>
        <v>40603</v>
      </c>
      <c r="G30" s="30">
        <f t="shared" si="3"/>
        <v>40634</v>
      </c>
      <c r="H30" s="30">
        <f t="shared" si="3"/>
        <v>40664</v>
      </c>
      <c r="I30" s="30">
        <f t="shared" si="3"/>
        <v>40695</v>
      </c>
      <c r="J30" s="30">
        <f t="shared" si="3"/>
        <v>40725</v>
      </c>
      <c r="K30" s="30">
        <f t="shared" si="3"/>
        <v>40756</v>
      </c>
      <c r="L30" s="30">
        <f t="shared" si="3"/>
        <v>40787</v>
      </c>
      <c r="M30" s="30">
        <f t="shared" si="3"/>
        <v>40817</v>
      </c>
      <c r="N30" s="30">
        <f t="shared" si="3"/>
        <v>40848</v>
      </c>
      <c r="O30" s="31">
        <f t="shared" si="3"/>
        <v>40878</v>
      </c>
      <c r="P30" s="30">
        <f t="shared" si="3"/>
        <v>40909</v>
      </c>
      <c r="Q30" s="30">
        <f t="shared" si="3"/>
        <v>40940</v>
      </c>
      <c r="R30" s="30">
        <f t="shared" si="3"/>
        <v>40969</v>
      </c>
      <c r="S30" s="30">
        <f t="shared" si="3"/>
        <v>41000</v>
      </c>
      <c r="T30" s="30">
        <f t="shared" si="3"/>
        <v>41030</v>
      </c>
      <c r="U30" s="30">
        <f t="shared" si="3"/>
        <v>41061</v>
      </c>
      <c r="V30" s="30">
        <f t="shared" si="3"/>
        <v>41091</v>
      </c>
      <c r="W30" s="30">
        <f t="shared" si="3"/>
        <v>41122</v>
      </c>
      <c r="X30" s="30">
        <f t="shared" si="3"/>
        <v>41153</v>
      </c>
      <c r="Y30" s="30">
        <f t="shared" si="3"/>
        <v>41183</v>
      </c>
      <c r="Z30" s="30">
        <f t="shared" si="3"/>
        <v>41214</v>
      </c>
      <c r="AA30" s="31">
        <f t="shared" si="3"/>
        <v>41244</v>
      </c>
      <c r="AB30" s="30">
        <f t="shared" si="3"/>
        <v>41275</v>
      </c>
      <c r="AC30" s="30">
        <f t="shared" si="3"/>
        <v>41306</v>
      </c>
      <c r="AD30" s="30">
        <f t="shared" si="3"/>
        <v>41334</v>
      </c>
      <c r="AE30" s="30">
        <f t="shared" si="3"/>
        <v>41365</v>
      </c>
      <c r="AF30" s="30">
        <f t="shared" si="3"/>
        <v>41395</v>
      </c>
      <c r="AG30" s="30">
        <f t="shared" si="3"/>
        <v>41426</v>
      </c>
      <c r="AH30" s="30">
        <f t="shared" si="3"/>
        <v>41456</v>
      </c>
      <c r="AI30" s="30">
        <f t="shared" si="3"/>
        <v>41487</v>
      </c>
      <c r="AJ30" s="30">
        <f t="shared" si="3"/>
        <v>41518</v>
      </c>
      <c r="AK30" s="30">
        <f t="shared" si="3"/>
        <v>41548</v>
      </c>
      <c r="AL30" s="30">
        <f t="shared" si="3"/>
        <v>41579</v>
      </c>
      <c r="AM30" s="31">
        <f t="shared" si="3"/>
        <v>41609</v>
      </c>
      <c r="AN30" s="30">
        <f t="shared" si="3"/>
        <v>41640</v>
      </c>
      <c r="AO30" s="30">
        <f t="shared" si="3"/>
        <v>41671</v>
      </c>
      <c r="AP30" s="30">
        <f t="shared" si="3"/>
        <v>41699</v>
      </c>
      <c r="AQ30" s="30">
        <f t="shared" si="3"/>
        <v>41730</v>
      </c>
      <c r="AR30" s="30">
        <f t="shared" si="3"/>
        <v>41760</v>
      </c>
      <c r="AS30" s="30">
        <f t="shared" si="3"/>
        <v>41791</v>
      </c>
      <c r="AT30" s="30">
        <f t="shared" si="3"/>
        <v>41821</v>
      </c>
      <c r="AU30" s="30">
        <f t="shared" si="3"/>
        <v>41852</v>
      </c>
      <c r="AV30" s="30">
        <f t="shared" si="3"/>
        <v>41883</v>
      </c>
      <c r="AW30" s="30">
        <f t="shared" si="3"/>
        <v>41913</v>
      </c>
      <c r="AX30" s="30">
        <f t="shared" si="3"/>
        <v>41944</v>
      </c>
      <c r="AY30" s="31">
        <f t="shared" si="3"/>
        <v>41974</v>
      </c>
      <c r="AZ30" s="30">
        <f t="shared" si="3"/>
        <v>42005</v>
      </c>
      <c r="BA30" s="30">
        <f t="shared" si="3"/>
        <v>42036</v>
      </c>
      <c r="BB30" s="30">
        <f t="shared" si="3"/>
        <v>42064</v>
      </c>
      <c r="BC30" s="30">
        <f t="shared" si="3"/>
        <v>42095</v>
      </c>
      <c r="BD30" s="30">
        <f t="shared" si="3"/>
        <v>42125</v>
      </c>
      <c r="BE30" s="30">
        <f t="shared" si="3"/>
        <v>42156</v>
      </c>
      <c r="BF30" s="30">
        <f t="shared" si="3"/>
        <v>42186</v>
      </c>
      <c r="BG30" s="30">
        <f t="shared" si="3"/>
        <v>42217</v>
      </c>
      <c r="BH30" s="30">
        <f t="shared" si="3"/>
        <v>42248</v>
      </c>
      <c r="BI30" s="30">
        <f t="shared" si="3"/>
        <v>42278</v>
      </c>
      <c r="BJ30" s="30">
        <f t="shared" si="3"/>
        <v>42309</v>
      </c>
      <c r="BK30" s="30">
        <f t="shared" si="3"/>
        <v>42339</v>
      </c>
      <c r="BL30" s="54">
        <f t="shared" si="3"/>
        <v>42370</v>
      </c>
      <c r="BM30" s="30">
        <f t="shared" si="3"/>
        <v>42401</v>
      </c>
      <c r="BN30" s="17">
        <f t="shared" si="3"/>
        <v>42430</v>
      </c>
      <c r="BO30" s="17">
        <f t="shared" ref="BO30:BT30" si="4">BO2</f>
        <v>42461</v>
      </c>
      <c r="BP30" s="17">
        <f t="shared" si="4"/>
        <v>42491</v>
      </c>
      <c r="BQ30" s="17">
        <f t="shared" si="4"/>
        <v>42522</v>
      </c>
      <c r="BR30" s="17">
        <f t="shared" si="4"/>
        <v>42552</v>
      </c>
      <c r="BS30" s="17">
        <f t="shared" si="4"/>
        <v>42583</v>
      </c>
      <c r="BT30" s="17">
        <f t="shared" si="4"/>
        <v>42614</v>
      </c>
      <c r="BU30" s="17">
        <f>BU2</f>
        <v>42644</v>
      </c>
      <c r="BV30" s="17">
        <v>42675</v>
      </c>
      <c r="BW30" s="17">
        <v>42705</v>
      </c>
      <c r="BX30" s="54">
        <v>42736</v>
      </c>
      <c r="BY30" s="30">
        <v>42767</v>
      </c>
      <c r="BZ30" s="30">
        <v>42795</v>
      </c>
      <c r="CA30" s="30">
        <v>42826</v>
      </c>
      <c r="CB30" s="30">
        <v>42856</v>
      </c>
      <c r="CC30" s="30">
        <v>42887</v>
      </c>
      <c r="CD30" s="30">
        <v>42917</v>
      </c>
      <c r="CE30" s="30">
        <v>42948</v>
      </c>
      <c r="CF30" s="30">
        <v>42979</v>
      </c>
      <c r="CG30" s="30">
        <v>43009</v>
      </c>
      <c r="CH30" s="30">
        <v>43040</v>
      </c>
      <c r="CI30" s="30">
        <v>43070</v>
      </c>
      <c r="CJ30" s="17">
        <v>43101</v>
      </c>
      <c r="CK30" s="17">
        <v>43132</v>
      </c>
      <c r="CL30" s="17">
        <v>43160</v>
      </c>
      <c r="CM30" s="17">
        <v>43191</v>
      </c>
      <c r="CN30" s="17">
        <v>43221</v>
      </c>
      <c r="CO30" s="17">
        <v>43252</v>
      </c>
      <c r="CP30" s="17">
        <v>43282</v>
      </c>
      <c r="CQ30" s="17">
        <v>43313</v>
      </c>
      <c r="CR30" s="17">
        <v>43344</v>
      </c>
      <c r="CS30" s="17">
        <v>43374</v>
      </c>
      <c r="CT30" s="17">
        <v>43405</v>
      </c>
      <c r="CU30" s="18">
        <v>43435</v>
      </c>
      <c r="CV30" s="17">
        <v>43466</v>
      </c>
      <c r="CW30" s="17">
        <v>43497</v>
      </c>
      <c r="CX30" s="17">
        <v>43525</v>
      </c>
      <c r="CY30" s="17">
        <v>43556</v>
      </c>
      <c r="CZ30" s="17">
        <v>43586</v>
      </c>
      <c r="DA30" s="17">
        <v>43617</v>
      </c>
      <c r="DB30" s="17">
        <v>43647</v>
      </c>
      <c r="DC30" s="17">
        <v>43678</v>
      </c>
      <c r="DD30" s="17">
        <v>43709</v>
      </c>
      <c r="DE30" s="17">
        <v>43739</v>
      </c>
      <c r="DF30" s="17">
        <v>43770</v>
      </c>
      <c r="DG30" s="17">
        <v>43800</v>
      </c>
      <c r="DH30" s="53">
        <v>43831</v>
      </c>
      <c r="DI30" s="17">
        <v>43862</v>
      </c>
      <c r="DJ30" s="17">
        <v>43891</v>
      </c>
      <c r="DK30" s="17">
        <v>43922</v>
      </c>
      <c r="DL30" s="17">
        <v>43952</v>
      </c>
      <c r="DM30" s="17">
        <v>43983</v>
      </c>
      <c r="DN30" s="17">
        <v>44013</v>
      </c>
      <c r="DO30" s="17">
        <v>44044</v>
      </c>
      <c r="DP30" s="17">
        <v>44075</v>
      </c>
      <c r="DQ30" s="17">
        <v>44105</v>
      </c>
      <c r="DR30" s="17">
        <v>44136</v>
      </c>
      <c r="DS30" s="17">
        <v>44166</v>
      </c>
      <c r="DT30" s="53">
        <v>44197</v>
      </c>
      <c r="DU30" s="17">
        <v>44228</v>
      </c>
      <c r="DV30" s="17">
        <v>44256</v>
      </c>
      <c r="DW30" s="17">
        <v>44287</v>
      </c>
      <c r="DX30" s="17">
        <v>44317</v>
      </c>
      <c r="DY30" s="17">
        <v>44348</v>
      </c>
      <c r="DZ30" s="17">
        <v>44378</v>
      </c>
      <c r="EA30" s="17">
        <v>44409</v>
      </c>
      <c r="EB30" s="17">
        <v>44440</v>
      </c>
      <c r="EC30" s="17">
        <v>44470</v>
      </c>
      <c r="ED30" s="17">
        <v>44501</v>
      </c>
      <c r="EE30" s="17">
        <v>44531</v>
      </c>
      <c r="EF30" s="53">
        <v>44562</v>
      </c>
      <c r="EG30" s="17">
        <v>44593</v>
      </c>
      <c r="EH30" s="17">
        <v>44621</v>
      </c>
      <c r="EI30" s="17">
        <v>44652</v>
      </c>
      <c r="EJ30" s="17">
        <v>44682</v>
      </c>
      <c r="EK30" s="17">
        <v>44713</v>
      </c>
      <c r="EL30" s="17">
        <v>44743</v>
      </c>
      <c r="EM30" s="17">
        <v>44774</v>
      </c>
      <c r="EN30" s="17">
        <v>44805</v>
      </c>
      <c r="EO30" s="17">
        <v>44835</v>
      </c>
      <c r="EP30" s="17">
        <v>44866</v>
      </c>
      <c r="EQ30" s="17">
        <v>44896</v>
      </c>
      <c r="ER30" s="53">
        <v>44927</v>
      </c>
      <c r="ES30" s="17">
        <v>44958</v>
      </c>
      <c r="ET30" s="17">
        <v>44986</v>
      </c>
      <c r="EU30" s="17">
        <v>45017</v>
      </c>
      <c r="EV30" s="17">
        <v>45047</v>
      </c>
      <c r="EW30" s="17">
        <v>45078</v>
      </c>
      <c r="EX30" s="17">
        <v>45108</v>
      </c>
      <c r="EY30" s="17">
        <v>45139</v>
      </c>
      <c r="EZ30" s="17">
        <v>45170</v>
      </c>
      <c r="FA30" s="17">
        <v>45200</v>
      </c>
      <c r="FB30" s="17">
        <v>45231</v>
      </c>
      <c r="FC30" s="17">
        <v>45261</v>
      </c>
      <c r="FD30" s="53">
        <v>45292</v>
      </c>
      <c r="FE30" s="17">
        <v>45323</v>
      </c>
      <c r="FF30" s="17">
        <v>45352</v>
      </c>
      <c r="FG30" s="17">
        <v>45383</v>
      </c>
      <c r="FH30" s="17">
        <v>45413</v>
      </c>
      <c r="FI30" s="17">
        <v>45444</v>
      </c>
      <c r="FJ30" s="17">
        <v>45474</v>
      </c>
      <c r="FK30" s="17">
        <v>45505</v>
      </c>
      <c r="FL30" s="17">
        <v>45536</v>
      </c>
      <c r="FM30" s="17">
        <v>45566</v>
      </c>
      <c r="FN30" s="17">
        <v>45597</v>
      </c>
      <c r="FO30" s="17">
        <v>45627</v>
      </c>
    </row>
    <row r="31" spans="1:171" ht="54.9" customHeight="1" x14ac:dyDescent="0.25">
      <c r="A31" s="125" t="str">
        <f>IF('0'!$A$1=1,"ЗА КЛАСИФІКАЦІЄЮ КРЕДИТУВАННЯ БЮДЖЕТУ","CLASSIFICATION OF BUDGET LENDING")</f>
        <v>ЗА КЛАСИФІКАЦІЄЮ КРЕДИТУВАННЯ БЮДЖЕТУ</v>
      </c>
      <c r="B31" s="19" t="str">
        <f>IF('0'!$A$1=1,"Усього кредитування","Total lending")</f>
        <v>Усього кредитування</v>
      </c>
      <c r="C31" s="20">
        <v>4000</v>
      </c>
      <c r="D31" s="63">
        <v>206.5214139</v>
      </c>
      <c r="E31" s="63">
        <v>84.422821849999977</v>
      </c>
      <c r="F31" s="63">
        <v>642.92765152999982</v>
      </c>
      <c r="G31" s="63">
        <v>413.01505557000013</v>
      </c>
      <c r="H31" s="63">
        <v>1016.0128340800002</v>
      </c>
      <c r="I31" s="63">
        <v>1963.4193733600002</v>
      </c>
      <c r="J31" s="63">
        <v>2077.61557515</v>
      </c>
      <c r="K31" s="63">
        <v>2614.3107057399993</v>
      </c>
      <c r="L31" s="63">
        <v>2870.1212752500001</v>
      </c>
      <c r="M31" s="63">
        <v>3134.2753619399991</v>
      </c>
      <c r="N31" s="63">
        <v>3910.6773889199999</v>
      </c>
      <c r="O31" s="64">
        <v>4757.8814541799993</v>
      </c>
      <c r="P31" s="63">
        <v>115.02475078999998</v>
      </c>
      <c r="Q31" s="63">
        <v>257.72151762999999</v>
      </c>
      <c r="R31" s="63">
        <v>314.55232167999998</v>
      </c>
      <c r="S31" s="63">
        <v>941.22973053999999</v>
      </c>
      <c r="T31" s="63">
        <v>1508.5621700099996</v>
      </c>
      <c r="U31" s="63">
        <v>1620.5940936900001</v>
      </c>
      <c r="V31" s="63">
        <v>3004.3770149100001</v>
      </c>
      <c r="W31" s="63">
        <v>3212.9637647099999</v>
      </c>
      <c r="X31" s="63">
        <v>3476.6891541999998</v>
      </c>
      <c r="Y31" s="63">
        <v>4101.3098829600003</v>
      </c>
      <c r="Z31" s="63">
        <v>4444.8529902099999</v>
      </c>
      <c r="AA31" s="64">
        <v>3856.3012813</v>
      </c>
      <c r="AB31" s="63">
        <v>17.906221699999971</v>
      </c>
      <c r="AC31" s="63">
        <v>180.23462778000015</v>
      </c>
      <c r="AD31" s="63">
        <v>475.54047506000006</v>
      </c>
      <c r="AE31" s="63">
        <v>587.32756800000027</v>
      </c>
      <c r="AF31" s="63">
        <v>37.683450090000179</v>
      </c>
      <c r="AG31" s="63">
        <v>-14.628734579999808</v>
      </c>
      <c r="AH31" s="63">
        <v>293.08435646000021</v>
      </c>
      <c r="AI31" s="63">
        <v>475.60712076000021</v>
      </c>
      <c r="AJ31" s="63">
        <v>684.06689880000044</v>
      </c>
      <c r="AK31" s="63">
        <v>1245.4017188600005</v>
      </c>
      <c r="AL31" s="63">
        <v>1178.9760393999998</v>
      </c>
      <c r="AM31" s="64">
        <v>535.17793700000072</v>
      </c>
      <c r="AN31" s="63">
        <v>7.5460040099999821</v>
      </c>
      <c r="AO31" s="63">
        <v>-107.31766560000004</v>
      </c>
      <c r="AP31" s="63">
        <v>68.832766449999937</v>
      </c>
      <c r="AQ31" s="63">
        <v>190.26824664999998</v>
      </c>
      <c r="AR31" s="63">
        <v>728.26025484000002</v>
      </c>
      <c r="AS31" s="63">
        <v>1062.8464895</v>
      </c>
      <c r="AT31" s="63">
        <v>1276.5565005100002</v>
      </c>
      <c r="AU31" s="63">
        <v>1568.2370930199995</v>
      </c>
      <c r="AV31" s="63">
        <v>2240.6626522800002</v>
      </c>
      <c r="AW31" s="63">
        <v>2652.5488189300004</v>
      </c>
      <c r="AX31" s="63">
        <v>3056.5431232300007</v>
      </c>
      <c r="AY31" s="64">
        <v>4972.08472222</v>
      </c>
      <c r="AZ31" s="63">
        <v>-27.29372227</v>
      </c>
      <c r="BA31" s="63">
        <v>-384.35555395</v>
      </c>
      <c r="BB31" s="63">
        <v>266.72857498000002</v>
      </c>
      <c r="BC31" s="63">
        <v>1155.9991970999999</v>
      </c>
      <c r="BD31" s="63">
        <v>694.66607168999963</v>
      </c>
      <c r="BE31" s="63">
        <v>1157.5506958999997</v>
      </c>
      <c r="BF31" s="63">
        <v>873.00353434999977</v>
      </c>
      <c r="BG31" s="63">
        <v>655.1488794200003</v>
      </c>
      <c r="BH31" s="63">
        <v>2238.3757687699995</v>
      </c>
      <c r="BI31" s="63">
        <v>2534.9912591799998</v>
      </c>
      <c r="BJ31" s="63">
        <v>3250.2363691</v>
      </c>
      <c r="BK31" s="63">
        <v>3057.8402000800006</v>
      </c>
      <c r="BL31" s="65">
        <v>22.727632159999999</v>
      </c>
      <c r="BM31" s="63">
        <v>62.600047299999943</v>
      </c>
      <c r="BN31" s="63">
        <v>-429.18447218999995</v>
      </c>
      <c r="BO31" s="63">
        <v>489.96681512000077</v>
      </c>
      <c r="BP31" s="63">
        <v>105.20259212000002</v>
      </c>
      <c r="BQ31" s="63">
        <v>355.24884942000062</v>
      </c>
      <c r="BR31" s="63">
        <v>1299.0692549599994</v>
      </c>
      <c r="BS31" s="63">
        <v>1027.0547974199997</v>
      </c>
      <c r="BT31" s="63">
        <v>267.63263710000012</v>
      </c>
      <c r="BU31" s="63">
        <v>606.03499364000049</v>
      </c>
      <c r="BV31" s="63">
        <v>219.03808755000131</v>
      </c>
      <c r="BW31" s="63">
        <v>1841.3406744899987</v>
      </c>
      <c r="BX31" s="65">
        <v>794.34054574999993</v>
      </c>
      <c r="BY31" s="63">
        <v>98.241801119999877</v>
      </c>
      <c r="BZ31" s="63">
        <v>-46.229305479999653</v>
      </c>
      <c r="CA31" s="63">
        <v>166.15949152000022</v>
      </c>
      <c r="CB31" s="63">
        <v>-636.15068813000005</v>
      </c>
      <c r="CC31" s="63">
        <v>-22.113289579999901</v>
      </c>
      <c r="CD31" s="63">
        <v>375.48410265000018</v>
      </c>
      <c r="CE31" s="63">
        <v>223.26618588000065</v>
      </c>
      <c r="CF31" s="63">
        <v>-119.78508531000017</v>
      </c>
      <c r="CG31" s="63">
        <v>30.041945080000545</v>
      </c>
      <c r="CH31" s="63">
        <v>-747.26438948000134</v>
      </c>
      <c r="CI31" s="63">
        <v>2122.1492819800001</v>
      </c>
      <c r="CJ31" s="65">
        <v>427.70097659000004</v>
      </c>
      <c r="CK31" s="63">
        <v>-149.96405406000002</v>
      </c>
      <c r="CL31" s="63">
        <v>-104.51161446000008</v>
      </c>
      <c r="CM31" s="63">
        <v>97.258942490000223</v>
      </c>
      <c r="CN31" s="63">
        <v>-878.82827681000015</v>
      </c>
      <c r="CO31" s="63">
        <v>-20.807521309999629</v>
      </c>
      <c r="CP31" s="63">
        <v>726.43800033999958</v>
      </c>
      <c r="CQ31" s="63">
        <v>755.5691651100002</v>
      </c>
      <c r="CR31" s="63">
        <v>1032.6347679299988</v>
      </c>
      <c r="CS31" s="63">
        <v>869.64184850999982</v>
      </c>
      <c r="CT31" s="63">
        <v>425.53846632999978</v>
      </c>
      <c r="CU31" s="63">
        <v>1893.03569238</v>
      </c>
      <c r="CV31" s="65">
        <v>667.41061185999979</v>
      </c>
      <c r="CW31" s="63">
        <v>10.804609479999954</v>
      </c>
      <c r="CX31" s="63">
        <v>-565.06986695000012</v>
      </c>
      <c r="CY31" s="63">
        <v>-441.49748924999989</v>
      </c>
      <c r="CZ31" s="63">
        <v>-1255.4489013099999</v>
      </c>
      <c r="DA31" s="63">
        <v>-678.81359839000004</v>
      </c>
      <c r="DB31" s="63">
        <v>692.39855200999989</v>
      </c>
      <c r="DC31" s="63">
        <v>730.08819508999954</v>
      </c>
      <c r="DD31" s="63">
        <v>1906.9354850899995</v>
      </c>
      <c r="DE31" s="88">
        <v>1881.9871048099985</v>
      </c>
      <c r="DF31" s="63">
        <v>1419.6896538799992</v>
      </c>
      <c r="DG31" s="63">
        <v>4762.7232837999982</v>
      </c>
      <c r="DH31" s="65">
        <v>-108.35761169</v>
      </c>
      <c r="DI31" s="63">
        <v>-408.96472014999995</v>
      </c>
      <c r="DJ31" s="63">
        <v>-694.30129105999981</v>
      </c>
      <c r="DK31" s="63">
        <v>-931.41918106000037</v>
      </c>
      <c r="DL31" s="63">
        <v>-1281.8294165700001</v>
      </c>
      <c r="DM31" s="63">
        <v>1381.5943918900002</v>
      </c>
      <c r="DN31" s="63">
        <v>3275.0052842300001</v>
      </c>
      <c r="DO31" s="63">
        <v>2987.7920282399996</v>
      </c>
      <c r="DP31" s="63">
        <v>3731.2607062800007</v>
      </c>
      <c r="DQ31" s="63">
        <v>3931.2080162399998</v>
      </c>
      <c r="DR31" s="63">
        <v>4229.8815391899998</v>
      </c>
      <c r="DS31" s="63">
        <v>5736.7568130700001</v>
      </c>
      <c r="DT31" s="65">
        <v>338.00869101999996</v>
      </c>
      <c r="DU31" s="63">
        <v>-223.14086402000001</v>
      </c>
      <c r="DV31" s="63">
        <v>851.15742071</v>
      </c>
      <c r="DW31" s="63">
        <v>1297.98796148</v>
      </c>
      <c r="DX31" s="63">
        <v>461.45814923</v>
      </c>
      <c r="DY31" s="63">
        <v>1527.7545181099999</v>
      </c>
      <c r="DZ31" s="63">
        <v>2062.1092114600001</v>
      </c>
      <c r="EA31" s="63">
        <v>2301.3085810799998</v>
      </c>
      <c r="EB31" s="63">
        <v>3530.9056444299999</v>
      </c>
      <c r="EC31" s="63">
        <v>3266.7014500599998</v>
      </c>
      <c r="ED31" s="63">
        <v>3320.8914896300003</v>
      </c>
      <c r="EE31" s="63">
        <v>4775.6724226400001</v>
      </c>
      <c r="EF31" s="65">
        <v>2755.1081775100001</v>
      </c>
      <c r="EG31" s="63">
        <v>1613.7498991099999</v>
      </c>
      <c r="EH31" s="63">
        <v>2440.4024991199999</v>
      </c>
      <c r="EI31" s="63">
        <v>1694.1386309000002</v>
      </c>
      <c r="EJ31" s="63">
        <v>254.47333896999999</v>
      </c>
      <c r="EK31" s="63">
        <v>333.67855533999995</v>
      </c>
      <c r="EL31" s="63">
        <v>413.70443902</v>
      </c>
      <c r="EM31" s="63">
        <v>206.67422425000001</v>
      </c>
      <c r="EN31" s="63">
        <v>732.79994795000005</v>
      </c>
      <c r="EO31" s="63">
        <v>-1721.28641152</v>
      </c>
      <c r="EP31" s="63">
        <v>-3090.8991775200002</v>
      </c>
      <c r="EQ31" s="63">
        <v>-2242.4823880200001</v>
      </c>
      <c r="ER31" s="65">
        <v>-268.65428056000002</v>
      </c>
      <c r="ES31" s="63">
        <v>-1030.2393781200001</v>
      </c>
      <c r="ET31" s="63">
        <v>-1313.0292058699999</v>
      </c>
      <c r="EU31" s="63">
        <v>-2534.90808328</v>
      </c>
      <c r="EV31" s="63">
        <v>-5528.9800880699995</v>
      </c>
      <c r="EW31" s="63">
        <v>-5361.0573477299995</v>
      </c>
      <c r="EX31" s="63">
        <v>-5472.4387016800001</v>
      </c>
      <c r="EY31" s="63">
        <v>-5970.2533743599997</v>
      </c>
      <c r="EZ31" s="63">
        <v>-6488.3436459700006</v>
      </c>
      <c r="FA31" s="63">
        <v>-7101.7494081699997</v>
      </c>
      <c r="FB31" s="63">
        <v>-8594.4489415600001</v>
      </c>
      <c r="FC31" s="63">
        <v>-5082.5395092600002</v>
      </c>
      <c r="FD31" s="65">
        <v>-203.80480986000001</v>
      </c>
      <c r="FE31" s="63">
        <v>-1180.4302302399999</v>
      </c>
      <c r="FF31" s="63">
        <v>-1252.23797089</v>
      </c>
      <c r="FG31" s="63">
        <v>-2542.6800350500002</v>
      </c>
      <c r="FH31" s="63">
        <v>-3903.6137360900002</v>
      </c>
      <c r="FI31" s="63">
        <v>-7926.2583821999997</v>
      </c>
      <c r="FJ31" s="63">
        <v>-3880.95825513</v>
      </c>
      <c r="FK31" s="63">
        <v>-5020.89022269</v>
      </c>
      <c r="FL31" s="63">
        <v>-5460.5913654799997</v>
      </c>
      <c r="FM31" s="63">
        <v>-6689.2511286199997</v>
      </c>
      <c r="FN31" s="63">
        <v>-8959.2591130599994</v>
      </c>
      <c r="FO31" s="63"/>
    </row>
    <row r="32" spans="1:171" ht="54.9" customHeight="1" x14ac:dyDescent="0.25">
      <c r="A32" s="126"/>
      <c r="B32" s="32" t="str">
        <f>IF('0'!$A$1=1,"Надання внутрішніх кредитів","Domestic Loans extended")</f>
        <v>Надання внутрішніх кредитів</v>
      </c>
      <c r="C32" s="11">
        <v>4110</v>
      </c>
      <c r="D32" s="69">
        <v>270.48358911999998</v>
      </c>
      <c r="E32" s="69">
        <v>278.26973312999996</v>
      </c>
      <c r="F32" s="69">
        <v>1148.6431448599997</v>
      </c>
      <c r="G32" s="69">
        <v>1245.4102632999998</v>
      </c>
      <c r="H32" s="69">
        <v>2157.0351177899997</v>
      </c>
      <c r="I32" s="69">
        <v>3301.56441275</v>
      </c>
      <c r="J32" s="69">
        <v>3698.6622329299998</v>
      </c>
      <c r="K32" s="69">
        <v>4436.6274637799997</v>
      </c>
      <c r="L32" s="69">
        <v>4777.4585088700005</v>
      </c>
      <c r="M32" s="69">
        <v>5218.82673557</v>
      </c>
      <c r="N32" s="69">
        <v>6140.1693884200004</v>
      </c>
      <c r="O32" s="70">
        <v>7109.1969966699999</v>
      </c>
      <c r="P32" s="69">
        <v>169.46074436999999</v>
      </c>
      <c r="Q32" s="69">
        <v>470.34354817999997</v>
      </c>
      <c r="R32" s="69">
        <v>592.97903031999999</v>
      </c>
      <c r="S32" s="69">
        <v>1355.17909551</v>
      </c>
      <c r="T32" s="69">
        <v>2040.4290271899997</v>
      </c>
      <c r="U32" s="69">
        <v>2229.2270298100002</v>
      </c>
      <c r="V32" s="69">
        <v>3670.4836922900004</v>
      </c>
      <c r="W32" s="69">
        <v>4043.0603795699999</v>
      </c>
      <c r="X32" s="69">
        <v>4357.7458121700001</v>
      </c>
      <c r="Y32" s="69">
        <v>5318.7124354300004</v>
      </c>
      <c r="Z32" s="69">
        <v>5850.6207138899999</v>
      </c>
      <c r="AA32" s="70">
        <v>6188.3468798900003</v>
      </c>
      <c r="AB32" s="69">
        <v>307.27707806999996</v>
      </c>
      <c r="AC32" s="69">
        <v>1088.6582745800001</v>
      </c>
      <c r="AD32" s="69">
        <v>1645.9332261200002</v>
      </c>
      <c r="AE32" s="69">
        <v>1885.0125654000003</v>
      </c>
      <c r="AF32" s="69">
        <v>2115.9942934300002</v>
      </c>
      <c r="AG32" s="69">
        <v>2308.5274004600001</v>
      </c>
      <c r="AH32" s="69">
        <v>2665.3776486400002</v>
      </c>
      <c r="AI32" s="69">
        <v>3015.84911225</v>
      </c>
      <c r="AJ32" s="69">
        <v>3335.00060291</v>
      </c>
      <c r="AK32" s="69">
        <v>4229.7376100800002</v>
      </c>
      <c r="AL32" s="69">
        <v>5128.6128082699997</v>
      </c>
      <c r="AM32" s="70">
        <v>6115.4197484099996</v>
      </c>
      <c r="AN32" s="69">
        <v>67.192877589999995</v>
      </c>
      <c r="AO32" s="69">
        <v>106.96396338999998</v>
      </c>
      <c r="AP32" s="69">
        <v>366.22804238999993</v>
      </c>
      <c r="AQ32" s="69">
        <v>652.55242860999988</v>
      </c>
      <c r="AR32" s="69">
        <v>1443.8810194299999</v>
      </c>
      <c r="AS32" s="69">
        <v>1832.5122779099997</v>
      </c>
      <c r="AT32" s="69">
        <v>2196.6091130099999</v>
      </c>
      <c r="AU32" s="69">
        <v>2743.981364329999</v>
      </c>
      <c r="AV32" s="69">
        <v>3568.3374121799998</v>
      </c>
      <c r="AW32" s="69">
        <v>4167.2796282099998</v>
      </c>
      <c r="AX32" s="69">
        <v>4866.0806388199999</v>
      </c>
      <c r="AY32" s="70">
        <v>6825.3605708099994</v>
      </c>
      <c r="AZ32" s="69">
        <v>38.390363299999997</v>
      </c>
      <c r="BA32" s="69">
        <v>115.36892351</v>
      </c>
      <c r="BB32" s="69">
        <v>996.14237103999994</v>
      </c>
      <c r="BC32" s="69">
        <v>2122.6005107199999</v>
      </c>
      <c r="BD32" s="69">
        <v>2351.3043496499999</v>
      </c>
      <c r="BE32" s="69">
        <v>2847.6701459600004</v>
      </c>
      <c r="BF32" s="69">
        <v>3411.0902864200002</v>
      </c>
      <c r="BG32" s="69">
        <v>3679.8811012900005</v>
      </c>
      <c r="BH32" s="69">
        <v>5312.9235933300006</v>
      </c>
      <c r="BI32" s="69">
        <v>5804.8561312700012</v>
      </c>
      <c r="BJ32" s="69">
        <v>7305.9723901700017</v>
      </c>
      <c r="BK32" s="69">
        <v>7415.717226820002</v>
      </c>
      <c r="BL32" s="71">
        <v>85.958331340000001</v>
      </c>
      <c r="BM32" s="69">
        <v>820.43129806000002</v>
      </c>
      <c r="BN32" s="69">
        <v>867.79839913000001</v>
      </c>
      <c r="BO32" s="69">
        <v>2016.1446253000004</v>
      </c>
      <c r="BP32" s="69">
        <v>2436.7396192799997</v>
      </c>
      <c r="BQ32" s="69">
        <v>2793.1244591899999</v>
      </c>
      <c r="BR32" s="69">
        <v>3809.5970926599994</v>
      </c>
      <c r="BS32" s="69">
        <v>4240.0257613800004</v>
      </c>
      <c r="BT32" s="69">
        <v>4500.5914506000008</v>
      </c>
      <c r="BU32" s="69">
        <v>5125.0959452100005</v>
      </c>
      <c r="BV32" s="69">
        <v>5707.931419810001</v>
      </c>
      <c r="BW32" s="69">
        <v>7387.8993433899996</v>
      </c>
      <c r="BX32" s="71">
        <v>861.07354969999994</v>
      </c>
      <c r="BY32" s="69">
        <v>909.01286650999987</v>
      </c>
      <c r="BZ32" s="69">
        <v>1477.9703754900002</v>
      </c>
      <c r="CA32" s="69">
        <v>2014.9149820300001</v>
      </c>
      <c r="CB32" s="69">
        <v>2188.68983149</v>
      </c>
      <c r="CC32" s="69">
        <v>2852.6266578100003</v>
      </c>
      <c r="CD32" s="69">
        <v>3319.9295529000001</v>
      </c>
      <c r="CE32" s="69">
        <v>3879.7851406700006</v>
      </c>
      <c r="CF32" s="69">
        <v>4227.8078758000001</v>
      </c>
      <c r="CG32" s="69">
        <v>4723.0936827200012</v>
      </c>
      <c r="CH32" s="69">
        <v>5290.429635120001</v>
      </c>
      <c r="CI32" s="69">
        <v>8229.1516150700008</v>
      </c>
      <c r="CJ32" s="71">
        <v>492.02934418000001</v>
      </c>
      <c r="CK32" s="69">
        <v>655.37354312000002</v>
      </c>
      <c r="CL32" s="69">
        <v>1392.4607890499999</v>
      </c>
      <c r="CM32" s="69">
        <v>1957.7243686500001</v>
      </c>
      <c r="CN32" s="69">
        <v>2226.7405248600003</v>
      </c>
      <c r="CO32" s="69">
        <v>3155.8111726800007</v>
      </c>
      <c r="CP32" s="69">
        <v>3977.35918726</v>
      </c>
      <c r="CQ32" s="69">
        <v>4773.8485046100004</v>
      </c>
      <c r="CR32" s="69">
        <v>5800.8412695300003</v>
      </c>
      <c r="CS32" s="69">
        <v>6350.2343709999996</v>
      </c>
      <c r="CT32" s="69">
        <v>7234.1966420400004</v>
      </c>
      <c r="CU32" s="69">
        <v>8871.4604272199995</v>
      </c>
      <c r="CV32" s="71">
        <v>731.24175575999982</v>
      </c>
      <c r="CW32" s="69">
        <v>823.27109179999991</v>
      </c>
      <c r="CX32" s="69">
        <v>1006.5892114999999</v>
      </c>
      <c r="CY32" s="69">
        <v>1879.9938318600002</v>
      </c>
      <c r="CZ32" s="69">
        <v>2367.9638139000003</v>
      </c>
      <c r="DA32" s="69">
        <v>3090.3946405800002</v>
      </c>
      <c r="DB32" s="69">
        <v>4535.6967765099998</v>
      </c>
      <c r="DC32" s="69">
        <v>5280.8805922199999</v>
      </c>
      <c r="DD32" s="69">
        <v>7170.6456116199997</v>
      </c>
      <c r="DE32" s="89">
        <v>7908.4307645799981</v>
      </c>
      <c r="DF32" s="69">
        <v>8713.109171959999</v>
      </c>
      <c r="DG32" s="69">
        <v>12241.726516609999</v>
      </c>
      <c r="DH32" s="71">
        <v>15.344519529999999</v>
      </c>
      <c r="DI32" s="69">
        <v>402.56768861</v>
      </c>
      <c r="DJ32" s="69">
        <v>704.32670970000004</v>
      </c>
      <c r="DK32" s="69">
        <v>1339.8314526999998</v>
      </c>
      <c r="DL32" s="69">
        <v>2240.93764835</v>
      </c>
      <c r="DM32" s="69">
        <v>5106.2713992099998</v>
      </c>
      <c r="DN32" s="69">
        <v>7168.2309716999998</v>
      </c>
      <c r="DO32" s="69">
        <v>7684.8959119900001</v>
      </c>
      <c r="DP32" s="69">
        <v>9023.9828771899993</v>
      </c>
      <c r="DQ32" s="69">
        <v>10264.205078340001</v>
      </c>
      <c r="DR32" s="69">
        <v>12328.678215780001</v>
      </c>
      <c r="DS32" s="69">
        <v>15529.24981815</v>
      </c>
      <c r="DT32" s="71">
        <v>584.10769009000001</v>
      </c>
      <c r="DU32" s="69">
        <v>964.39750855999989</v>
      </c>
      <c r="DV32" s="69">
        <v>2477.2284685700001</v>
      </c>
      <c r="DW32" s="69">
        <v>4075.3898886799998</v>
      </c>
      <c r="DX32" s="69">
        <v>4916.3051895200006</v>
      </c>
      <c r="DY32" s="69">
        <v>6204.6257195600001</v>
      </c>
      <c r="DZ32" s="69">
        <v>7045.4621056800006</v>
      </c>
      <c r="EA32" s="69">
        <v>8116.3969109099999</v>
      </c>
      <c r="EB32" s="69">
        <v>9733.2853924699994</v>
      </c>
      <c r="EC32" s="69">
        <v>10453.45693805</v>
      </c>
      <c r="ED32" s="69">
        <v>12178.214716549999</v>
      </c>
      <c r="EE32" s="69">
        <v>14207.14977731</v>
      </c>
      <c r="EF32" s="71">
        <v>3026.7391712199997</v>
      </c>
      <c r="EG32" s="69">
        <v>3060.0407320900003</v>
      </c>
      <c r="EH32" s="69">
        <v>4292.7296969700001</v>
      </c>
      <c r="EI32" s="69">
        <v>4614.1073198500007</v>
      </c>
      <c r="EJ32" s="69">
        <v>4892.4710493399998</v>
      </c>
      <c r="EK32" s="69">
        <v>5314.9720570899999</v>
      </c>
      <c r="EL32" s="69">
        <v>5591.6404786800003</v>
      </c>
      <c r="EM32" s="69">
        <v>6462.8323563200001</v>
      </c>
      <c r="EN32" s="69">
        <v>7380.5082664499996</v>
      </c>
      <c r="EO32" s="69">
        <v>7709.3275915300001</v>
      </c>
      <c r="EP32" s="69">
        <v>9192.6885129500006</v>
      </c>
      <c r="EQ32" s="69">
        <v>10475.463188209998</v>
      </c>
      <c r="ER32" s="71">
        <v>139.91589777000002</v>
      </c>
      <c r="ES32" s="69">
        <v>601.63656065999999</v>
      </c>
      <c r="ET32" s="69">
        <v>805.77406015999998</v>
      </c>
      <c r="EU32" s="69">
        <v>923.90213808999999</v>
      </c>
      <c r="EV32" s="69">
        <v>1356.5187968499999</v>
      </c>
      <c r="EW32" s="69">
        <v>1794.9872800999999</v>
      </c>
      <c r="EX32" s="69">
        <v>2210.2446636499999</v>
      </c>
      <c r="EY32" s="69">
        <v>3219.7190153699999</v>
      </c>
      <c r="EZ32" s="69">
        <v>3529.14035143</v>
      </c>
      <c r="FA32" s="69">
        <v>4468.22030688</v>
      </c>
      <c r="FB32" s="69">
        <v>5225.0971002100005</v>
      </c>
      <c r="FC32" s="104">
        <v>10134.140166469999</v>
      </c>
      <c r="FD32" s="71">
        <v>194.32328312999999</v>
      </c>
      <c r="FE32" s="69">
        <v>351.82712830999998</v>
      </c>
      <c r="FF32" s="69">
        <v>758.0857665499999</v>
      </c>
      <c r="FG32" s="69">
        <v>925.32486261999998</v>
      </c>
      <c r="FH32" s="69">
        <v>1595.36507628</v>
      </c>
      <c r="FI32" s="69">
        <v>-1997.03981649</v>
      </c>
      <c r="FJ32" s="69">
        <v>2551.00335584</v>
      </c>
      <c r="FK32" s="69">
        <v>2801.3488546500002</v>
      </c>
      <c r="FL32" s="69">
        <v>3065.2945694499999</v>
      </c>
      <c r="FM32" s="69">
        <v>3490.7897869600001</v>
      </c>
      <c r="FN32" s="69">
        <v>3811.6955981999999</v>
      </c>
      <c r="FO32" s="69"/>
    </row>
    <row r="33" spans="1:171" ht="54.9" customHeight="1" x14ac:dyDescent="0.25">
      <c r="A33" s="127"/>
      <c r="B33" s="33" t="str">
        <f>IF('0'!$A$1=1,"Повернення внутрішніх кредитів","Domestic Loans returned")</f>
        <v>Повернення внутрішніх кредитів</v>
      </c>
      <c r="C33" s="15">
        <v>4120</v>
      </c>
      <c r="D33" s="80">
        <v>-63.962175219999999</v>
      </c>
      <c r="E33" s="80">
        <v>-193.84691128</v>
      </c>
      <c r="F33" s="80">
        <v>-505.71549333000007</v>
      </c>
      <c r="G33" s="80">
        <v>-832.39520772999981</v>
      </c>
      <c r="H33" s="80">
        <v>-1141.02228371</v>
      </c>
      <c r="I33" s="80">
        <v>-1338.14503939</v>
      </c>
      <c r="J33" s="80">
        <v>-1621.04665778</v>
      </c>
      <c r="K33" s="80">
        <v>-1822.31675804</v>
      </c>
      <c r="L33" s="80">
        <v>-1907.3372336199998</v>
      </c>
      <c r="M33" s="80">
        <v>-2084.5513736299999</v>
      </c>
      <c r="N33" s="80">
        <v>-2229.4919994999996</v>
      </c>
      <c r="O33" s="81">
        <v>-2351.3155424899996</v>
      </c>
      <c r="P33" s="80">
        <v>-54.435993580000002</v>
      </c>
      <c r="Q33" s="80">
        <v>-212.62203054999998</v>
      </c>
      <c r="R33" s="80">
        <v>-278.42670864000002</v>
      </c>
      <c r="S33" s="80">
        <v>-413.94936496999992</v>
      </c>
      <c r="T33" s="80">
        <v>-531.86685718000001</v>
      </c>
      <c r="U33" s="80">
        <v>-608.63293611999995</v>
      </c>
      <c r="V33" s="80">
        <v>-666.10667738000006</v>
      </c>
      <c r="W33" s="80">
        <v>-830.09661486000005</v>
      </c>
      <c r="X33" s="80">
        <v>-881.05665797000006</v>
      </c>
      <c r="Y33" s="80">
        <v>-1217.40255247</v>
      </c>
      <c r="Z33" s="80">
        <v>-1405.76772368</v>
      </c>
      <c r="AA33" s="81">
        <v>-2332.0455985900003</v>
      </c>
      <c r="AB33" s="80">
        <v>-289.37085637000001</v>
      </c>
      <c r="AC33" s="80">
        <v>-908.42364679999991</v>
      </c>
      <c r="AD33" s="80">
        <v>-1170.3927510600001</v>
      </c>
      <c r="AE33" s="80">
        <v>-1297.6849974000002</v>
      </c>
      <c r="AF33" s="80">
        <v>-2078.3108433400002</v>
      </c>
      <c r="AG33" s="80">
        <v>-2323.1561350400002</v>
      </c>
      <c r="AH33" s="80">
        <v>-2372.2932921800002</v>
      </c>
      <c r="AI33" s="80">
        <v>-2540.2419914900001</v>
      </c>
      <c r="AJ33" s="80">
        <v>-2650.9337041099998</v>
      </c>
      <c r="AK33" s="80">
        <v>-2984.3358912200001</v>
      </c>
      <c r="AL33" s="80">
        <v>-3949.6367688700002</v>
      </c>
      <c r="AM33" s="81">
        <v>-5580.2418114099992</v>
      </c>
      <c r="AN33" s="80">
        <v>-59.646873580000005</v>
      </c>
      <c r="AO33" s="80">
        <v>-214.28162899</v>
      </c>
      <c r="AP33" s="80">
        <v>-297.39527594000003</v>
      </c>
      <c r="AQ33" s="80">
        <v>-462.28418195999996</v>
      </c>
      <c r="AR33" s="80">
        <v>-715.62076459000014</v>
      </c>
      <c r="AS33" s="80">
        <v>-769.66578841000012</v>
      </c>
      <c r="AT33" s="80">
        <v>-920.05261250000012</v>
      </c>
      <c r="AU33" s="80">
        <v>-1175.7442713100002</v>
      </c>
      <c r="AV33" s="80">
        <v>-1327.6747599000003</v>
      </c>
      <c r="AW33" s="80">
        <v>-1514.7308092800001</v>
      </c>
      <c r="AX33" s="80">
        <v>-1809.5375155900001</v>
      </c>
      <c r="AY33" s="81">
        <v>-1853.2758485900001</v>
      </c>
      <c r="AZ33" s="80">
        <v>-65.684085569999993</v>
      </c>
      <c r="BA33" s="80">
        <v>-499.72447746</v>
      </c>
      <c r="BB33" s="80">
        <v>-729.41379605999987</v>
      </c>
      <c r="BC33" s="80">
        <v>-966.60131361999993</v>
      </c>
      <c r="BD33" s="80">
        <v>-1656.6382779600001</v>
      </c>
      <c r="BE33" s="80">
        <v>-1690.1194500600002</v>
      </c>
      <c r="BF33" s="80">
        <v>-2538.0867520699999</v>
      </c>
      <c r="BG33" s="80">
        <v>-3024.7322218699996</v>
      </c>
      <c r="BH33" s="80">
        <v>-3074.5478245600002</v>
      </c>
      <c r="BI33" s="80">
        <v>-3269.8648720900001</v>
      </c>
      <c r="BJ33" s="80">
        <v>-4055.7360210699999</v>
      </c>
      <c r="BK33" s="80">
        <v>-4357.8770267399996</v>
      </c>
      <c r="BL33" s="82">
        <v>-63.230699180000002</v>
      </c>
      <c r="BM33" s="80">
        <v>-757.8312507600001</v>
      </c>
      <c r="BN33" s="80">
        <v>-1296.98287132</v>
      </c>
      <c r="BO33" s="80">
        <v>-1526.1778101799996</v>
      </c>
      <c r="BP33" s="80">
        <v>-2331.53702716</v>
      </c>
      <c r="BQ33" s="80">
        <v>-2437.8756097699998</v>
      </c>
      <c r="BR33" s="80">
        <v>-2510.5278377000004</v>
      </c>
      <c r="BS33" s="80">
        <v>-3212.9709639600005</v>
      </c>
      <c r="BT33" s="80">
        <v>-4232.9588135000004</v>
      </c>
      <c r="BU33" s="80">
        <v>-4519.0609515699998</v>
      </c>
      <c r="BV33" s="80">
        <v>-5488.8933322599996</v>
      </c>
      <c r="BW33" s="80">
        <v>-5546.5586689000011</v>
      </c>
      <c r="BX33" s="82">
        <v>-66.733003949999997</v>
      </c>
      <c r="BY33" s="80">
        <v>-810.77106538999999</v>
      </c>
      <c r="BZ33" s="80">
        <v>-1524.1996809699997</v>
      </c>
      <c r="CA33" s="80">
        <v>-1848.7554905099998</v>
      </c>
      <c r="CB33" s="80">
        <v>-2824.8405196199997</v>
      </c>
      <c r="CC33" s="80">
        <v>-2874.7399473899995</v>
      </c>
      <c r="CD33" s="80">
        <v>-2944.4454502499993</v>
      </c>
      <c r="CE33" s="80">
        <v>-3656.5189547899995</v>
      </c>
      <c r="CF33" s="80">
        <v>-4347.5929611099991</v>
      </c>
      <c r="CG33" s="80">
        <v>-4693.0517376399994</v>
      </c>
      <c r="CH33" s="80">
        <v>-6037.6940246000004</v>
      </c>
      <c r="CI33" s="80">
        <v>-6107.0023330900003</v>
      </c>
      <c r="CJ33" s="82">
        <v>-64.328367589999999</v>
      </c>
      <c r="CK33" s="80">
        <v>-805.3375971800001</v>
      </c>
      <c r="CL33" s="80">
        <v>-1496.97240351</v>
      </c>
      <c r="CM33" s="80">
        <v>-1860.4654261599999</v>
      </c>
      <c r="CN33" s="80">
        <v>-3105.5688016700005</v>
      </c>
      <c r="CO33" s="80">
        <v>-3176.6186939900003</v>
      </c>
      <c r="CP33" s="80">
        <v>-3250.9211869200003</v>
      </c>
      <c r="CQ33" s="80">
        <v>-4018.2793394999999</v>
      </c>
      <c r="CR33" s="80">
        <v>-4768.2065016000015</v>
      </c>
      <c r="CS33" s="80">
        <v>-5480.5925224900002</v>
      </c>
      <c r="CT33" s="80">
        <v>-6808.6581757100012</v>
      </c>
      <c r="CU33" s="80">
        <v>-6978.4247348400004</v>
      </c>
      <c r="CV33" s="82">
        <v>-63.831143900000001</v>
      </c>
      <c r="CW33" s="80">
        <v>-812.46648231999995</v>
      </c>
      <c r="CX33" s="80">
        <v>-1571.6590784499999</v>
      </c>
      <c r="CY33" s="80">
        <v>-2321.4913211100002</v>
      </c>
      <c r="CZ33" s="80">
        <v>-3623.41271521</v>
      </c>
      <c r="DA33" s="80">
        <v>-3769.2082389699999</v>
      </c>
      <c r="DB33" s="80">
        <v>-3843.2982244999998</v>
      </c>
      <c r="DC33" s="80">
        <v>-4550.7923971300006</v>
      </c>
      <c r="DD33" s="80">
        <v>-5263.7101265299998</v>
      </c>
      <c r="DE33" s="90">
        <v>-6026.4436597699996</v>
      </c>
      <c r="DF33" s="80">
        <v>-7293.4195180799998</v>
      </c>
      <c r="DG33" s="80">
        <v>-7479.0032328099987</v>
      </c>
      <c r="DH33" s="82">
        <v>-123.70213122</v>
      </c>
      <c r="DI33" s="80">
        <v>-811.53240875999995</v>
      </c>
      <c r="DJ33" s="80">
        <v>-1398.6280007599998</v>
      </c>
      <c r="DK33" s="80">
        <v>-2271.2506337600003</v>
      </c>
      <c r="DL33" s="80">
        <v>-3522.7670649199999</v>
      </c>
      <c r="DM33" s="80">
        <v>-3724.67700732</v>
      </c>
      <c r="DN33" s="80">
        <v>-3893.2256874699997</v>
      </c>
      <c r="DO33" s="80">
        <v>-4697.10388375</v>
      </c>
      <c r="DP33" s="80">
        <v>-5292.7221709099995</v>
      </c>
      <c r="DQ33" s="80">
        <v>-6332.9970621000002</v>
      </c>
      <c r="DR33" s="80">
        <v>-8098.7966765900001</v>
      </c>
      <c r="DS33" s="80">
        <v>-9792.4930050799994</v>
      </c>
      <c r="DT33" s="98">
        <v>-246.09899906999999</v>
      </c>
      <c r="DU33" s="80">
        <v>-1187.53837258</v>
      </c>
      <c r="DV33" s="80">
        <v>-1626.0710478599999</v>
      </c>
      <c r="DW33" s="80">
        <v>-2777.4019271999996</v>
      </c>
      <c r="DX33" s="80">
        <v>-4454.8470402900002</v>
      </c>
      <c r="DY33" s="80">
        <v>-4676.8712014499997</v>
      </c>
      <c r="DZ33" s="80">
        <v>-4983.3528942200001</v>
      </c>
      <c r="EA33" s="80">
        <v>-5815.0883298299996</v>
      </c>
      <c r="EB33" s="80">
        <v>-6202.3797480399999</v>
      </c>
      <c r="EC33" s="80">
        <v>-7186.7554879899999</v>
      </c>
      <c r="ED33" s="80">
        <v>-8857.3232269199998</v>
      </c>
      <c r="EE33" s="80">
        <v>-9431.4773546699998</v>
      </c>
      <c r="EF33" s="82">
        <v>-271.63099370999998</v>
      </c>
      <c r="EG33" s="80">
        <v>-1446.29083298</v>
      </c>
      <c r="EH33" s="80">
        <v>-1852.3271978499999</v>
      </c>
      <c r="EI33" s="80">
        <v>-2919.9686889499999</v>
      </c>
      <c r="EJ33" s="80">
        <v>-4637.9977103700003</v>
      </c>
      <c r="EK33" s="80">
        <v>-4981.2935017500004</v>
      </c>
      <c r="EL33" s="80">
        <v>-5177.9360396599996</v>
      </c>
      <c r="EM33" s="80">
        <v>-6256.1581320699997</v>
      </c>
      <c r="EN33" s="80">
        <v>-6647.7083185000001</v>
      </c>
      <c r="EO33" s="80">
        <v>-9430.6140030499992</v>
      </c>
      <c r="EP33" s="80">
        <v>-12283.58769047</v>
      </c>
      <c r="EQ33" s="80">
        <v>-12717.94557623</v>
      </c>
      <c r="ER33" s="82">
        <v>-408.57017832999998</v>
      </c>
      <c r="ES33" s="80">
        <v>-1631.8759387800001</v>
      </c>
      <c r="ET33" s="80">
        <v>-2118.80326603</v>
      </c>
      <c r="EU33" s="80">
        <v>-3458.8102213699999</v>
      </c>
      <c r="EV33" s="80">
        <v>-6885.4988849199999</v>
      </c>
      <c r="EW33" s="80">
        <v>-7156.0446278299996</v>
      </c>
      <c r="EX33" s="80">
        <v>-7682.68336533</v>
      </c>
      <c r="EY33" s="80">
        <v>-9189.9723897299991</v>
      </c>
      <c r="EZ33" s="80">
        <v>-10017.483997399999</v>
      </c>
      <c r="FA33" s="80">
        <v>-11569.96971505</v>
      </c>
      <c r="FB33" s="80">
        <v>-13819.54604177</v>
      </c>
      <c r="FC33" s="81">
        <v>-15216.67967573</v>
      </c>
      <c r="FD33" s="82">
        <v>-398.12809299000003</v>
      </c>
      <c r="FE33" s="80">
        <v>-1532.2573585499999</v>
      </c>
      <c r="FF33" s="80">
        <v>-2010.3237374400001</v>
      </c>
      <c r="FG33" s="80">
        <v>-3468.00489767</v>
      </c>
      <c r="FH33" s="80">
        <v>-5498.97881237</v>
      </c>
      <c r="FI33" s="80">
        <v>-9892.3477568099988</v>
      </c>
      <c r="FJ33" s="80">
        <v>-6431.96161097</v>
      </c>
      <c r="FK33" s="80">
        <v>-7822.2390773400002</v>
      </c>
      <c r="FL33" s="80">
        <v>-8525.8859349300001</v>
      </c>
      <c r="FM33" s="80">
        <v>-10180.040915580001</v>
      </c>
      <c r="FN33" s="80">
        <v>-12770.954711259999</v>
      </c>
      <c r="FO33" s="80"/>
    </row>
    <row r="34" spans="1:171" ht="14.1" customHeight="1" x14ac:dyDescent="0.25">
      <c r="A34" s="122" t="str">
        <f>'1'!A35</f>
        <v>* Дані за 3 місяці, 6 місяців та 9 місяців наведено згідно із квартальними звітами Казначейства про виконання бюджету; 
за 12 місяців - згідно з річними звітами.</v>
      </c>
      <c r="B34" s="122"/>
      <c r="C34" s="122"/>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row>
    <row r="35" spans="1:171" ht="14.1" customHeight="1" x14ac:dyDescent="0.25">
      <c r="A35" s="122"/>
      <c r="B35" s="122"/>
      <c r="C35" s="122"/>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row>
    <row r="36" spans="1:171" x14ac:dyDescent="0.25">
      <c r="A36" s="122"/>
      <c r="B36" s="122"/>
      <c r="C36" s="122"/>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row>
    <row r="37" spans="1:171" x14ac:dyDescent="0.25">
      <c r="A37" s="124" t="str">
        <f>IF('0'!$A$1=1,"** Дані наведені згідно з вимогами зі складання звітності про виконання бюджету (наказ Казначейства від 30.01.2018 № 41)","** Data are presented according to the requirements of reporting on budget execution (order of the Treasury 30.01.2018 № 41)")</f>
        <v>** Дані наведені згідно з вимогами зі складання звітності про виконання бюджету (наказ Казначейства від 30.01.2018 № 41)</v>
      </c>
      <c r="B37" s="124"/>
      <c r="C37" s="124"/>
      <c r="D37" s="16"/>
      <c r="E37" s="16"/>
      <c r="F37" s="16"/>
      <c r="G37" s="16"/>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row>
    <row r="41" spans="1:171" x14ac:dyDescent="0.25">
      <c r="FD41" s="105"/>
      <c r="FE41" s="105"/>
    </row>
    <row r="42" spans="1:171" x14ac:dyDescent="0.25">
      <c r="FD42" s="105"/>
      <c r="FE42" s="105"/>
    </row>
    <row r="43" spans="1:171" x14ac:dyDescent="0.25">
      <c r="FD43" s="105"/>
      <c r="FE43" s="105"/>
    </row>
    <row r="44" spans="1:171" x14ac:dyDescent="0.25">
      <c r="FD44" s="105"/>
      <c r="FE44" s="105"/>
    </row>
  </sheetData>
  <sheetProtection password="CF7A" sheet="1" formatCells="0"/>
  <mergeCells count="7">
    <mergeCell ref="A2:B2"/>
    <mergeCell ref="A30:B30"/>
    <mergeCell ref="A34:C36"/>
    <mergeCell ref="A37:C37"/>
    <mergeCell ref="A31:A33"/>
    <mergeCell ref="A19:A28"/>
    <mergeCell ref="A3:A18"/>
  </mergeCells>
  <conditionalFormatting sqref="C1:CU1">
    <cfRule type="cellIs" dxfId="3" priority="5" operator="notEqual">
      <formula>0</formula>
    </cfRule>
  </conditionalFormatting>
  <conditionalFormatting sqref="FP1">
    <cfRule type="cellIs" dxfId="2" priority="2" operator="notEqual">
      <formula>0</formula>
    </cfRule>
  </conditionalFormatting>
  <conditionalFormatting sqref="B1">
    <cfRule type="cellIs" dxfId="1" priority="1" operator="notEqual">
      <formula>0</formula>
    </cfRule>
  </conditionalFormatting>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5" orientation="landscape" r:id="rId1"/>
  <colBreaks count="6" manualBreakCount="6">
    <brk id="15" max="1048575" man="1"/>
    <brk id="27" max="1048575" man="1"/>
    <brk id="39" max="1048575" man="1"/>
    <brk id="51" max="35" man="1"/>
    <brk id="63" max="35" man="1"/>
    <brk id="75" max="35" man="1"/>
  </colBreaks>
  <ignoredErrors>
    <ignoredError sqref="FC1 FD1:FH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BF1DE"/>
  </sheetPr>
  <dimension ref="A1:FO32"/>
  <sheetViews>
    <sheetView showGridLines="0" topLeftCell="A16" zoomScale="70" zoomScaleNormal="70" workbookViewId="0">
      <pane xSplit="3" topLeftCell="FB1" activePane="topRight" state="frozen"/>
      <selection pane="topRight" activeCell="FN16" sqref="FN16"/>
    </sheetView>
  </sheetViews>
  <sheetFormatPr defaultColWidth="8.88671875" defaultRowHeight="13.8" outlineLevelCol="1" x14ac:dyDescent="0.25"/>
  <cols>
    <col min="1" max="1" width="20.77734375" style="49" customWidth="1"/>
    <col min="2" max="2" width="70.77734375" style="48" customWidth="1"/>
    <col min="3" max="3" width="16.77734375" style="48" customWidth="1"/>
    <col min="4" max="4" width="14.33203125" style="48" hidden="1" customWidth="1" outlineLevel="1"/>
    <col min="5" max="97" width="11.6640625" style="48" hidden="1" customWidth="1" outlineLevel="1"/>
    <col min="98" max="99" width="13.5546875" style="48" hidden="1" customWidth="1" outlineLevel="1"/>
    <col min="100" max="108" width="11.6640625" style="48" hidden="1" customWidth="1" outlineLevel="1"/>
    <col min="109" max="109" width="12.6640625" style="48" hidden="1" customWidth="1" outlineLevel="1"/>
    <col min="110" max="110" width="12.44140625" style="48" hidden="1" customWidth="1" outlineLevel="1"/>
    <col min="111" max="111" width="12.6640625" style="48" hidden="1" customWidth="1" outlineLevel="1"/>
    <col min="112" max="112" width="12.6640625" style="48" customWidth="1" collapsed="1"/>
    <col min="113" max="147" width="12.6640625" style="48" customWidth="1"/>
    <col min="148" max="159" width="12.77734375" style="48" customWidth="1"/>
    <col min="160" max="167" width="11.6640625" style="48" customWidth="1"/>
    <col min="168" max="168" width="12.77734375" style="48" customWidth="1"/>
    <col min="169" max="171" width="11.6640625" style="48" customWidth="1"/>
    <col min="172" max="16384" width="8.88671875" style="48"/>
  </cols>
  <sheetData>
    <row r="1" spans="1:171" ht="19.95" customHeight="1" x14ac:dyDescent="0.25">
      <c r="A1" s="107" t="str">
        <f>IF('0'!$A$1=1,"до змісту","to title")</f>
        <v>до змісту</v>
      </c>
      <c r="B1" s="16"/>
      <c r="C1" s="62">
        <f>SUM(D1:CU1)</f>
        <v>0</v>
      </c>
      <c r="D1" s="62">
        <f t="shared" ref="D1:AI1" si="0">ROUND(((D15-D26)+(D15-SUM(D3:D12))+(D16-SUM(D17:D22))+(D23-SUM(D24:D25))+(D26-D23-D16))*100000000,0)</f>
        <v>0</v>
      </c>
      <c r="E1" s="62">
        <f t="shared" si="0"/>
        <v>0</v>
      </c>
      <c r="F1" s="62">
        <f t="shared" si="0"/>
        <v>0</v>
      </c>
      <c r="G1" s="62">
        <f t="shared" si="0"/>
        <v>0</v>
      </c>
      <c r="H1" s="62">
        <f t="shared" si="0"/>
        <v>0</v>
      </c>
      <c r="I1" s="62">
        <f t="shared" si="0"/>
        <v>0</v>
      </c>
      <c r="J1" s="62">
        <f t="shared" si="0"/>
        <v>0</v>
      </c>
      <c r="K1" s="62">
        <f t="shared" si="0"/>
        <v>0</v>
      </c>
      <c r="L1" s="62">
        <f t="shared" si="0"/>
        <v>0</v>
      </c>
      <c r="M1" s="62">
        <f t="shared" si="0"/>
        <v>0</v>
      </c>
      <c r="N1" s="62">
        <f t="shared" si="0"/>
        <v>0</v>
      </c>
      <c r="O1" s="62">
        <f t="shared" si="0"/>
        <v>0</v>
      </c>
      <c r="P1" s="62">
        <f t="shared" si="0"/>
        <v>0</v>
      </c>
      <c r="Q1" s="62">
        <f t="shared" si="0"/>
        <v>0</v>
      </c>
      <c r="R1" s="62">
        <f t="shared" si="0"/>
        <v>0</v>
      </c>
      <c r="S1" s="62">
        <f t="shared" si="0"/>
        <v>0</v>
      </c>
      <c r="T1" s="62">
        <f t="shared" si="0"/>
        <v>0</v>
      </c>
      <c r="U1" s="62">
        <f t="shared" si="0"/>
        <v>0</v>
      </c>
      <c r="V1" s="62">
        <f t="shared" si="0"/>
        <v>0</v>
      </c>
      <c r="W1" s="62">
        <f t="shared" si="0"/>
        <v>0</v>
      </c>
      <c r="X1" s="62">
        <f t="shared" si="0"/>
        <v>0</v>
      </c>
      <c r="Y1" s="62">
        <f t="shared" si="0"/>
        <v>0</v>
      </c>
      <c r="Z1" s="62">
        <f t="shared" si="0"/>
        <v>0</v>
      </c>
      <c r="AA1" s="62">
        <f t="shared" si="0"/>
        <v>0</v>
      </c>
      <c r="AB1" s="62">
        <f t="shared" si="0"/>
        <v>0</v>
      </c>
      <c r="AC1" s="62">
        <f t="shared" si="0"/>
        <v>0</v>
      </c>
      <c r="AD1" s="62">
        <f t="shared" si="0"/>
        <v>0</v>
      </c>
      <c r="AE1" s="62">
        <f t="shared" si="0"/>
        <v>0</v>
      </c>
      <c r="AF1" s="62">
        <f t="shared" si="0"/>
        <v>0</v>
      </c>
      <c r="AG1" s="62">
        <f t="shared" si="0"/>
        <v>0</v>
      </c>
      <c r="AH1" s="62">
        <f t="shared" si="0"/>
        <v>0</v>
      </c>
      <c r="AI1" s="62">
        <f t="shared" si="0"/>
        <v>0</v>
      </c>
      <c r="AJ1" s="62">
        <f t="shared" ref="AJ1:BO1" si="1">ROUND(((AJ15-AJ26)+(AJ15-SUM(AJ3:AJ12))+(AJ16-SUM(AJ17:AJ22))+(AJ23-SUM(AJ24:AJ25))+(AJ26-AJ23-AJ16))*100000000,0)</f>
        <v>0</v>
      </c>
      <c r="AK1" s="62">
        <f t="shared" si="1"/>
        <v>0</v>
      </c>
      <c r="AL1" s="62">
        <f t="shared" si="1"/>
        <v>0</v>
      </c>
      <c r="AM1" s="62">
        <f t="shared" si="1"/>
        <v>0</v>
      </c>
      <c r="AN1" s="62">
        <f t="shared" si="1"/>
        <v>0</v>
      </c>
      <c r="AO1" s="62">
        <f t="shared" si="1"/>
        <v>0</v>
      </c>
      <c r="AP1" s="62">
        <f t="shared" si="1"/>
        <v>0</v>
      </c>
      <c r="AQ1" s="62">
        <f t="shared" si="1"/>
        <v>0</v>
      </c>
      <c r="AR1" s="62">
        <f t="shared" si="1"/>
        <v>0</v>
      </c>
      <c r="AS1" s="62">
        <f t="shared" si="1"/>
        <v>0</v>
      </c>
      <c r="AT1" s="62">
        <f t="shared" si="1"/>
        <v>0</v>
      </c>
      <c r="AU1" s="62">
        <f t="shared" si="1"/>
        <v>0</v>
      </c>
      <c r="AV1" s="62">
        <f t="shared" si="1"/>
        <v>0</v>
      </c>
      <c r="AW1" s="62">
        <f t="shared" si="1"/>
        <v>0</v>
      </c>
      <c r="AX1" s="62">
        <f t="shared" si="1"/>
        <v>0</v>
      </c>
      <c r="AY1" s="62">
        <f t="shared" si="1"/>
        <v>0</v>
      </c>
      <c r="AZ1" s="62">
        <f t="shared" si="1"/>
        <v>0</v>
      </c>
      <c r="BA1" s="62">
        <f t="shared" si="1"/>
        <v>0</v>
      </c>
      <c r="BB1" s="62">
        <f t="shared" si="1"/>
        <v>0</v>
      </c>
      <c r="BC1" s="62">
        <f t="shared" si="1"/>
        <v>0</v>
      </c>
      <c r="BD1" s="62">
        <f t="shared" si="1"/>
        <v>0</v>
      </c>
      <c r="BE1" s="62">
        <f t="shared" si="1"/>
        <v>0</v>
      </c>
      <c r="BF1" s="62">
        <f t="shared" si="1"/>
        <v>0</v>
      </c>
      <c r="BG1" s="62">
        <f t="shared" si="1"/>
        <v>0</v>
      </c>
      <c r="BH1" s="62">
        <f t="shared" si="1"/>
        <v>0</v>
      </c>
      <c r="BI1" s="62">
        <f t="shared" si="1"/>
        <v>0</v>
      </c>
      <c r="BJ1" s="62">
        <f t="shared" si="1"/>
        <v>0</v>
      </c>
      <c r="BK1" s="62">
        <f t="shared" si="1"/>
        <v>0</v>
      </c>
      <c r="BL1" s="62">
        <f t="shared" si="1"/>
        <v>0</v>
      </c>
      <c r="BM1" s="62">
        <f t="shared" si="1"/>
        <v>0</v>
      </c>
      <c r="BN1" s="62">
        <f t="shared" si="1"/>
        <v>0</v>
      </c>
      <c r="BO1" s="62">
        <f t="shared" si="1"/>
        <v>0</v>
      </c>
      <c r="BP1" s="62">
        <f t="shared" ref="BP1:CU1" si="2">ROUND(((BP15-BP26)+(BP15-SUM(BP3:BP12))+(BP16-SUM(BP17:BP22))+(BP23-SUM(BP24:BP25))+(BP26-BP23-BP16))*100000000,0)</f>
        <v>0</v>
      </c>
      <c r="BQ1" s="62">
        <f t="shared" si="2"/>
        <v>0</v>
      </c>
      <c r="BR1" s="62">
        <f t="shared" si="2"/>
        <v>0</v>
      </c>
      <c r="BS1" s="62">
        <f t="shared" si="2"/>
        <v>0</v>
      </c>
      <c r="BT1" s="62">
        <f t="shared" si="2"/>
        <v>0</v>
      </c>
      <c r="BU1" s="62">
        <f t="shared" si="2"/>
        <v>0</v>
      </c>
      <c r="BV1" s="62">
        <f t="shared" si="2"/>
        <v>0</v>
      </c>
      <c r="BW1" s="62">
        <f t="shared" si="2"/>
        <v>0</v>
      </c>
      <c r="BX1" s="62">
        <f t="shared" si="2"/>
        <v>0</v>
      </c>
      <c r="BY1" s="62">
        <f t="shared" si="2"/>
        <v>0</v>
      </c>
      <c r="BZ1" s="62">
        <f t="shared" si="2"/>
        <v>0</v>
      </c>
      <c r="CA1" s="62">
        <f t="shared" si="2"/>
        <v>0</v>
      </c>
      <c r="CB1" s="62">
        <f t="shared" si="2"/>
        <v>0</v>
      </c>
      <c r="CC1" s="62">
        <f t="shared" si="2"/>
        <v>0</v>
      </c>
      <c r="CD1" s="62">
        <f t="shared" si="2"/>
        <v>0</v>
      </c>
      <c r="CE1" s="62">
        <f t="shared" si="2"/>
        <v>0</v>
      </c>
      <c r="CF1" s="62">
        <f t="shared" si="2"/>
        <v>0</v>
      </c>
      <c r="CG1" s="62">
        <f t="shared" si="2"/>
        <v>0</v>
      </c>
      <c r="CH1" s="62">
        <f t="shared" si="2"/>
        <v>0</v>
      </c>
      <c r="CI1" s="62">
        <f t="shared" si="2"/>
        <v>0</v>
      </c>
      <c r="CJ1" s="62">
        <f t="shared" si="2"/>
        <v>0</v>
      </c>
      <c r="CK1" s="62">
        <f t="shared" si="2"/>
        <v>0</v>
      </c>
      <c r="CL1" s="62">
        <f t="shared" si="2"/>
        <v>0</v>
      </c>
      <c r="CM1" s="62">
        <f t="shared" si="2"/>
        <v>0</v>
      </c>
      <c r="CN1" s="62">
        <f t="shared" si="2"/>
        <v>0</v>
      </c>
      <c r="CO1" s="62">
        <f t="shared" si="2"/>
        <v>0</v>
      </c>
      <c r="CP1" s="62">
        <f t="shared" si="2"/>
        <v>0</v>
      </c>
      <c r="CQ1" s="62">
        <f t="shared" si="2"/>
        <v>0</v>
      </c>
      <c r="CR1" s="62">
        <f t="shared" si="2"/>
        <v>0</v>
      </c>
      <c r="CS1" s="62">
        <f t="shared" si="2"/>
        <v>0</v>
      </c>
      <c r="CT1" s="62">
        <f t="shared" si="2"/>
        <v>0</v>
      </c>
      <c r="CU1" s="62">
        <f t="shared" si="2"/>
        <v>0</v>
      </c>
    </row>
    <row r="2" spans="1:171" s="45" customFormat="1" ht="45" customHeight="1" x14ac:dyDescent="0.25">
      <c r="A2" s="123" t="str">
        <f>IF('0'!$A$1=1,"Видатки Зведеного бюджету* (кумулятивно з початку року) (млн. гривень)","Consolidated budget expenditure* (cumulative from the beginning of a year) (UAH million)")</f>
        <v>Видатки Зведеного бюджету* (кумулятивно з початку року) (млн. гривень)</v>
      </c>
      <c r="B2" s="120"/>
      <c r="C2" s="3" t="str">
        <f>IF('0'!$A$1=1,"код бюджетної класифікації","budget classification code")</f>
        <v>код бюджетної класифікації</v>
      </c>
      <c r="D2" s="4">
        <v>40544</v>
      </c>
      <c r="E2" s="4">
        <v>40575</v>
      </c>
      <c r="F2" s="4">
        <v>40603</v>
      </c>
      <c r="G2" s="4">
        <v>40634</v>
      </c>
      <c r="H2" s="4">
        <v>40664</v>
      </c>
      <c r="I2" s="4">
        <v>40695</v>
      </c>
      <c r="J2" s="4">
        <v>40725</v>
      </c>
      <c r="K2" s="4">
        <v>40756</v>
      </c>
      <c r="L2" s="4">
        <v>40787</v>
      </c>
      <c r="M2" s="4">
        <v>40817</v>
      </c>
      <c r="N2" s="4">
        <v>40848</v>
      </c>
      <c r="O2" s="5">
        <v>40878</v>
      </c>
      <c r="P2" s="4">
        <v>40909</v>
      </c>
      <c r="Q2" s="4">
        <v>40940</v>
      </c>
      <c r="R2" s="4">
        <v>40969</v>
      </c>
      <c r="S2" s="4">
        <v>41000</v>
      </c>
      <c r="T2" s="4">
        <v>41030</v>
      </c>
      <c r="U2" s="4">
        <v>41061</v>
      </c>
      <c r="V2" s="4">
        <v>41091</v>
      </c>
      <c r="W2" s="4">
        <v>41122</v>
      </c>
      <c r="X2" s="4">
        <v>41153</v>
      </c>
      <c r="Y2" s="4">
        <v>41183</v>
      </c>
      <c r="Z2" s="4">
        <v>41214</v>
      </c>
      <c r="AA2" s="5">
        <v>41244</v>
      </c>
      <c r="AB2" s="4">
        <v>41275</v>
      </c>
      <c r="AC2" s="4">
        <v>41306</v>
      </c>
      <c r="AD2" s="4">
        <v>41334</v>
      </c>
      <c r="AE2" s="4">
        <v>41365</v>
      </c>
      <c r="AF2" s="4">
        <v>41395</v>
      </c>
      <c r="AG2" s="4">
        <v>41426</v>
      </c>
      <c r="AH2" s="4">
        <v>41456</v>
      </c>
      <c r="AI2" s="4">
        <v>41487</v>
      </c>
      <c r="AJ2" s="4">
        <v>41518</v>
      </c>
      <c r="AK2" s="4">
        <v>41548</v>
      </c>
      <c r="AL2" s="4">
        <v>41579</v>
      </c>
      <c r="AM2" s="5">
        <v>41609</v>
      </c>
      <c r="AN2" s="4">
        <v>41640</v>
      </c>
      <c r="AO2" s="4">
        <v>41671</v>
      </c>
      <c r="AP2" s="4">
        <v>41699</v>
      </c>
      <c r="AQ2" s="4">
        <v>41730</v>
      </c>
      <c r="AR2" s="4">
        <v>41760</v>
      </c>
      <c r="AS2" s="4">
        <v>41791</v>
      </c>
      <c r="AT2" s="4">
        <v>41821</v>
      </c>
      <c r="AU2" s="4">
        <v>41852</v>
      </c>
      <c r="AV2" s="4">
        <v>41883</v>
      </c>
      <c r="AW2" s="4">
        <v>41913</v>
      </c>
      <c r="AX2" s="4">
        <v>41944</v>
      </c>
      <c r="AY2" s="5">
        <v>41974</v>
      </c>
      <c r="AZ2" s="4">
        <v>42005</v>
      </c>
      <c r="BA2" s="4">
        <v>42036</v>
      </c>
      <c r="BB2" s="4">
        <v>42064</v>
      </c>
      <c r="BC2" s="4">
        <v>42095</v>
      </c>
      <c r="BD2" s="4">
        <v>42125</v>
      </c>
      <c r="BE2" s="4">
        <v>42156</v>
      </c>
      <c r="BF2" s="4">
        <v>42186</v>
      </c>
      <c r="BG2" s="4">
        <v>42217</v>
      </c>
      <c r="BH2" s="4">
        <v>42248</v>
      </c>
      <c r="BI2" s="4">
        <v>42278</v>
      </c>
      <c r="BJ2" s="4">
        <v>42309</v>
      </c>
      <c r="BK2" s="4">
        <v>42339</v>
      </c>
      <c r="BL2" s="52">
        <v>42370</v>
      </c>
      <c r="BM2" s="4">
        <v>42401</v>
      </c>
      <c r="BN2" s="4">
        <v>42430</v>
      </c>
      <c r="BO2" s="4">
        <v>42461</v>
      </c>
      <c r="BP2" s="4">
        <v>42491</v>
      </c>
      <c r="BQ2" s="4">
        <v>42522</v>
      </c>
      <c r="BR2" s="4">
        <v>42552</v>
      </c>
      <c r="BS2" s="4">
        <v>42583</v>
      </c>
      <c r="BT2" s="4">
        <v>42614</v>
      </c>
      <c r="BU2" s="4">
        <v>42644</v>
      </c>
      <c r="BV2" s="4">
        <v>42675</v>
      </c>
      <c r="BW2" s="4">
        <v>42705</v>
      </c>
      <c r="BX2" s="52">
        <v>42736</v>
      </c>
      <c r="BY2" s="4">
        <v>42767</v>
      </c>
      <c r="BZ2" s="4">
        <v>42795</v>
      </c>
      <c r="CA2" s="4">
        <v>42826</v>
      </c>
      <c r="CB2" s="4">
        <v>42856</v>
      </c>
      <c r="CC2" s="4">
        <v>42887</v>
      </c>
      <c r="CD2" s="4">
        <v>42917</v>
      </c>
      <c r="CE2" s="4">
        <v>42948</v>
      </c>
      <c r="CF2" s="4">
        <v>42979</v>
      </c>
      <c r="CG2" s="4">
        <v>43009</v>
      </c>
      <c r="CH2" s="4">
        <v>43040</v>
      </c>
      <c r="CI2" s="4">
        <v>43070</v>
      </c>
      <c r="CJ2" s="4">
        <v>43101</v>
      </c>
      <c r="CK2" s="4">
        <v>43132</v>
      </c>
      <c r="CL2" s="4">
        <v>43160</v>
      </c>
      <c r="CM2" s="4">
        <v>43191</v>
      </c>
      <c r="CN2" s="4">
        <v>43221</v>
      </c>
      <c r="CO2" s="4">
        <v>43252</v>
      </c>
      <c r="CP2" s="4">
        <v>43282</v>
      </c>
      <c r="CQ2" s="4">
        <v>43313</v>
      </c>
      <c r="CR2" s="4">
        <v>43344</v>
      </c>
      <c r="CS2" s="4">
        <v>43374</v>
      </c>
      <c r="CT2" s="4">
        <v>43405</v>
      </c>
      <c r="CU2" s="5">
        <v>43435</v>
      </c>
      <c r="CV2" s="52">
        <v>43466</v>
      </c>
      <c r="CW2" s="4">
        <v>43497</v>
      </c>
      <c r="CX2" s="4">
        <v>43525</v>
      </c>
      <c r="CY2" s="4">
        <v>43556</v>
      </c>
      <c r="CZ2" s="4">
        <v>43586</v>
      </c>
      <c r="DA2" s="4">
        <v>43617</v>
      </c>
      <c r="DB2" s="4">
        <v>43647</v>
      </c>
      <c r="DC2" s="4">
        <v>43678</v>
      </c>
      <c r="DD2" s="4">
        <v>43709</v>
      </c>
      <c r="DE2" s="4">
        <v>43739</v>
      </c>
      <c r="DF2" s="4">
        <v>43770</v>
      </c>
      <c r="DG2" s="5">
        <v>43800</v>
      </c>
      <c r="DH2" s="52">
        <v>43831</v>
      </c>
      <c r="DI2" s="4">
        <v>43862</v>
      </c>
      <c r="DJ2" s="4">
        <v>43891</v>
      </c>
      <c r="DK2" s="4">
        <v>43922</v>
      </c>
      <c r="DL2" s="4">
        <v>43952</v>
      </c>
      <c r="DM2" s="4">
        <v>43983</v>
      </c>
      <c r="DN2" s="4">
        <v>44013</v>
      </c>
      <c r="DO2" s="4">
        <v>44044</v>
      </c>
      <c r="DP2" s="4">
        <v>44075</v>
      </c>
      <c r="DQ2" s="4">
        <v>44105</v>
      </c>
      <c r="DR2" s="4">
        <v>44136</v>
      </c>
      <c r="DS2" s="94">
        <v>44166</v>
      </c>
      <c r="DT2" s="52">
        <v>44197</v>
      </c>
      <c r="DU2" s="4">
        <v>44228</v>
      </c>
      <c r="DV2" s="4">
        <v>44256</v>
      </c>
      <c r="DW2" s="4">
        <v>44287</v>
      </c>
      <c r="DX2" s="4">
        <v>44317</v>
      </c>
      <c r="DY2" s="4">
        <v>44348</v>
      </c>
      <c r="DZ2" s="4">
        <v>44378</v>
      </c>
      <c r="EA2" s="4">
        <v>44409</v>
      </c>
      <c r="EB2" s="4">
        <v>44440</v>
      </c>
      <c r="EC2" s="4">
        <v>44470</v>
      </c>
      <c r="ED2" s="4">
        <v>44501</v>
      </c>
      <c r="EE2" s="4">
        <v>44531</v>
      </c>
      <c r="EF2" s="52">
        <v>44562</v>
      </c>
      <c r="EG2" s="4">
        <v>44593</v>
      </c>
      <c r="EH2" s="4">
        <v>44621</v>
      </c>
      <c r="EI2" s="4">
        <v>44652</v>
      </c>
      <c r="EJ2" s="4">
        <v>44682</v>
      </c>
      <c r="EK2" s="4">
        <v>44713</v>
      </c>
      <c r="EL2" s="4">
        <v>44743</v>
      </c>
      <c r="EM2" s="4">
        <v>44774</v>
      </c>
      <c r="EN2" s="4">
        <v>44805</v>
      </c>
      <c r="EO2" s="4">
        <v>44835</v>
      </c>
      <c r="EP2" s="4">
        <v>44866</v>
      </c>
      <c r="EQ2" s="4">
        <v>44896</v>
      </c>
      <c r="ER2" s="52">
        <v>44927</v>
      </c>
      <c r="ES2" s="4">
        <v>44958</v>
      </c>
      <c r="ET2" s="4">
        <v>44986</v>
      </c>
      <c r="EU2" s="4">
        <v>45017</v>
      </c>
      <c r="EV2" s="4">
        <v>45047</v>
      </c>
      <c r="EW2" s="4">
        <v>45078</v>
      </c>
      <c r="EX2" s="4">
        <v>45108</v>
      </c>
      <c r="EY2" s="4">
        <v>45139</v>
      </c>
      <c r="EZ2" s="4">
        <v>45170</v>
      </c>
      <c r="FA2" s="4">
        <v>45200</v>
      </c>
      <c r="FB2" s="4">
        <v>45231</v>
      </c>
      <c r="FC2" s="4">
        <v>45261</v>
      </c>
      <c r="FD2" s="52">
        <v>45292</v>
      </c>
      <c r="FE2" s="4">
        <v>45323</v>
      </c>
      <c r="FF2" s="4">
        <v>45352</v>
      </c>
      <c r="FG2" s="4">
        <v>45383</v>
      </c>
      <c r="FH2" s="4">
        <v>45413</v>
      </c>
      <c r="FI2" s="4">
        <v>45444</v>
      </c>
      <c r="FJ2" s="4">
        <v>45474</v>
      </c>
      <c r="FK2" s="4">
        <v>45505</v>
      </c>
      <c r="FL2" s="4">
        <v>45536</v>
      </c>
      <c r="FM2" s="4">
        <v>45566</v>
      </c>
      <c r="FN2" s="4">
        <v>45597</v>
      </c>
      <c r="FO2" s="4">
        <v>45627</v>
      </c>
    </row>
    <row r="3" spans="1:171" s="45" customFormat="1" ht="34.950000000000003" customHeight="1" x14ac:dyDescent="0.25">
      <c r="A3" s="129" t="str">
        <f>IF('0'!$A$1=1,"ЗА ФУНКЦІОНАЛЬНОЮ КЛАСИФІКАЦІЄЮ ВИДАТКІВ","FUNCTIONAL CLASSIFICATIONOF EXPENDITURE")</f>
        <v>ЗА ФУНКЦІОНАЛЬНОЮ КЛАСИФІКАЦІЄЮ ВИДАТКІВ</v>
      </c>
      <c r="B3" s="38" t="str">
        <f>IF('0'!$A$1=1,"Загальнодержавні функції","State administration")</f>
        <v>Загальнодержавні функції</v>
      </c>
      <c r="C3" s="93">
        <v>100</v>
      </c>
      <c r="D3" s="69">
        <v>2356.4681182499999</v>
      </c>
      <c r="E3" s="69">
        <v>5530.129583259999</v>
      </c>
      <c r="F3" s="69">
        <v>10061.740889609999</v>
      </c>
      <c r="G3" s="69">
        <v>13351.642833349999</v>
      </c>
      <c r="H3" s="69">
        <v>17156.282775529999</v>
      </c>
      <c r="I3" s="69">
        <v>22205.95190806</v>
      </c>
      <c r="J3" s="69">
        <v>25363.448535970001</v>
      </c>
      <c r="K3" s="69">
        <v>30086.6630793</v>
      </c>
      <c r="L3" s="69">
        <v>34707.859435979997</v>
      </c>
      <c r="M3" s="69">
        <v>38664.254922019994</v>
      </c>
      <c r="N3" s="69">
        <v>43245.840011579996</v>
      </c>
      <c r="O3" s="70">
        <v>49874.748230969999</v>
      </c>
      <c r="P3" s="69">
        <v>2381.8008522399996</v>
      </c>
      <c r="Q3" s="69">
        <v>6742.4534185799994</v>
      </c>
      <c r="R3" s="69">
        <v>11248.571592349999</v>
      </c>
      <c r="S3" s="69">
        <v>14790.27470459</v>
      </c>
      <c r="T3" s="69">
        <v>19010.29289348</v>
      </c>
      <c r="U3" s="69">
        <v>24099.01616358</v>
      </c>
      <c r="V3" s="69">
        <v>27673.429840010001</v>
      </c>
      <c r="W3" s="69">
        <v>32693.021765130001</v>
      </c>
      <c r="X3" s="69">
        <v>37251.875804429998</v>
      </c>
      <c r="Y3" s="69">
        <v>42496.32469193</v>
      </c>
      <c r="Z3" s="69">
        <v>47967.363275780001</v>
      </c>
      <c r="AA3" s="70">
        <v>54590.206431569997</v>
      </c>
      <c r="AB3" s="69">
        <v>3905.8578966100004</v>
      </c>
      <c r="AC3" s="69">
        <v>8251.4409585799986</v>
      </c>
      <c r="AD3" s="69">
        <v>13029.614454519999</v>
      </c>
      <c r="AE3" s="69">
        <v>17553.123761629999</v>
      </c>
      <c r="AF3" s="69">
        <v>22944.188987119996</v>
      </c>
      <c r="AG3" s="69">
        <v>28315.367739459994</v>
      </c>
      <c r="AH3" s="69">
        <v>33556.110691389993</v>
      </c>
      <c r="AI3" s="69">
        <v>38461.662962589995</v>
      </c>
      <c r="AJ3" s="69">
        <v>43357.965802349994</v>
      </c>
      <c r="AK3" s="69">
        <v>48950.831101129996</v>
      </c>
      <c r="AL3" s="69">
        <v>55051.756464509992</v>
      </c>
      <c r="AM3" s="70">
        <v>61702.225567749992</v>
      </c>
      <c r="AN3" s="69">
        <v>4708.6719150400004</v>
      </c>
      <c r="AO3" s="69">
        <v>9202.1922142299991</v>
      </c>
      <c r="AP3" s="69">
        <v>14314.218156289999</v>
      </c>
      <c r="AQ3" s="69">
        <v>20411.582254499997</v>
      </c>
      <c r="AR3" s="69">
        <v>27566.584150129998</v>
      </c>
      <c r="AS3" s="69">
        <v>34604.600565349996</v>
      </c>
      <c r="AT3" s="69">
        <v>41036.750257059997</v>
      </c>
      <c r="AU3" s="69">
        <v>46579.149388379999</v>
      </c>
      <c r="AV3" s="69">
        <v>51628.920894679999</v>
      </c>
      <c r="AW3" s="69">
        <v>59723.889144059998</v>
      </c>
      <c r="AX3" s="69">
        <v>67874.694217979995</v>
      </c>
      <c r="AY3" s="70">
        <v>76845.869045999993</v>
      </c>
      <c r="AZ3" s="69">
        <v>7685.7601481599995</v>
      </c>
      <c r="BA3" s="69">
        <v>15743.0963806</v>
      </c>
      <c r="BB3" s="69">
        <v>23347.397913000001</v>
      </c>
      <c r="BC3" s="69">
        <v>33870.412011709996</v>
      </c>
      <c r="BD3" s="69">
        <v>44636.580751359994</v>
      </c>
      <c r="BE3" s="69">
        <v>55186.45213564999</v>
      </c>
      <c r="BF3" s="69">
        <v>65478.858297409992</v>
      </c>
      <c r="BG3" s="69">
        <v>74409.935403979995</v>
      </c>
      <c r="BH3" s="69">
        <v>81619.967992699996</v>
      </c>
      <c r="BI3" s="69">
        <v>90726.042670509996</v>
      </c>
      <c r="BJ3" s="69">
        <v>105262.48576123</v>
      </c>
      <c r="BK3" s="69">
        <v>117642.3958387</v>
      </c>
      <c r="BL3" s="71">
        <v>6020.5529092200004</v>
      </c>
      <c r="BM3" s="69">
        <v>14029.899307579999</v>
      </c>
      <c r="BN3" s="75">
        <v>34158.616629069998</v>
      </c>
      <c r="BO3" s="75">
        <v>42857.679265259998</v>
      </c>
      <c r="BP3" s="75">
        <v>51951.461734059994</v>
      </c>
      <c r="BQ3" s="75">
        <v>61625.146838049994</v>
      </c>
      <c r="BR3" s="75">
        <v>70073.022463899993</v>
      </c>
      <c r="BS3" s="75">
        <v>80521.068402929988</v>
      </c>
      <c r="BT3" s="75">
        <v>100697.05064917999</v>
      </c>
      <c r="BU3" s="75">
        <v>110289.25277689999</v>
      </c>
      <c r="BV3" s="75">
        <v>122489.88155378998</v>
      </c>
      <c r="BW3" s="75">
        <v>134256.93422579998</v>
      </c>
      <c r="BX3" s="71">
        <v>8146.450728400001</v>
      </c>
      <c r="BY3" s="75">
        <v>17959.179582390003</v>
      </c>
      <c r="BZ3" s="75">
        <v>41091.347219069998</v>
      </c>
      <c r="CA3" s="75">
        <v>51325.18051269</v>
      </c>
      <c r="CB3" s="75">
        <v>63507.407427960003</v>
      </c>
      <c r="CC3" s="75">
        <v>74163.156506290004</v>
      </c>
      <c r="CD3" s="75">
        <v>84664.394828650009</v>
      </c>
      <c r="CE3" s="75">
        <v>98276.836508740002</v>
      </c>
      <c r="CF3" s="75">
        <v>124623.80317326001</v>
      </c>
      <c r="CG3" s="75">
        <v>141708.90149049001</v>
      </c>
      <c r="CH3" s="75">
        <v>153046.38485090001</v>
      </c>
      <c r="CI3" s="75">
        <v>166295.10122307</v>
      </c>
      <c r="CJ3" s="71">
        <v>9257.3283382299996</v>
      </c>
      <c r="CK3" s="75">
        <v>19733.286871690001</v>
      </c>
      <c r="CL3" s="75">
        <v>44105.918160189998</v>
      </c>
      <c r="CM3" s="75">
        <v>55101.254294729995</v>
      </c>
      <c r="CN3" s="75">
        <v>76548.656987519993</v>
      </c>
      <c r="CO3" s="75">
        <v>88415.47868427998</v>
      </c>
      <c r="CP3" s="75">
        <v>99996.573363779986</v>
      </c>
      <c r="CQ3" s="75">
        <v>113082.31407142</v>
      </c>
      <c r="CR3" s="75">
        <v>137819.98774821998</v>
      </c>
      <c r="CS3" s="75">
        <v>149671.78089157998</v>
      </c>
      <c r="CT3" s="75">
        <v>174654.84155113998</v>
      </c>
      <c r="CU3" s="83">
        <v>191549.99998136997</v>
      </c>
      <c r="CV3" s="69">
        <v>10417.341694999999</v>
      </c>
      <c r="CW3" s="75">
        <v>21752.236745850001</v>
      </c>
      <c r="CX3" s="75">
        <v>47791.263273639997</v>
      </c>
      <c r="CY3" s="75">
        <v>62086.752203069991</v>
      </c>
      <c r="CZ3" s="75">
        <v>84615.370390779994</v>
      </c>
      <c r="DA3" s="75">
        <v>96544.181789319991</v>
      </c>
      <c r="DB3" s="75">
        <v>108954.84288529998</v>
      </c>
      <c r="DC3" s="85">
        <v>124094.76252676999</v>
      </c>
      <c r="DD3" s="75">
        <v>149610.61496610998</v>
      </c>
      <c r="DE3" s="75">
        <v>163017.37006449001</v>
      </c>
      <c r="DF3" s="75">
        <v>185367.61745322001</v>
      </c>
      <c r="DG3" s="83">
        <v>203109.2369929</v>
      </c>
      <c r="DH3" s="75">
        <v>9622.3768174100005</v>
      </c>
      <c r="DI3" s="75">
        <v>23157.006048859999</v>
      </c>
      <c r="DJ3" s="75">
        <v>49607.973338619995</v>
      </c>
      <c r="DK3" s="75">
        <v>64447.53488698</v>
      </c>
      <c r="DL3" s="75">
        <v>83210.320926089989</v>
      </c>
      <c r="DM3" s="75">
        <v>97544.150856040011</v>
      </c>
      <c r="DN3" s="75">
        <v>111671.59766983999</v>
      </c>
      <c r="DO3" s="85">
        <v>126906.63708859001</v>
      </c>
      <c r="DP3" s="75">
        <v>155220.76498638</v>
      </c>
      <c r="DQ3" s="75">
        <v>169166.07745420001</v>
      </c>
      <c r="DR3" s="75">
        <v>190292.30464332001</v>
      </c>
      <c r="DS3" s="95">
        <v>204819.55600954001</v>
      </c>
      <c r="DT3" s="75">
        <v>10298.006299950001</v>
      </c>
      <c r="DU3" s="75">
        <v>25619.92908269</v>
      </c>
      <c r="DV3" s="75">
        <v>56560.283885650002</v>
      </c>
      <c r="DW3" s="75">
        <v>72122.074674210002</v>
      </c>
      <c r="DX3" s="75">
        <v>99096.02390185</v>
      </c>
      <c r="DY3" s="75">
        <v>116508.98243003</v>
      </c>
      <c r="DZ3" s="75">
        <v>129004.52551324001</v>
      </c>
      <c r="EA3" s="85">
        <v>145914.84260901</v>
      </c>
      <c r="EB3" s="75">
        <v>176937.29562673002</v>
      </c>
      <c r="EC3" s="75">
        <v>191122.43350322</v>
      </c>
      <c r="ED3" s="75">
        <v>226088.82022592999</v>
      </c>
      <c r="EE3" s="75">
        <v>264655.51803326997</v>
      </c>
      <c r="EF3" s="99">
        <v>12394.511247139999</v>
      </c>
      <c r="EG3" s="75">
        <v>37881.686826839999</v>
      </c>
      <c r="EH3" s="75">
        <v>59276.88403904</v>
      </c>
      <c r="EI3" s="75">
        <v>73655.272542170002</v>
      </c>
      <c r="EJ3" s="75">
        <v>107514.73415749001</v>
      </c>
      <c r="EK3" s="75">
        <v>126950.20141707001</v>
      </c>
      <c r="EL3" s="75">
        <v>136680.33999313999</v>
      </c>
      <c r="EM3" s="85">
        <v>156455.49842579997</v>
      </c>
      <c r="EN3" s="75">
        <v>168030.19832895001</v>
      </c>
      <c r="EO3" s="75">
        <v>182901.50461045999</v>
      </c>
      <c r="EP3" s="75">
        <v>227541.94255339002</v>
      </c>
      <c r="EQ3" s="75">
        <v>248475.94486985001</v>
      </c>
      <c r="ER3" s="99">
        <v>5650.7448457199998</v>
      </c>
      <c r="ES3" s="75">
        <v>24446.294683169999</v>
      </c>
      <c r="ET3" s="75">
        <v>43319.509876800003</v>
      </c>
      <c r="EU3" s="75">
        <v>64162.161318809995</v>
      </c>
      <c r="EV3" s="75">
        <v>118391.24193922999</v>
      </c>
      <c r="EW3" s="75">
        <v>159964.98524520002</v>
      </c>
      <c r="EX3" s="75">
        <v>179626.42080054001</v>
      </c>
      <c r="EY3" s="85">
        <v>219383.37927326001</v>
      </c>
      <c r="EZ3" s="75">
        <v>240202.43351892001</v>
      </c>
      <c r="FA3" s="75">
        <v>263868.85556773003</v>
      </c>
      <c r="FB3" s="75">
        <v>310971.08182458003</v>
      </c>
      <c r="FC3" s="75">
        <v>349119.17647338001</v>
      </c>
      <c r="FD3" s="99">
        <v>16272.780748270001</v>
      </c>
      <c r="FE3" s="75">
        <v>50274.29397549</v>
      </c>
      <c r="FF3" s="75">
        <v>67536.737508849998</v>
      </c>
      <c r="FG3" s="75">
        <v>97140.48271057001</v>
      </c>
      <c r="FH3" s="75">
        <v>144140.15344011999</v>
      </c>
      <c r="FI3" s="75">
        <v>185268.67461447002</v>
      </c>
      <c r="FJ3" s="75">
        <v>218119.87789307002</v>
      </c>
      <c r="FK3" s="85">
        <v>278822.30748069001</v>
      </c>
      <c r="FL3" s="75">
        <v>302866.47395687999</v>
      </c>
      <c r="FM3" s="75">
        <v>340907.29802908003</v>
      </c>
      <c r="FN3" s="75">
        <v>396039.71969110996</v>
      </c>
      <c r="FO3" s="75"/>
    </row>
    <row r="4" spans="1:171" s="45" customFormat="1" ht="34.950000000000003" customHeight="1" x14ac:dyDescent="0.25">
      <c r="A4" s="129"/>
      <c r="B4" s="38" t="str">
        <f>IF('0'!$A$1=1,"Оборона","Defence")</f>
        <v>Оборона</v>
      </c>
      <c r="C4" s="39">
        <v>200</v>
      </c>
      <c r="D4" s="69">
        <v>726.89740108000001</v>
      </c>
      <c r="E4" s="69">
        <v>1588.0364176200001</v>
      </c>
      <c r="F4" s="69">
        <v>2623.39002119</v>
      </c>
      <c r="G4" s="69">
        <v>3498.4484840599998</v>
      </c>
      <c r="H4" s="69">
        <v>4322.7323823500001</v>
      </c>
      <c r="I4" s="69">
        <v>5365.47429758</v>
      </c>
      <c r="J4" s="69">
        <v>6562.6993411399999</v>
      </c>
      <c r="K4" s="69">
        <v>7768.6853036100001</v>
      </c>
      <c r="L4" s="69">
        <v>8868.0078696599994</v>
      </c>
      <c r="M4" s="69">
        <v>10133.36631274</v>
      </c>
      <c r="N4" s="69">
        <v>11286.50200104</v>
      </c>
      <c r="O4" s="70">
        <v>13242.1548711</v>
      </c>
      <c r="P4" s="69">
        <v>681.51995127999999</v>
      </c>
      <c r="Q4" s="69">
        <v>1621.7954055099999</v>
      </c>
      <c r="R4" s="69">
        <v>2725.9915522499996</v>
      </c>
      <c r="S4" s="69">
        <v>3838.3516276099999</v>
      </c>
      <c r="T4" s="69">
        <v>5030.4408778799998</v>
      </c>
      <c r="U4" s="69">
        <v>6140.7416859799996</v>
      </c>
      <c r="V4" s="69">
        <v>7417.1740804199999</v>
      </c>
      <c r="W4" s="69">
        <v>8803.0956432700004</v>
      </c>
      <c r="X4" s="69">
        <v>10007.234052400001</v>
      </c>
      <c r="Y4" s="69">
        <v>11211.926233680002</v>
      </c>
      <c r="Z4" s="69">
        <v>12460.454324250002</v>
      </c>
      <c r="AA4" s="70">
        <v>14486.944448820002</v>
      </c>
      <c r="AB4" s="69">
        <v>799.60362352999994</v>
      </c>
      <c r="AC4" s="69">
        <v>1803.17665197</v>
      </c>
      <c r="AD4" s="69">
        <v>2887.53904771</v>
      </c>
      <c r="AE4" s="69">
        <v>4020.5610201200002</v>
      </c>
      <c r="AF4" s="69">
        <v>5033.0470847500001</v>
      </c>
      <c r="AG4" s="69">
        <v>6083.7645623600001</v>
      </c>
      <c r="AH4" s="69">
        <v>7338.6760850800001</v>
      </c>
      <c r="AI4" s="69">
        <v>8449.3471717200009</v>
      </c>
      <c r="AJ4" s="69">
        <v>9752.1511271100007</v>
      </c>
      <c r="AK4" s="69">
        <v>10933.521963730002</v>
      </c>
      <c r="AL4" s="69">
        <v>12274.640443700002</v>
      </c>
      <c r="AM4" s="70">
        <v>14844.361566080002</v>
      </c>
      <c r="AN4" s="69">
        <v>859.50736395000001</v>
      </c>
      <c r="AO4" s="69">
        <v>1847.3634863900002</v>
      </c>
      <c r="AP4" s="69">
        <v>3049.2334739799999</v>
      </c>
      <c r="AQ4" s="69">
        <v>4392.9288600899999</v>
      </c>
      <c r="AR4" s="69">
        <v>5890.5316519500002</v>
      </c>
      <c r="AS4" s="69">
        <v>7696.5571713500003</v>
      </c>
      <c r="AT4" s="69">
        <v>9654.146708870001</v>
      </c>
      <c r="AU4" s="69">
        <v>11582.388105860002</v>
      </c>
      <c r="AV4" s="69">
        <v>14750.322750860003</v>
      </c>
      <c r="AW4" s="69">
        <v>17542.173537070004</v>
      </c>
      <c r="AX4" s="69">
        <v>20841.306730160002</v>
      </c>
      <c r="AY4" s="70">
        <v>27365.46399792</v>
      </c>
      <c r="AZ4" s="69">
        <v>1571.6099097499998</v>
      </c>
      <c r="BA4" s="69">
        <v>4071.2859341599997</v>
      </c>
      <c r="BB4" s="69">
        <v>7771.4959002399992</v>
      </c>
      <c r="BC4" s="69">
        <v>11691.348296329999</v>
      </c>
      <c r="BD4" s="69">
        <v>16453.558319</v>
      </c>
      <c r="BE4" s="69">
        <v>20430.346980459999</v>
      </c>
      <c r="BF4" s="69">
        <v>24446.60986339</v>
      </c>
      <c r="BG4" s="69">
        <v>28286.420433880001</v>
      </c>
      <c r="BH4" s="69">
        <v>32637.51400526</v>
      </c>
      <c r="BI4" s="69">
        <v>37075.287144529997</v>
      </c>
      <c r="BJ4" s="69">
        <v>41945.344990879996</v>
      </c>
      <c r="BK4" s="69">
        <v>52015.770720510001</v>
      </c>
      <c r="BL4" s="71">
        <v>2884.15338015</v>
      </c>
      <c r="BM4" s="69">
        <v>6815.9583026199998</v>
      </c>
      <c r="BN4" s="75">
        <v>12031.226492670001</v>
      </c>
      <c r="BO4" s="75">
        <v>17221.831145930002</v>
      </c>
      <c r="BP4" s="75">
        <v>21221.277211890003</v>
      </c>
      <c r="BQ4" s="75">
        <v>26073.687516230002</v>
      </c>
      <c r="BR4" s="75">
        <v>30248.33667982</v>
      </c>
      <c r="BS4" s="75">
        <v>35449.136235899998</v>
      </c>
      <c r="BT4" s="75">
        <v>40068.12987474</v>
      </c>
      <c r="BU4" s="75">
        <v>44773.684400059996</v>
      </c>
      <c r="BV4" s="75">
        <v>49606.358890429998</v>
      </c>
      <c r="BW4" s="75">
        <v>59359.144468819999</v>
      </c>
      <c r="BX4" s="71">
        <v>2888.6543302300001</v>
      </c>
      <c r="BY4" s="75">
        <v>6345.0389573400007</v>
      </c>
      <c r="BZ4" s="75">
        <v>11531.448745170001</v>
      </c>
      <c r="CA4" s="75">
        <v>16357.57384687</v>
      </c>
      <c r="CB4" s="75">
        <v>21943.844623470002</v>
      </c>
      <c r="CC4" s="75">
        <v>27578.705960150004</v>
      </c>
      <c r="CD4" s="75">
        <v>33217.80162084</v>
      </c>
      <c r="CE4" s="75">
        <v>38828.4229557</v>
      </c>
      <c r="CF4" s="75">
        <v>45309.882658139999</v>
      </c>
      <c r="CG4" s="75">
        <v>51431.562467019998</v>
      </c>
      <c r="CH4" s="75">
        <v>59702.375008789997</v>
      </c>
      <c r="CI4" s="75">
        <v>74360.390665629995</v>
      </c>
      <c r="CJ4" s="71">
        <v>3355.9238505999997</v>
      </c>
      <c r="CK4" s="75">
        <v>7906.2722491200002</v>
      </c>
      <c r="CL4" s="75">
        <v>13266.48938992</v>
      </c>
      <c r="CM4" s="75">
        <v>21298.048022839997</v>
      </c>
      <c r="CN4" s="75">
        <v>29245.728944279999</v>
      </c>
      <c r="CO4" s="75">
        <v>37483.599706480003</v>
      </c>
      <c r="CP4" s="75">
        <v>44512.576253129992</v>
      </c>
      <c r="CQ4" s="75">
        <v>51478.039792699994</v>
      </c>
      <c r="CR4" s="75">
        <v>58351.726728519992</v>
      </c>
      <c r="CS4" s="75">
        <v>66530.29805936999</v>
      </c>
      <c r="CT4" s="75">
        <v>74827.205230270003</v>
      </c>
      <c r="CU4" s="83">
        <v>97024.057403199986</v>
      </c>
      <c r="CV4" s="69">
        <v>4206.3646425200004</v>
      </c>
      <c r="CW4" s="75">
        <v>10436.587087040001</v>
      </c>
      <c r="CX4" s="75">
        <v>19001.9083971</v>
      </c>
      <c r="CY4" s="75">
        <v>27226.58066046</v>
      </c>
      <c r="CZ4" s="75">
        <v>35963.352218400003</v>
      </c>
      <c r="DA4" s="75">
        <v>44604.852779690009</v>
      </c>
      <c r="DB4" s="75">
        <v>53537.058246529996</v>
      </c>
      <c r="DC4" s="85">
        <v>62666.287698290012</v>
      </c>
      <c r="DD4" s="75">
        <v>70809.824905750007</v>
      </c>
      <c r="DE4" s="75">
        <v>79334.375129790002</v>
      </c>
      <c r="DF4" s="75">
        <v>88029.804568399995</v>
      </c>
      <c r="DG4" s="83">
        <v>106627.81806327001</v>
      </c>
      <c r="DH4" s="75">
        <v>5339.3027683100017</v>
      </c>
      <c r="DI4" s="75">
        <v>12355.13221528</v>
      </c>
      <c r="DJ4" s="75">
        <v>19664.140748059999</v>
      </c>
      <c r="DK4" s="75">
        <v>28606.819286599999</v>
      </c>
      <c r="DL4" s="75">
        <v>38506.503828709996</v>
      </c>
      <c r="DM4" s="75">
        <v>47324.692922440008</v>
      </c>
      <c r="DN4" s="75">
        <v>57194.342189949995</v>
      </c>
      <c r="DO4" s="85">
        <v>66562.818482880015</v>
      </c>
      <c r="DP4" s="75">
        <v>77186.83972203001</v>
      </c>
      <c r="DQ4" s="75">
        <v>86287.284163160002</v>
      </c>
      <c r="DR4" s="75">
        <v>98097.220283850009</v>
      </c>
      <c r="DS4" s="95">
        <v>120374.14319452</v>
      </c>
      <c r="DT4" s="75">
        <v>5400.4681227700003</v>
      </c>
      <c r="DU4" s="75">
        <v>12513.223870919999</v>
      </c>
      <c r="DV4" s="75">
        <v>20857.293538060003</v>
      </c>
      <c r="DW4" s="75">
        <v>32937.445089239998</v>
      </c>
      <c r="DX4" s="75">
        <v>45639.745722129999</v>
      </c>
      <c r="DY4" s="75">
        <v>54375.750435510003</v>
      </c>
      <c r="DZ4" s="75">
        <v>62761.348144379997</v>
      </c>
      <c r="EA4" s="85">
        <v>70880.625194619992</v>
      </c>
      <c r="EB4" s="75">
        <v>79779.445358419995</v>
      </c>
      <c r="EC4" s="75">
        <v>92299.064486229996</v>
      </c>
      <c r="ED4" s="75">
        <v>104573.53972714</v>
      </c>
      <c r="EE4" s="75">
        <v>128819.3355767</v>
      </c>
      <c r="EF4" s="99">
        <v>5831.4789802700006</v>
      </c>
      <c r="EG4" s="75">
        <v>12946.91303695</v>
      </c>
      <c r="EH4" s="75">
        <v>75716.508974609998</v>
      </c>
      <c r="EI4" s="75">
        <v>137880.50304749</v>
      </c>
      <c r="EJ4" s="75">
        <v>235305.2930298</v>
      </c>
      <c r="EK4" s="75">
        <v>334118.01714039</v>
      </c>
      <c r="EL4" s="75">
        <v>416912.77072592999</v>
      </c>
      <c r="EM4" s="85">
        <v>532745.91077890992</v>
      </c>
      <c r="EN4" s="75">
        <v>700622.1721371999</v>
      </c>
      <c r="EO4" s="75">
        <v>814349.2835902099</v>
      </c>
      <c r="EP4" s="75">
        <v>959985.71638978005</v>
      </c>
      <c r="EQ4" s="75">
        <v>1143163.5756928502</v>
      </c>
      <c r="ER4" s="99">
        <v>112062.18998089999</v>
      </c>
      <c r="ES4" s="75">
        <v>239245.35692714999</v>
      </c>
      <c r="ET4" s="75">
        <v>403447.53741280001</v>
      </c>
      <c r="EU4" s="75">
        <v>560568.73603729007</v>
      </c>
      <c r="EV4" s="75">
        <v>745404.87548301998</v>
      </c>
      <c r="EW4" s="75">
        <v>942138.8115324399</v>
      </c>
      <c r="EX4" s="75">
        <v>1085208.0682171199</v>
      </c>
      <c r="EY4" s="85">
        <v>1226384.1585153402</v>
      </c>
      <c r="EZ4" s="75">
        <v>1510954.59258445</v>
      </c>
      <c r="FA4" s="75">
        <v>1631621.21270353</v>
      </c>
      <c r="FB4" s="75">
        <v>1784472.70537965</v>
      </c>
      <c r="FC4" s="75">
        <v>2097621.9102165401</v>
      </c>
      <c r="FD4" s="99">
        <v>65191.725037730001</v>
      </c>
      <c r="FE4" s="75">
        <v>227180.19777751999</v>
      </c>
      <c r="FF4" s="75">
        <v>423686.61443863</v>
      </c>
      <c r="FG4" s="75">
        <v>577203.98923676996</v>
      </c>
      <c r="FH4" s="75">
        <v>782734.41559424996</v>
      </c>
      <c r="FI4" s="75">
        <v>984290.83888981002</v>
      </c>
      <c r="FJ4" s="75">
        <v>1140858.1579777701</v>
      </c>
      <c r="FK4" s="85">
        <v>1301878.43872778</v>
      </c>
      <c r="FL4" s="75">
        <v>1499992.51582331</v>
      </c>
      <c r="FM4" s="75">
        <v>1681957.22146602</v>
      </c>
      <c r="FN4" s="75">
        <v>1900580.85865946</v>
      </c>
      <c r="FO4" s="75"/>
    </row>
    <row r="5" spans="1:171" s="45" customFormat="1" ht="34.950000000000003" customHeight="1" x14ac:dyDescent="0.25">
      <c r="A5" s="129"/>
      <c r="B5" s="38" t="str">
        <f>IF('0'!$A$1=1,"Громадський порядок, безпека та судова влада","Public order, security and judiciary")</f>
        <v>Громадський порядок, безпека та судова влада</v>
      </c>
      <c r="C5" s="39">
        <v>300</v>
      </c>
      <c r="D5" s="69">
        <v>1803.9927925100003</v>
      </c>
      <c r="E5" s="69">
        <v>3919.2927605800005</v>
      </c>
      <c r="F5" s="69">
        <v>6371.3554374900004</v>
      </c>
      <c r="G5" s="69">
        <v>8738.2919008299996</v>
      </c>
      <c r="H5" s="69">
        <v>11159.24673069</v>
      </c>
      <c r="I5" s="69">
        <v>13919.986081110001</v>
      </c>
      <c r="J5" s="69">
        <v>16559.245723710002</v>
      </c>
      <c r="K5" s="69">
        <v>19253.364086240003</v>
      </c>
      <c r="L5" s="69">
        <v>21893.045632490001</v>
      </c>
      <c r="M5" s="69">
        <v>24845.25851168</v>
      </c>
      <c r="N5" s="69">
        <v>27973.637150530001</v>
      </c>
      <c r="O5" s="70">
        <v>32637.742811870001</v>
      </c>
      <c r="P5" s="69">
        <v>2008.9954335300001</v>
      </c>
      <c r="Q5" s="69">
        <v>4418.8055261700001</v>
      </c>
      <c r="R5" s="69">
        <v>7210.0668631200006</v>
      </c>
      <c r="S5" s="69">
        <v>9781.7524502800006</v>
      </c>
      <c r="T5" s="69">
        <v>12735.550438350001</v>
      </c>
      <c r="U5" s="69">
        <v>15716.379431820002</v>
      </c>
      <c r="V5" s="69">
        <v>18753.977332790004</v>
      </c>
      <c r="W5" s="69">
        <v>21743.503094710006</v>
      </c>
      <c r="X5" s="69">
        <v>24691.340922460004</v>
      </c>
      <c r="Y5" s="69">
        <v>27778.663693640003</v>
      </c>
      <c r="Z5" s="69">
        <v>31116.063136240002</v>
      </c>
      <c r="AA5" s="70">
        <v>36681.170816090002</v>
      </c>
      <c r="AB5" s="69">
        <v>2347.1739539100004</v>
      </c>
      <c r="AC5" s="69">
        <v>5116.0335628299999</v>
      </c>
      <c r="AD5" s="69">
        <v>8104.3459242199997</v>
      </c>
      <c r="AE5" s="69">
        <v>11047.05823877</v>
      </c>
      <c r="AF5" s="69">
        <v>14253.265625389999</v>
      </c>
      <c r="AG5" s="69">
        <v>17182.543783229998</v>
      </c>
      <c r="AH5" s="69">
        <v>20789.979480179998</v>
      </c>
      <c r="AI5" s="69">
        <v>23911.598361159999</v>
      </c>
      <c r="AJ5" s="69">
        <v>27155.405554179997</v>
      </c>
      <c r="AK5" s="69">
        <v>30083.321269209999</v>
      </c>
      <c r="AL5" s="69">
        <v>33739.850493890001</v>
      </c>
      <c r="AM5" s="70">
        <v>39409.249484200001</v>
      </c>
      <c r="AN5" s="69">
        <v>2358.6209512300002</v>
      </c>
      <c r="AO5" s="69">
        <v>4830.19798283</v>
      </c>
      <c r="AP5" s="69">
        <v>7795.5319097699994</v>
      </c>
      <c r="AQ5" s="69">
        <v>10870.593109609999</v>
      </c>
      <c r="AR5" s="69">
        <v>13987.28436265</v>
      </c>
      <c r="AS5" s="69">
        <v>17365.649918390001</v>
      </c>
      <c r="AT5" s="69">
        <v>20611.154010480001</v>
      </c>
      <c r="AU5" s="69">
        <v>24403.450142640002</v>
      </c>
      <c r="AV5" s="69">
        <v>28273.240339720003</v>
      </c>
      <c r="AW5" s="69">
        <v>32445.744162320003</v>
      </c>
      <c r="AX5" s="69">
        <v>37078.819342820003</v>
      </c>
      <c r="AY5" s="70">
        <v>44864.567287570004</v>
      </c>
      <c r="AZ5" s="69">
        <v>2430.11176897</v>
      </c>
      <c r="BA5" s="69">
        <v>5546.0279420899997</v>
      </c>
      <c r="BB5" s="69">
        <v>9194.693294839999</v>
      </c>
      <c r="BC5" s="69">
        <v>12746.84433385</v>
      </c>
      <c r="BD5" s="69">
        <v>16413.853599270002</v>
      </c>
      <c r="BE5" s="69">
        <v>20859.950696390002</v>
      </c>
      <c r="BF5" s="69">
        <v>25162.33701535</v>
      </c>
      <c r="BG5" s="69">
        <v>29864.931246669999</v>
      </c>
      <c r="BH5" s="69">
        <v>35165.707840269999</v>
      </c>
      <c r="BI5" s="69">
        <v>40127.221483950001</v>
      </c>
      <c r="BJ5" s="69">
        <v>45282.500368740002</v>
      </c>
      <c r="BK5" s="69">
        <v>54962.974656150007</v>
      </c>
      <c r="BL5" s="71">
        <v>2884.4109851099997</v>
      </c>
      <c r="BM5" s="69">
        <v>6489.5975620600002</v>
      </c>
      <c r="BN5" s="75">
        <v>11898.05558371</v>
      </c>
      <c r="BO5" s="75">
        <v>16477.771657050002</v>
      </c>
      <c r="BP5" s="75">
        <v>21621.301018650003</v>
      </c>
      <c r="BQ5" s="75">
        <v>27785.85179601</v>
      </c>
      <c r="BR5" s="75">
        <v>32964.629319760003</v>
      </c>
      <c r="BS5" s="75">
        <v>38844.099153210002</v>
      </c>
      <c r="BT5" s="75">
        <v>45247.49355983</v>
      </c>
      <c r="BU5" s="75">
        <v>51008.238507950002</v>
      </c>
      <c r="BV5" s="75">
        <v>58518.585535099999</v>
      </c>
      <c r="BW5" s="75">
        <v>72056.637342489994</v>
      </c>
      <c r="BX5" s="71">
        <v>3910.92324457</v>
      </c>
      <c r="BY5" s="75">
        <v>9066.9273503100012</v>
      </c>
      <c r="BZ5" s="75">
        <v>15339.358848129999</v>
      </c>
      <c r="CA5" s="75">
        <v>21179.46135912</v>
      </c>
      <c r="CB5" s="75">
        <v>27364.041673169999</v>
      </c>
      <c r="CC5" s="75">
        <v>34918.682197980001</v>
      </c>
      <c r="CD5" s="75">
        <v>42076.703927050003</v>
      </c>
      <c r="CE5" s="75">
        <v>49324.626053020002</v>
      </c>
      <c r="CF5" s="75">
        <v>57148.420884120002</v>
      </c>
      <c r="CG5" s="75">
        <v>64589.598087810002</v>
      </c>
      <c r="CH5" s="75">
        <v>73205.719200370004</v>
      </c>
      <c r="CI5" s="75">
        <v>88485.286653670002</v>
      </c>
      <c r="CJ5" s="71">
        <v>5553.4388229399992</v>
      </c>
      <c r="CK5" s="75">
        <v>12801.607079479998</v>
      </c>
      <c r="CL5" s="75">
        <v>21426.084001359999</v>
      </c>
      <c r="CM5" s="75">
        <v>29453.81860957</v>
      </c>
      <c r="CN5" s="75">
        <v>38424.275031080004</v>
      </c>
      <c r="CO5" s="75">
        <v>48104.641943380004</v>
      </c>
      <c r="CP5" s="75">
        <v>57915.433286310006</v>
      </c>
      <c r="CQ5" s="75">
        <v>67271.256731590009</v>
      </c>
      <c r="CR5" s="75">
        <v>76983.849753680013</v>
      </c>
      <c r="CS5" s="75">
        <v>86320.988711230006</v>
      </c>
      <c r="CT5" s="75">
        <v>96511.561726420012</v>
      </c>
      <c r="CU5" s="83">
        <v>118025.531235</v>
      </c>
      <c r="CV5" s="69">
        <v>7437.6141729400006</v>
      </c>
      <c r="CW5" s="75">
        <v>16548.150617399999</v>
      </c>
      <c r="CX5" s="75">
        <v>27468.646708600001</v>
      </c>
      <c r="CY5" s="75">
        <v>37884.997173519994</v>
      </c>
      <c r="CZ5" s="75">
        <v>48867.117933609996</v>
      </c>
      <c r="DA5" s="75">
        <v>60747.674060930003</v>
      </c>
      <c r="DB5" s="75">
        <v>72099.211227780004</v>
      </c>
      <c r="DC5" s="85">
        <v>85287.229240690009</v>
      </c>
      <c r="DD5" s="75">
        <v>96822.018502539999</v>
      </c>
      <c r="DE5" s="75">
        <v>107681.44848429</v>
      </c>
      <c r="DF5" s="75">
        <v>120705.022826</v>
      </c>
      <c r="DG5" s="83">
        <v>143694.37196696</v>
      </c>
      <c r="DH5" s="75">
        <v>9081.9501742100001</v>
      </c>
      <c r="DI5" s="75">
        <v>19518.389647219999</v>
      </c>
      <c r="DJ5" s="75">
        <v>31796.525122310002</v>
      </c>
      <c r="DK5" s="75">
        <v>42777.393160359999</v>
      </c>
      <c r="DL5" s="75">
        <v>54586.533177499987</v>
      </c>
      <c r="DM5" s="75">
        <v>67211.655210030003</v>
      </c>
      <c r="DN5" s="75">
        <v>81255.950992500002</v>
      </c>
      <c r="DO5" s="85">
        <v>93212.185931450003</v>
      </c>
      <c r="DP5" s="75">
        <v>106464.87544413</v>
      </c>
      <c r="DQ5" s="75">
        <v>119503.24195694999</v>
      </c>
      <c r="DR5" s="75">
        <v>133748.80621994002</v>
      </c>
      <c r="DS5" s="95">
        <v>159509.57179881001</v>
      </c>
      <c r="DT5" s="75">
        <v>9286.4065818399995</v>
      </c>
      <c r="DU5" s="75">
        <v>19747.424534229998</v>
      </c>
      <c r="DV5" s="75">
        <v>32505.261177069999</v>
      </c>
      <c r="DW5" s="75">
        <v>45317.799547369999</v>
      </c>
      <c r="DX5" s="75">
        <v>57634.106881300002</v>
      </c>
      <c r="DY5" s="75">
        <v>71456.692846210004</v>
      </c>
      <c r="DZ5" s="75">
        <v>86535.417833279993</v>
      </c>
      <c r="EA5" s="85">
        <v>100404.59299486999</v>
      </c>
      <c r="EB5" s="75">
        <v>115475.83640116001</v>
      </c>
      <c r="EC5" s="75">
        <v>129001.93988629</v>
      </c>
      <c r="ED5" s="75">
        <v>145505.82099123998</v>
      </c>
      <c r="EE5" s="75">
        <v>181306.08161575001</v>
      </c>
      <c r="EF5" s="99">
        <v>10458.73712874</v>
      </c>
      <c r="EG5" s="75">
        <v>22488.407318470003</v>
      </c>
      <c r="EH5" s="75">
        <v>51766.406356779997</v>
      </c>
      <c r="EI5" s="75">
        <v>80271.010724749998</v>
      </c>
      <c r="EJ5" s="75">
        <v>118015.13511372999</v>
      </c>
      <c r="EK5" s="75">
        <v>162195.3760667</v>
      </c>
      <c r="EL5" s="75">
        <v>195883.46732151002</v>
      </c>
      <c r="EM5" s="85">
        <v>233464.29298117</v>
      </c>
      <c r="EN5" s="75">
        <v>281039.44182302</v>
      </c>
      <c r="EO5" s="75">
        <v>320063.24141111999</v>
      </c>
      <c r="EP5" s="75">
        <v>368092.30309122999</v>
      </c>
      <c r="EQ5" s="75">
        <v>454457.00208159996</v>
      </c>
      <c r="ER5" s="99">
        <v>18763.186686180001</v>
      </c>
      <c r="ES5" s="75">
        <v>53353.107137160005</v>
      </c>
      <c r="ET5" s="75">
        <v>91730.951190029999</v>
      </c>
      <c r="EU5" s="75">
        <v>132172.11515838001</v>
      </c>
      <c r="EV5" s="75">
        <v>178192.08214616001</v>
      </c>
      <c r="EW5" s="75">
        <v>225173.33407683999</v>
      </c>
      <c r="EX5" s="75">
        <v>263671.55856604001</v>
      </c>
      <c r="EY5" s="85">
        <v>311261.01778472</v>
      </c>
      <c r="EZ5" s="75">
        <v>372277.15616715001</v>
      </c>
      <c r="FA5" s="75">
        <v>429732.10527880001</v>
      </c>
      <c r="FB5" s="75">
        <v>489701.03330834996</v>
      </c>
      <c r="FC5" s="75">
        <v>591579.73975806008</v>
      </c>
      <c r="FD5" s="99">
        <v>31280.10538099</v>
      </c>
      <c r="FE5" s="75">
        <v>81057.987594229999</v>
      </c>
      <c r="FF5" s="75">
        <v>142955.01890766001</v>
      </c>
      <c r="FG5" s="75">
        <v>189052.05751365999</v>
      </c>
      <c r="FH5" s="75">
        <v>239815.36294729001</v>
      </c>
      <c r="FI5" s="75">
        <v>295199.70859781001</v>
      </c>
      <c r="FJ5" s="75">
        <v>349836.65780453006</v>
      </c>
      <c r="FK5" s="85">
        <v>400890.39603205997</v>
      </c>
      <c r="FL5" s="75">
        <v>458218.89798256999</v>
      </c>
      <c r="FM5" s="75">
        <v>531006.15072365</v>
      </c>
      <c r="FN5" s="75">
        <v>600385.42483529006</v>
      </c>
      <c r="FO5" s="75"/>
    </row>
    <row r="6" spans="1:171" s="45" customFormat="1" ht="34.950000000000003" customHeight="1" x14ac:dyDescent="0.25">
      <c r="A6" s="129"/>
      <c r="B6" s="38" t="str">
        <f>IF('0'!$A$1=1,"Економічна діяльність","Economic activity")</f>
        <v>Економічна діяльність</v>
      </c>
      <c r="C6" s="39">
        <v>400</v>
      </c>
      <c r="D6" s="69">
        <v>1987.7407892699998</v>
      </c>
      <c r="E6" s="69">
        <v>3887.65290856</v>
      </c>
      <c r="F6" s="69">
        <v>7435.5050947199998</v>
      </c>
      <c r="G6" s="69">
        <v>11184.719780939999</v>
      </c>
      <c r="H6" s="69">
        <v>14712.336041029997</v>
      </c>
      <c r="I6" s="69">
        <v>19448.255399969996</v>
      </c>
      <c r="J6" s="69">
        <v>24315.269995539995</v>
      </c>
      <c r="K6" s="69">
        <v>30284.930939139995</v>
      </c>
      <c r="L6" s="69">
        <v>34784.401257359998</v>
      </c>
      <c r="M6" s="69">
        <v>40922.286295209997</v>
      </c>
      <c r="N6" s="69">
        <v>47936.390787329998</v>
      </c>
      <c r="O6" s="70">
        <v>57124.088568389998</v>
      </c>
      <c r="P6" s="69">
        <v>2177.56167418</v>
      </c>
      <c r="Q6" s="69">
        <v>5299.2140932099992</v>
      </c>
      <c r="R6" s="69">
        <v>10303.408097509999</v>
      </c>
      <c r="S6" s="69">
        <v>14802.680104380001</v>
      </c>
      <c r="T6" s="69">
        <v>20115.726571800002</v>
      </c>
      <c r="U6" s="69">
        <v>24488.72346592</v>
      </c>
      <c r="V6" s="69">
        <v>30119.779072450001</v>
      </c>
      <c r="W6" s="69">
        <v>35241.893784079999</v>
      </c>
      <c r="X6" s="69">
        <v>39974.152034450002</v>
      </c>
      <c r="Y6" s="69">
        <v>45029.030533650002</v>
      </c>
      <c r="Z6" s="69">
        <v>53075.206806780006</v>
      </c>
      <c r="AA6" s="70">
        <v>62377.434369550007</v>
      </c>
      <c r="AB6" s="69">
        <v>2061.3824024900005</v>
      </c>
      <c r="AC6" s="69">
        <v>5543.4459876700002</v>
      </c>
      <c r="AD6" s="69">
        <v>9461.6412407900007</v>
      </c>
      <c r="AE6" s="69">
        <v>13996.205931840001</v>
      </c>
      <c r="AF6" s="69">
        <v>18526.684168110001</v>
      </c>
      <c r="AG6" s="69">
        <v>21227.274314990002</v>
      </c>
      <c r="AH6" s="69">
        <v>26091.748858129999</v>
      </c>
      <c r="AI6" s="69">
        <v>31035.346146039999</v>
      </c>
      <c r="AJ6" s="69">
        <v>35153.511614390001</v>
      </c>
      <c r="AK6" s="69">
        <v>39006.519725370003</v>
      </c>
      <c r="AL6" s="69">
        <v>42879.515598850005</v>
      </c>
      <c r="AM6" s="70">
        <v>50757.829192560006</v>
      </c>
      <c r="AN6" s="69">
        <v>2475.5017367500009</v>
      </c>
      <c r="AO6" s="69">
        <v>5144.941078490001</v>
      </c>
      <c r="AP6" s="69">
        <v>8639.2181187300012</v>
      </c>
      <c r="AQ6" s="69">
        <v>11335.609140250001</v>
      </c>
      <c r="AR6" s="69">
        <v>15245.42160578</v>
      </c>
      <c r="AS6" s="69">
        <v>17773.285929109999</v>
      </c>
      <c r="AT6" s="69">
        <v>20310.452436309999</v>
      </c>
      <c r="AU6" s="69">
        <v>26889.81115609</v>
      </c>
      <c r="AV6" s="69">
        <v>30525.35406374</v>
      </c>
      <c r="AW6" s="69">
        <v>34047.875561200002</v>
      </c>
      <c r="AX6" s="69">
        <v>40210.126457570004</v>
      </c>
      <c r="AY6" s="70">
        <v>43637.572596490005</v>
      </c>
      <c r="AZ6" s="69">
        <v>1224.8165101499999</v>
      </c>
      <c r="BA6" s="69">
        <v>5230.8865158499993</v>
      </c>
      <c r="BB6" s="69">
        <v>8473.3555626899979</v>
      </c>
      <c r="BC6" s="69">
        <v>11696.747142949998</v>
      </c>
      <c r="BD6" s="69">
        <v>15035.687213729998</v>
      </c>
      <c r="BE6" s="69">
        <v>17551.761158799996</v>
      </c>
      <c r="BF6" s="69">
        <v>21955.508425509997</v>
      </c>
      <c r="BG6" s="69">
        <v>27516.934951149997</v>
      </c>
      <c r="BH6" s="69">
        <v>32031.343931829997</v>
      </c>
      <c r="BI6" s="69">
        <v>36908.923949489996</v>
      </c>
      <c r="BJ6" s="69">
        <v>43052.858431969995</v>
      </c>
      <c r="BK6" s="69">
        <v>56257.343368499991</v>
      </c>
      <c r="BL6" s="71">
        <v>1496.7972656300001</v>
      </c>
      <c r="BM6" s="69">
        <v>3310.8952599300001</v>
      </c>
      <c r="BN6" s="75">
        <v>6200.1964641699997</v>
      </c>
      <c r="BO6" s="75">
        <v>9478.5408224099992</v>
      </c>
      <c r="BP6" s="75">
        <v>13436.052438039998</v>
      </c>
      <c r="BQ6" s="75">
        <v>17125.665469889998</v>
      </c>
      <c r="BR6" s="75">
        <v>22131.936299189998</v>
      </c>
      <c r="BS6" s="75">
        <v>28434.611672259998</v>
      </c>
      <c r="BT6" s="75">
        <v>35693.958910179994</v>
      </c>
      <c r="BU6" s="75">
        <v>41279.509534149998</v>
      </c>
      <c r="BV6" s="75">
        <v>49478.671012909996</v>
      </c>
      <c r="BW6" s="75">
        <v>66191.265923710002</v>
      </c>
      <c r="BX6" s="71">
        <v>1762.86195862</v>
      </c>
      <c r="BY6" s="75">
        <v>4544.1267008499999</v>
      </c>
      <c r="BZ6" s="75">
        <v>8814.8962653300005</v>
      </c>
      <c r="CA6" s="75">
        <v>13353.06586803</v>
      </c>
      <c r="CB6" s="75">
        <v>19400.101526210001</v>
      </c>
      <c r="CC6" s="75">
        <v>27650.138220250003</v>
      </c>
      <c r="CD6" s="75">
        <v>35951.661649310001</v>
      </c>
      <c r="CE6" s="75">
        <v>45474.813046900003</v>
      </c>
      <c r="CF6" s="75">
        <v>55484.752448370004</v>
      </c>
      <c r="CG6" s="75">
        <v>65200.40128038</v>
      </c>
      <c r="CH6" s="75">
        <v>77193.983142409998</v>
      </c>
      <c r="CI6" s="75">
        <v>102883.35056292999</v>
      </c>
      <c r="CJ6" s="71">
        <v>2315.4018806700001</v>
      </c>
      <c r="CK6" s="75">
        <v>6116.8367469000004</v>
      </c>
      <c r="CL6" s="75">
        <v>11910.77632216</v>
      </c>
      <c r="CM6" s="75">
        <v>18405.964032399999</v>
      </c>
      <c r="CN6" s="75">
        <v>28716.446566319999</v>
      </c>
      <c r="CO6" s="75">
        <v>38685.629367109999</v>
      </c>
      <c r="CP6" s="75">
        <v>51401.623596570003</v>
      </c>
      <c r="CQ6" s="75">
        <v>65350.698716580009</v>
      </c>
      <c r="CR6" s="75">
        <v>78222.194364580006</v>
      </c>
      <c r="CS6" s="75">
        <v>91312.744290839997</v>
      </c>
      <c r="CT6" s="75">
        <v>107264.93214723001</v>
      </c>
      <c r="CU6" s="83">
        <v>140761.40621119001</v>
      </c>
      <c r="CV6" s="69">
        <v>2331.6409287900001</v>
      </c>
      <c r="CW6" s="75">
        <v>7186.3662781899984</v>
      </c>
      <c r="CX6" s="75">
        <v>14364.44664228</v>
      </c>
      <c r="CY6" s="75">
        <v>24694.484257600001</v>
      </c>
      <c r="CZ6" s="75">
        <v>35952.559987230001</v>
      </c>
      <c r="DA6" s="75">
        <v>47252.605341360002</v>
      </c>
      <c r="DB6" s="75">
        <v>60652.68902233</v>
      </c>
      <c r="DC6" s="85">
        <v>73660.047792359997</v>
      </c>
      <c r="DD6" s="75">
        <v>87727.87795727</v>
      </c>
      <c r="DE6" s="75">
        <v>101927.11025501999</v>
      </c>
      <c r="DF6" s="75">
        <v>116817.75869994999</v>
      </c>
      <c r="DG6" s="83">
        <v>154217.95609809001</v>
      </c>
      <c r="DH6" s="75">
        <v>2191.0150848100006</v>
      </c>
      <c r="DI6" s="75">
        <v>9976.9098224999998</v>
      </c>
      <c r="DJ6" s="75">
        <v>20371.243386680002</v>
      </c>
      <c r="DK6" s="75">
        <v>31418.48232521</v>
      </c>
      <c r="DL6" s="75">
        <v>47542.421228910003</v>
      </c>
      <c r="DM6" s="75">
        <v>62350.971166060008</v>
      </c>
      <c r="DN6" s="75">
        <v>83549.425733640004</v>
      </c>
      <c r="DO6" s="85">
        <v>103523.14850916</v>
      </c>
      <c r="DP6" s="75">
        <v>127911.4378923</v>
      </c>
      <c r="DQ6" s="75">
        <v>155988.88688502999</v>
      </c>
      <c r="DR6" s="75">
        <v>175036.70555963001</v>
      </c>
      <c r="DS6" s="95">
        <v>262916.63883355999</v>
      </c>
      <c r="DT6" s="75">
        <v>2827.7588425700001</v>
      </c>
      <c r="DU6" s="75">
        <v>8124.2533877100004</v>
      </c>
      <c r="DV6" s="75">
        <v>18117.38112477</v>
      </c>
      <c r="DW6" s="75">
        <v>37452.348653749999</v>
      </c>
      <c r="DX6" s="75">
        <v>52248.294890429999</v>
      </c>
      <c r="DY6" s="75">
        <v>73394.06840715</v>
      </c>
      <c r="DZ6" s="75">
        <v>97681.313894799998</v>
      </c>
      <c r="EA6" s="85">
        <v>117467.97685317999</v>
      </c>
      <c r="EB6" s="75">
        <v>147228.21854646</v>
      </c>
      <c r="EC6" s="75">
        <v>169778.39924269001</v>
      </c>
      <c r="ED6" s="75">
        <v>203729.86945209</v>
      </c>
      <c r="EE6" s="75">
        <v>327865.05205826001</v>
      </c>
      <c r="EF6" s="99">
        <v>3090.3201891199997</v>
      </c>
      <c r="EG6" s="75">
        <v>9578.3616678199996</v>
      </c>
      <c r="EH6" s="75">
        <v>20497.6976402</v>
      </c>
      <c r="EI6" s="75">
        <v>30915.875244390001</v>
      </c>
      <c r="EJ6" s="75">
        <v>30915.73511722</v>
      </c>
      <c r="EK6" s="75">
        <v>43241.023824019998</v>
      </c>
      <c r="EL6" s="75">
        <v>49557.394174949994</v>
      </c>
      <c r="EM6" s="85">
        <v>58327.299556449994</v>
      </c>
      <c r="EN6" s="75">
        <v>69721.530506630006</v>
      </c>
      <c r="EO6" s="75">
        <v>82394.297946189996</v>
      </c>
      <c r="EP6" s="75">
        <v>102899.33246374001</v>
      </c>
      <c r="EQ6" s="75">
        <v>156484.30797061999</v>
      </c>
      <c r="ER6" s="99">
        <v>2547.4464546100003</v>
      </c>
      <c r="ES6" s="75">
        <v>9380.914348190001</v>
      </c>
      <c r="ET6" s="75">
        <v>20825.042446750002</v>
      </c>
      <c r="EU6" s="75">
        <v>36402.885382070002</v>
      </c>
      <c r="EV6" s="75">
        <v>52855.279824040001</v>
      </c>
      <c r="EW6" s="75">
        <v>68946.108299279993</v>
      </c>
      <c r="EX6" s="75">
        <v>92646.464398020005</v>
      </c>
      <c r="EY6" s="85">
        <v>115063.71158739</v>
      </c>
      <c r="EZ6" s="75">
        <v>138291.69810067001</v>
      </c>
      <c r="FA6" s="75">
        <v>165554.67513798</v>
      </c>
      <c r="FB6" s="75">
        <v>190250.22298823</v>
      </c>
      <c r="FC6" s="75">
        <v>247579.27499716001</v>
      </c>
      <c r="FD6" s="99">
        <v>2928.2366561500003</v>
      </c>
      <c r="FE6" s="75">
        <v>12375.348025610001</v>
      </c>
      <c r="FF6" s="75">
        <v>22366.997154730001</v>
      </c>
      <c r="FG6" s="75">
        <v>34888.392280349995</v>
      </c>
      <c r="FH6" s="75">
        <v>53640.287611330001</v>
      </c>
      <c r="FI6" s="75">
        <v>65218.471217869999</v>
      </c>
      <c r="FJ6" s="75">
        <v>82953.443478509987</v>
      </c>
      <c r="FK6" s="85">
        <v>121792.45796532001</v>
      </c>
      <c r="FL6" s="75">
        <v>139485.22683160999</v>
      </c>
      <c r="FM6" s="75">
        <v>161380.03018631</v>
      </c>
      <c r="FN6" s="75">
        <v>184474.29015443</v>
      </c>
      <c r="FO6" s="75"/>
    </row>
    <row r="7" spans="1:171" s="45" customFormat="1" ht="34.950000000000003" customHeight="1" x14ac:dyDescent="0.25">
      <c r="A7" s="129"/>
      <c r="B7" s="38" t="str">
        <f>IF('0'!$A$1=1,"Охорона навколишнього природного середовища","Environmental protection")</f>
        <v>Охорона навколишнього природного середовища</v>
      </c>
      <c r="C7" s="39">
        <v>500</v>
      </c>
      <c r="D7" s="69">
        <v>58.601095149999999</v>
      </c>
      <c r="E7" s="69">
        <v>209.89771163</v>
      </c>
      <c r="F7" s="69">
        <v>457.09597459999998</v>
      </c>
      <c r="G7" s="69">
        <v>633.94282942999996</v>
      </c>
      <c r="H7" s="69">
        <v>857.45131904999994</v>
      </c>
      <c r="I7" s="69">
        <v>1118.8640446999998</v>
      </c>
      <c r="J7" s="69">
        <v>1476.2448043899999</v>
      </c>
      <c r="K7" s="69">
        <v>1803.4534866700001</v>
      </c>
      <c r="L7" s="69">
        <v>2119.40346026</v>
      </c>
      <c r="M7" s="69">
        <v>2520.8428173799998</v>
      </c>
      <c r="N7" s="69">
        <v>3174.8426952699997</v>
      </c>
      <c r="O7" s="70">
        <v>3890.6983621199997</v>
      </c>
      <c r="P7" s="69">
        <v>90.931346020000007</v>
      </c>
      <c r="Q7" s="69">
        <v>402.35899573999995</v>
      </c>
      <c r="R7" s="69">
        <v>733.20095672999992</v>
      </c>
      <c r="S7" s="69">
        <v>1045.7438783799998</v>
      </c>
      <c r="T7" s="69">
        <v>1450.8696506599999</v>
      </c>
      <c r="U7" s="69">
        <v>1698.1919210399999</v>
      </c>
      <c r="V7" s="69">
        <v>2460.2427154000002</v>
      </c>
      <c r="W7" s="69">
        <v>2801.3909285</v>
      </c>
      <c r="X7" s="69">
        <v>3099.40811824</v>
      </c>
      <c r="Y7" s="69">
        <v>3455.4338711999999</v>
      </c>
      <c r="Z7" s="69">
        <v>4088.93639588</v>
      </c>
      <c r="AA7" s="70">
        <v>5297.9293193499998</v>
      </c>
      <c r="AB7" s="69">
        <v>91.048469239999989</v>
      </c>
      <c r="AC7" s="69">
        <v>965.7522563</v>
      </c>
      <c r="AD7" s="69">
        <v>1324.3876017699999</v>
      </c>
      <c r="AE7" s="69">
        <v>2003.6776853599999</v>
      </c>
      <c r="AF7" s="69">
        <v>2419.51971598</v>
      </c>
      <c r="AG7" s="69">
        <v>2642.21176732</v>
      </c>
      <c r="AH7" s="69">
        <v>3235.2462574900001</v>
      </c>
      <c r="AI7" s="69">
        <v>3450.27304082</v>
      </c>
      <c r="AJ7" s="69">
        <v>3791.2132365399998</v>
      </c>
      <c r="AK7" s="69">
        <v>4039.46144155</v>
      </c>
      <c r="AL7" s="69">
        <v>4311.5062072199999</v>
      </c>
      <c r="AM7" s="70">
        <v>5594.1854648200006</v>
      </c>
      <c r="AN7" s="69">
        <v>79.424055940000002</v>
      </c>
      <c r="AO7" s="69">
        <v>324.78616046000002</v>
      </c>
      <c r="AP7" s="69">
        <v>428.74533489000004</v>
      </c>
      <c r="AQ7" s="69">
        <v>674.08589683000002</v>
      </c>
      <c r="AR7" s="69">
        <v>1014.80986237</v>
      </c>
      <c r="AS7" s="69">
        <v>1192.9073935399999</v>
      </c>
      <c r="AT7" s="69">
        <v>1393.2862077999998</v>
      </c>
      <c r="AU7" s="69">
        <v>1774.8647835799998</v>
      </c>
      <c r="AV7" s="69">
        <v>1989.1481203099997</v>
      </c>
      <c r="AW7" s="69">
        <v>2393.0535903099999</v>
      </c>
      <c r="AX7" s="69">
        <v>2844.6342991900001</v>
      </c>
      <c r="AY7" s="70">
        <v>3481.74955641</v>
      </c>
      <c r="AZ7" s="69">
        <v>77.513910890000005</v>
      </c>
      <c r="BA7" s="69">
        <v>319.19726773000002</v>
      </c>
      <c r="BB7" s="69">
        <v>583.99896130000002</v>
      </c>
      <c r="BC7" s="69">
        <v>1060.2516268899999</v>
      </c>
      <c r="BD7" s="69">
        <v>1405.4777699599999</v>
      </c>
      <c r="BE7" s="69">
        <v>1664.05152262</v>
      </c>
      <c r="BF7" s="69">
        <v>2081.4123244900002</v>
      </c>
      <c r="BG7" s="69">
        <v>2436.0148579400002</v>
      </c>
      <c r="BH7" s="69">
        <v>2877.7814900800004</v>
      </c>
      <c r="BI7" s="69">
        <v>3558.9204091700003</v>
      </c>
      <c r="BJ7" s="69">
        <v>4187.4008065799999</v>
      </c>
      <c r="BK7" s="69">
        <v>5529.6955940200005</v>
      </c>
      <c r="BL7" s="71">
        <v>96.913746430000003</v>
      </c>
      <c r="BM7" s="69">
        <v>452.85277102999993</v>
      </c>
      <c r="BN7" s="75">
        <v>787.41926435999994</v>
      </c>
      <c r="BO7" s="75">
        <v>1167.0911394999998</v>
      </c>
      <c r="BP7" s="75">
        <v>1559.8167675699999</v>
      </c>
      <c r="BQ7" s="75">
        <v>1869.6152104799999</v>
      </c>
      <c r="BR7" s="75">
        <v>2246.8724962299998</v>
      </c>
      <c r="BS7" s="75">
        <v>2586.5608709599996</v>
      </c>
      <c r="BT7" s="75">
        <v>3040.2849370899994</v>
      </c>
      <c r="BU7" s="75">
        <v>3446.3902160399994</v>
      </c>
      <c r="BV7" s="75">
        <v>4089.0237571199996</v>
      </c>
      <c r="BW7" s="75">
        <v>6255.4168794500001</v>
      </c>
      <c r="BX7" s="71">
        <v>142.46165329999999</v>
      </c>
      <c r="BY7" s="75">
        <v>508.30789789000005</v>
      </c>
      <c r="BZ7" s="75">
        <v>1081.2292634</v>
      </c>
      <c r="CA7" s="75">
        <v>1609.4314498399999</v>
      </c>
      <c r="CB7" s="75">
        <v>2160.3011864599998</v>
      </c>
      <c r="CC7" s="75">
        <v>2686.6980533199999</v>
      </c>
      <c r="CD7" s="75">
        <v>3072.7416140299997</v>
      </c>
      <c r="CE7" s="75">
        <v>3478.8350482999995</v>
      </c>
      <c r="CF7" s="75">
        <v>3877.6950090499995</v>
      </c>
      <c r="CG7" s="75">
        <v>4457.9001205899995</v>
      </c>
      <c r="CH7" s="75">
        <v>5256.8146171399994</v>
      </c>
      <c r="CI7" s="75">
        <v>7349.2615704299997</v>
      </c>
      <c r="CJ7" s="71">
        <v>166.79525398999999</v>
      </c>
      <c r="CK7" s="75">
        <v>373.99860008999997</v>
      </c>
      <c r="CL7" s="75">
        <v>767.53467622999995</v>
      </c>
      <c r="CM7" s="75">
        <v>1207.20268842</v>
      </c>
      <c r="CN7" s="75">
        <v>1740.8632621899999</v>
      </c>
      <c r="CO7" s="75">
        <v>2231.6490841</v>
      </c>
      <c r="CP7" s="75">
        <v>2714.3419882899998</v>
      </c>
      <c r="CQ7" s="75">
        <v>3325.2522285699997</v>
      </c>
      <c r="CR7" s="75">
        <v>4114.9734455599992</v>
      </c>
      <c r="CS7" s="75">
        <v>4771.2378122399987</v>
      </c>
      <c r="CT7" s="75">
        <v>5671.048179559999</v>
      </c>
      <c r="CU7" s="83">
        <v>8242.0669879300003</v>
      </c>
      <c r="CV7" s="69">
        <v>179.58575310000001</v>
      </c>
      <c r="CW7" s="75">
        <v>426.44254533000003</v>
      </c>
      <c r="CX7" s="75">
        <v>1008.81180771</v>
      </c>
      <c r="CY7" s="75">
        <v>1523.0999161099999</v>
      </c>
      <c r="CZ7" s="75">
        <v>2082.88377403</v>
      </c>
      <c r="DA7" s="75">
        <v>2652.4458954299998</v>
      </c>
      <c r="DB7" s="75">
        <v>3368.2137116900003</v>
      </c>
      <c r="DC7" s="85">
        <v>4028.7124758</v>
      </c>
      <c r="DD7" s="75">
        <v>4640.0773550800004</v>
      </c>
      <c r="DE7" s="75">
        <v>5569.8707000000004</v>
      </c>
      <c r="DF7" s="75">
        <v>6905.7414606000002</v>
      </c>
      <c r="DG7" s="83">
        <v>9731.1212803500002</v>
      </c>
      <c r="DH7" s="75">
        <v>222.97916795999998</v>
      </c>
      <c r="DI7" s="75">
        <v>522.14074886999992</v>
      </c>
      <c r="DJ7" s="75">
        <v>932.46985528999994</v>
      </c>
      <c r="DK7" s="75">
        <v>1374.26526775</v>
      </c>
      <c r="DL7" s="75">
        <v>1850.10290687</v>
      </c>
      <c r="DM7" s="75">
        <v>2461.8584718299999</v>
      </c>
      <c r="DN7" s="75">
        <v>3133.1960909299996</v>
      </c>
      <c r="DO7" s="85">
        <v>3541.5284456399995</v>
      </c>
      <c r="DP7" s="75">
        <v>4343.3139507799997</v>
      </c>
      <c r="DQ7" s="75">
        <v>4876.1244430200004</v>
      </c>
      <c r="DR7" s="75">
        <v>5849.4942295699993</v>
      </c>
      <c r="DS7" s="95">
        <v>9056.6321380600002</v>
      </c>
      <c r="DT7" s="75">
        <v>219.50528413000001</v>
      </c>
      <c r="DU7" s="75">
        <v>507.08475986000002</v>
      </c>
      <c r="DV7" s="75">
        <v>946.73400088999995</v>
      </c>
      <c r="DW7" s="75">
        <v>1385.92111325</v>
      </c>
      <c r="DX7" s="75">
        <v>1886.53915757</v>
      </c>
      <c r="DY7" s="75">
        <v>2487.1742232900001</v>
      </c>
      <c r="DZ7" s="75">
        <v>3103.8319061300003</v>
      </c>
      <c r="EA7" s="85">
        <v>3809.26424851</v>
      </c>
      <c r="EB7" s="75">
        <v>4557.5556452299998</v>
      </c>
      <c r="EC7" s="75">
        <v>5698.1652044499997</v>
      </c>
      <c r="ED7" s="75">
        <v>6842.9525823800004</v>
      </c>
      <c r="EE7" s="75">
        <v>12803.439113259999</v>
      </c>
      <c r="EF7" s="99">
        <v>249.62490321000001</v>
      </c>
      <c r="EG7" s="75">
        <v>560.08331901999998</v>
      </c>
      <c r="EH7" s="75">
        <v>842.47201340999993</v>
      </c>
      <c r="EI7" s="75">
        <v>1216.84528884</v>
      </c>
      <c r="EJ7" s="75">
        <v>1552.11162279</v>
      </c>
      <c r="EK7" s="75">
        <v>1971.29406496</v>
      </c>
      <c r="EL7" s="75">
        <v>2357.6368150100002</v>
      </c>
      <c r="EM7" s="85">
        <v>2716.5954568400002</v>
      </c>
      <c r="EN7" s="75">
        <v>3090.54613371</v>
      </c>
      <c r="EO7" s="75">
        <v>3575.6765223400002</v>
      </c>
      <c r="EP7" s="75">
        <v>4162.9632053300002</v>
      </c>
      <c r="EQ7" s="75">
        <v>5226.7345689799995</v>
      </c>
      <c r="ER7" s="99">
        <v>241.40205401</v>
      </c>
      <c r="ES7" s="75">
        <v>528.73941553999998</v>
      </c>
      <c r="ET7" s="75">
        <v>955.57821763999993</v>
      </c>
      <c r="EU7" s="75">
        <v>1354.96929961</v>
      </c>
      <c r="EV7" s="75">
        <v>1877.60229151</v>
      </c>
      <c r="EW7" s="75">
        <v>2355.03671945</v>
      </c>
      <c r="EX7" s="75">
        <v>2781.2424884699999</v>
      </c>
      <c r="EY7" s="85">
        <v>3303.69823705</v>
      </c>
      <c r="EZ7" s="75">
        <v>3785.1163211399999</v>
      </c>
      <c r="FA7" s="75">
        <v>4328.9270747800001</v>
      </c>
      <c r="FB7" s="75">
        <v>4921.7252263800001</v>
      </c>
      <c r="FC7" s="75">
        <v>6395.9982431300004</v>
      </c>
      <c r="FD7" s="99">
        <v>384.18491614999999</v>
      </c>
      <c r="FE7" s="75">
        <v>1005.32411502</v>
      </c>
      <c r="FF7" s="75">
        <v>1728.12363407</v>
      </c>
      <c r="FG7" s="75">
        <v>2381.6513686100002</v>
      </c>
      <c r="FH7" s="75">
        <v>3093.3162341799998</v>
      </c>
      <c r="FI7" s="75">
        <v>3821.5306084399999</v>
      </c>
      <c r="FJ7" s="75">
        <v>4647.3304817399994</v>
      </c>
      <c r="FK7" s="85">
        <v>5591.4366317200002</v>
      </c>
      <c r="FL7" s="75">
        <v>6428.8321998599995</v>
      </c>
      <c r="FM7" s="75">
        <v>7331.6602604899999</v>
      </c>
      <c r="FN7" s="75">
        <v>8208.5857524099993</v>
      </c>
      <c r="FO7" s="75"/>
    </row>
    <row r="8" spans="1:171" s="45" customFormat="1" ht="34.950000000000003" customHeight="1" x14ac:dyDescent="0.25">
      <c r="A8" s="129"/>
      <c r="B8" s="38" t="str">
        <f>IF('0'!$A$1=1,"Житлово-комунальне господарство","Housing and communal services")</f>
        <v>Житлово-комунальне господарство</v>
      </c>
      <c r="C8" s="39">
        <v>600</v>
      </c>
      <c r="D8" s="69">
        <v>159.38089507999999</v>
      </c>
      <c r="E8" s="69">
        <v>499.64258912000003</v>
      </c>
      <c r="F8" s="69">
        <v>865.88949901000001</v>
      </c>
      <c r="G8" s="69">
        <v>1259.9676254199999</v>
      </c>
      <c r="H8" s="69">
        <v>1782.8317674599998</v>
      </c>
      <c r="I8" s="69">
        <v>2454.1564118599999</v>
      </c>
      <c r="J8" s="69">
        <v>4350.3042290399999</v>
      </c>
      <c r="K8" s="69">
        <v>5757.4438408099995</v>
      </c>
      <c r="L8" s="69">
        <v>6211.4117211299999</v>
      </c>
      <c r="M8" s="69">
        <v>6825.5984993800002</v>
      </c>
      <c r="N8" s="69">
        <v>7483.9603711300006</v>
      </c>
      <c r="O8" s="70">
        <v>8679.3491777600011</v>
      </c>
      <c r="P8" s="69">
        <v>255.9624417</v>
      </c>
      <c r="Q8" s="69">
        <v>708.79502150999997</v>
      </c>
      <c r="R8" s="69">
        <v>1080.33434158</v>
      </c>
      <c r="S8" s="69">
        <v>1439.1261359499999</v>
      </c>
      <c r="T8" s="69">
        <v>1944.3806143699999</v>
      </c>
      <c r="U8" s="69">
        <v>2328.82067955</v>
      </c>
      <c r="V8" s="69">
        <v>3794.8359485999999</v>
      </c>
      <c r="W8" s="69">
        <v>5527.2836558700001</v>
      </c>
      <c r="X8" s="69">
        <v>6853.6339732699998</v>
      </c>
      <c r="Y8" s="69">
        <v>9059.0243484099992</v>
      </c>
      <c r="Z8" s="69">
        <v>10881.16656265</v>
      </c>
      <c r="AA8" s="70">
        <v>20059.570931530001</v>
      </c>
      <c r="AB8" s="69">
        <v>214.74981373999998</v>
      </c>
      <c r="AC8" s="69">
        <v>725.65202477999992</v>
      </c>
      <c r="AD8" s="69">
        <v>1178.4784186699999</v>
      </c>
      <c r="AE8" s="69">
        <v>1702.0415825599998</v>
      </c>
      <c r="AF8" s="69">
        <v>2344.9033944099997</v>
      </c>
      <c r="AG8" s="69">
        <v>2649.6122242299998</v>
      </c>
      <c r="AH8" s="69">
        <v>3346.47526328</v>
      </c>
      <c r="AI8" s="69">
        <v>3734.8617822599999</v>
      </c>
      <c r="AJ8" s="69">
        <v>4471.2966911100002</v>
      </c>
      <c r="AK8" s="69">
        <v>4981.7824343600005</v>
      </c>
      <c r="AL8" s="69">
        <v>5364.92309991</v>
      </c>
      <c r="AM8" s="70">
        <v>7704.6950388700006</v>
      </c>
      <c r="AN8" s="69">
        <v>163.07896113000004</v>
      </c>
      <c r="AO8" s="69">
        <v>2064.21201329</v>
      </c>
      <c r="AP8" s="69">
        <v>2436.7358697700001</v>
      </c>
      <c r="AQ8" s="69">
        <v>3807.98956589</v>
      </c>
      <c r="AR8" s="69">
        <v>4806.5077976699995</v>
      </c>
      <c r="AS8" s="69">
        <v>5870.66850041</v>
      </c>
      <c r="AT8" s="69">
        <v>7013.8386073399997</v>
      </c>
      <c r="AU8" s="69">
        <v>7745.0780798699998</v>
      </c>
      <c r="AV8" s="69">
        <v>8473.0344619400003</v>
      </c>
      <c r="AW8" s="69">
        <v>13499.55662648</v>
      </c>
      <c r="AX8" s="69">
        <v>14764.94478734</v>
      </c>
      <c r="AY8" s="70">
        <v>17808.514098470001</v>
      </c>
      <c r="AZ8" s="69">
        <v>141.24478847999998</v>
      </c>
      <c r="BA8" s="69">
        <v>639.87011498000004</v>
      </c>
      <c r="BB8" s="69">
        <v>1276.3559589199999</v>
      </c>
      <c r="BC8" s="69">
        <v>1906.15992557</v>
      </c>
      <c r="BD8" s="69">
        <v>2579.63739356</v>
      </c>
      <c r="BE8" s="69">
        <v>3431.6297160700001</v>
      </c>
      <c r="BF8" s="69">
        <v>4479.0199920200002</v>
      </c>
      <c r="BG8" s="69">
        <v>5854.83471267</v>
      </c>
      <c r="BH8" s="69">
        <v>7219.3369273899998</v>
      </c>
      <c r="BI8" s="69">
        <v>8554.3453181599998</v>
      </c>
      <c r="BJ8" s="69">
        <v>9643.1210009700008</v>
      </c>
      <c r="BK8" s="69">
        <v>15700.429671950002</v>
      </c>
      <c r="BL8" s="71">
        <v>223.81136326999996</v>
      </c>
      <c r="BM8" s="69">
        <v>774.14917571000001</v>
      </c>
      <c r="BN8" s="75">
        <v>1540.85551562</v>
      </c>
      <c r="BO8" s="75">
        <v>2505.8673119099999</v>
      </c>
      <c r="BP8" s="75">
        <v>3574.1627573199999</v>
      </c>
      <c r="BQ8" s="75">
        <v>4710.2061881899999</v>
      </c>
      <c r="BR8" s="75">
        <v>6158.8534573199995</v>
      </c>
      <c r="BS8" s="75">
        <v>7760.1894934599995</v>
      </c>
      <c r="BT8" s="75">
        <v>9309.2617440599988</v>
      </c>
      <c r="BU8" s="75">
        <v>11064.354649989999</v>
      </c>
      <c r="BV8" s="75">
        <v>13466.009506439997</v>
      </c>
      <c r="BW8" s="75">
        <v>17547.524486019996</v>
      </c>
      <c r="BX8" s="71">
        <v>445.90895915000004</v>
      </c>
      <c r="BY8" s="75">
        <v>1362.92594291</v>
      </c>
      <c r="BZ8" s="75">
        <v>2547.68440951</v>
      </c>
      <c r="CA8" s="75">
        <v>3981.8123177299999</v>
      </c>
      <c r="CB8" s="75">
        <v>5790.6445204699994</v>
      </c>
      <c r="CC8" s="75">
        <v>7628.3228684999995</v>
      </c>
      <c r="CD8" s="75">
        <v>9686.0003121400005</v>
      </c>
      <c r="CE8" s="75">
        <v>11625.193956110001</v>
      </c>
      <c r="CF8" s="75">
        <v>13699.26163599</v>
      </c>
      <c r="CG8" s="75">
        <v>15834.88315657</v>
      </c>
      <c r="CH8" s="75">
        <v>20205.985899859999</v>
      </c>
      <c r="CI8" s="75">
        <v>27187.467954389998</v>
      </c>
      <c r="CJ8" s="71">
        <v>534.12012080000011</v>
      </c>
      <c r="CK8" s="75">
        <v>1731.5494757400002</v>
      </c>
      <c r="CL8" s="75">
        <v>3285.8329900100002</v>
      </c>
      <c r="CM8" s="75">
        <v>5078.4111994200002</v>
      </c>
      <c r="CN8" s="75">
        <v>7383.8987188600004</v>
      </c>
      <c r="CO8" s="75">
        <v>9703.4784959800018</v>
      </c>
      <c r="CP8" s="75">
        <v>12453.030503120001</v>
      </c>
      <c r="CQ8" s="75">
        <v>15213.016067140001</v>
      </c>
      <c r="CR8" s="75">
        <v>18142.680189760002</v>
      </c>
      <c r="CS8" s="75">
        <v>21546.590163110002</v>
      </c>
      <c r="CT8" s="75">
        <v>24850.75065297</v>
      </c>
      <c r="CU8" s="83">
        <v>30345.478374200007</v>
      </c>
      <c r="CV8" s="69">
        <v>793.67205875999991</v>
      </c>
      <c r="CW8" s="75">
        <v>2388.7326364599999</v>
      </c>
      <c r="CX8" s="75">
        <v>4273.5516044799997</v>
      </c>
      <c r="CY8" s="75">
        <v>6735.2234417799991</v>
      </c>
      <c r="CZ8" s="75">
        <v>9466.6986834299987</v>
      </c>
      <c r="DA8" s="75">
        <v>12066.023717959999</v>
      </c>
      <c r="DB8" s="75">
        <v>15145.622313199998</v>
      </c>
      <c r="DC8" s="85">
        <v>18165.265910829996</v>
      </c>
      <c r="DD8" s="75">
        <v>21079.301106699997</v>
      </c>
      <c r="DE8" s="75">
        <v>24560.502833489998</v>
      </c>
      <c r="DF8" s="75">
        <v>28107.710894869993</v>
      </c>
      <c r="DG8" s="83">
        <v>34489.978990589996</v>
      </c>
      <c r="DH8" s="75">
        <v>976.85272341000007</v>
      </c>
      <c r="DI8" s="75">
        <v>2877.7374157600002</v>
      </c>
      <c r="DJ8" s="75">
        <v>5317.5834230199998</v>
      </c>
      <c r="DK8" s="75">
        <v>7615.9031867799986</v>
      </c>
      <c r="DL8" s="75">
        <v>9888.8469220700008</v>
      </c>
      <c r="DM8" s="75">
        <v>12136.413663540001</v>
      </c>
      <c r="DN8" s="75">
        <v>15033.82497107</v>
      </c>
      <c r="DO8" s="85">
        <v>17641.03256186</v>
      </c>
      <c r="DP8" s="75">
        <v>20521.145646549998</v>
      </c>
      <c r="DQ8" s="75">
        <v>23967.920379650001</v>
      </c>
      <c r="DR8" s="75">
        <v>27009.815913849998</v>
      </c>
      <c r="DS8" s="95">
        <v>32214.49160266</v>
      </c>
      <c r="DT8" s="75">
        <v>721.50818024</v>
      </c>
      <c r="DU8" s="75">
        <v>2382.9774176999999</v>
      </c>
      <c r="DV8" s="75">
        <v>4208.7847212300003</v>
      </c>
      <c r="DW8" s="75">
        <v>6305.4725022100001</v>
      </c>
      <c r="DX8" s="75">
        <v>8472.1952452400001</v>
      </c>
      <c r="DY8" s="75">
        <v>11102.06844632</v>
      </c>
      <c r="DZ8" s="75">
        <v>13774.681337669999</v>
      </c>
      <c r="EA8" s="85">
        <v>16711.511649299999</v>
      </c>
      <c r="EB8" s="75">
        <v>19703.333214770002</v>
      </c>
      <c r="EC8" s="75">
        <v>23126.21580908</v>
      </c>
      <c r="ED8" s="75">
        <v>26869.63754059</v>
      </c>
      <c r="EE8" s="75">
        <v>63393.542987050001</v>
      </c>
      <c r="EF8" s="99">
        <v>1172.1858037899999</v>
      </c>
      <c r="EG8" s="75">
        <v>4203.98882512</v>
      </c>
      <c r="EH8" s="75">
        <v>8135.71183251</v>
      </c>
      <c r="EI8" s="75">
        <v>10076.145480159999</v>
      </c>
      <c r="EJ8" s="75">
        <v>12114.16697204</v>
      </c>
      <c r="EK8" s="75">
        <v>14720.33437581</v>
      </c>
      <c r="EL8" s="75">
        <v>17136.266762449999</v>
      </c>
      <c r="EM8" s="85">
        <v>19952.733541639998</v>
      </c>
      <c r="EN8" s="75">
        <v>23371.29063077</v>
      </c>
      <c r="EO8" s="75">
        <v>27157.88063363</v>
      </c>
      <c r="EP8" s="75">
        <v>31625.723458230001</v>
      </c>
      <c r="EQ8" s="75">
        <v>41160.089181060001</v>
      </c>
      <c r="ER8" s="99">
        <v>1392.8432741700001</v>
      </c>
      <c r="ES8" s="75">
        <v>4006.4059275999998</v>
      </c>
      <c r="ET8" s="75">
        <v>7540.2266779399997</v>
      </c>
      <c r="EU8" s="75">
        <v>10512.54132147</v>
      </c>
      <c r="EV8" s="75">
        <v>15115.65615465</v>
      </c>
      <c r="EW8" s="75">
        <v>20702.26691092</v>
      </c>
      <c r="EX8" s="75">
        <v>25598.426671689998</v>
      </c>
      <c r="EY8" s="85">
        <v>31984.688698710001</v>
      </c>
      <c r="EZ8" s="75">
        <v>38035.104947089996</v>
      </c>
      <c r="FA8" s="75">
        <v>49198.480072370003</v>
      </c>
      <c r="FB8" s="75">
        <v>55910.920106199999</v>
      </c>
      <c r="FC8" s="75">
        <v>70400.526424520009</v>
      </c>
      <c r="FD8" s="99">
        <v>1682.7247846800001</v>
      </c>
      <c r="FE8" s="75">
        <v>4956.4879373500007</v>
      </c>
      <c r="FF8" s="75">
        <v>8526.4988204599995</v>
      </c>
      <c r="FG8" s="75">
        <v>13331.265986879998</v>
      </c>
      <c r="FH8" s="75">
        <v>21577.165329290001</v>
      </c>
      <c r="FI8" s="75">
        <v>26588.231873299999</v>
      </c>
      <c r="FJ8" s="75">
        <v>31163.478795409999</v>
      </c>
      <c r="FK8" s="85">
        <v>35933.903138879999</v>
      </c>
      <c r="FL8" s="75">
        <v>40545.747416440005</v>
      </c>
      <c r="FM8" s="75">
        <v>45957.642160390002</v>
      </c>
      <c r="FN8" s="75">
        <v>54028.102069709996</v>
      </c>
      <c r="FO8" s="75"/>
    </row>
    <row r="9" spans="1:171" s="45" customFormat="1" ht="34.950000000000003" customHeight="1" x14ac:dyDescent="0.25">
      <c r="A9" s="129"/>
      <c r="B9" s="38" t="str">
        <f>IF('0'!$A$1=1,"Охорона здоров'я","Healthcare")</f>
        <v>Охорона здоров'я</v>
      </c>
      <c r="C9" s="39">
        <v>700</v>
      </c>
      <c r="D9" s="69">
        <v>2365.92036087</v>
      </c>
      <c r="E9" s="69">
        <v>5935.4036371900002</v>
      </c>
      <c r="F9" s="69">
        <v>9901.0226205299987</v>
      </c>
      <c r="G9" s="69">
        <v>13506.394336899999</v>
      </c>
      <c r="H9" s="69">
        <v>16860.220181869998</v>
      </c>
      <c r="I9" s="69">
        <v>20782.433437679996</v>
      </c>
      <c r="J9" s="69">
        <v>24422.494837229995</v>
      </c>
      <c r="K9" s="69">
        <v>28289.203387989997</v>
      </c>
      <c r="L9" s="69">
        <v>31986.641074209998</v>
      </c>
      <c r="M9" s="69">
        <v>36212.580488330001</v>
      </c>
      <c r="N9" s="69">
        <v>40980.184881039997</v>
      </c>
      <c r="O9" s="70">
        <v>48961.621999789997</v>
      </c>
      <c r="P9" s="69">
        <v>2752.9206453499996</v>
      </c>
      <c r="Q9" s="69">
        <v>7115.6723969699979</v>
      </c>
      <c r="R9" s="69">
        <v>11884.343781719999</v>
      </c>
      <c r="S9" s="69">
        <v>16165.258751829999</v>
      </c>
      <c r="T9" s="69">
        <v>20566.610895229998</v>
      </c>
      <c r="U9" s="69">
        <v>24911.882154109997</v>
      </c>
      <c r="V9" s="69">
        <v>29791.691021399994</v>
      </c>
      <c r="W9" s="69">
        <v>34884.561184069993</v>
      </c>
      <c r="X9" s="69">
        <v>40019.845625519993</v>
      </c>
      <c r="Y9" s="69">
        <v>45190.947291679993</v>
      </c>
      <c r="Z9" s="69">
        <v>50378.587032839991</v>
      </c>
      <c r="AA9" s="70">
        <v>58453.930655539989</v>
      </c>
      <c r="AB9" s="69">
        <v>2871.3372165700002</v>
      </c>
      <c r="AC9" s="69">
        <v>7634.3906400700007</v>
      </c>
      <c r="AD9" s="69">
        <v>12576.16722395</v>
      </c>
      <c r="AE9" s="69">
        <v>18006.974652000001</v>
      </c>
      <c r="AF9" s="69">
        <v>22533.355561420001</v>
      </c>
      <c r="AG9" s="69">
        <v>26979.25784903</v>
      </c>
      <c r="AH9" s="69">
        <v>32693.043617039999</v>
      </c>
      <c r="AI9" s="69">
        <v>37642.952275219999</v>
      </c>
      <c r="AJ9" s="69">
        <v>42572.473089449995</v>
      </c>
      <c r="AK9" s="69">
        <v>47007.302801939994</v>
      </c>
      <c r="AL9" s="69">
        <v>52278.884353469992</v>
      </c>
      <c r="AM9" s="70">
        <v>61568.77090060999</v>
      </c>
      <c r="AN9" s="69">
        <v>3148.7489267800006</v>
      </c>
      <c r="AO9" s="69">
        <v>7271.3664935300003</v>
      </c>
      <c r="AP9" s="69">
        <v>12164.356310200001</v>
      </c>
      <c r="AQ9" s="69">
        <v>16932.450389540001</v>
      </c>
      <c r="AR9" s="69">
        <v>21239.21118369</v>
      </c>
      <c r="AS9" s="69">
        <v>25616.52076069</v>
      </c>
      <c r="AT9" s="69">
        <v>30100.061389440001</v>
      </c>
      <c r="AU9" s="69">
        <v>34373.636512420002</v>
      </c>
      <c r="AV9" s="69">
        <v>39216.070038730002</v>
      </c>
      <c r="AW9" s="69">
        <v>44007.900415290002</v>
      </c>
      <c r="AX9" s="69">
        <v>48539.435772950004</v>
      </c>
      <c r="AY9" s="70">
        <v>57150.071128660005</v>
      </c>
      <c r="AZ9" s="69">
        <v>2312.6716289800002</v>
      </c>
      <c r="BA9" s="69">
        <v>6685.0029468100001</v>
      </c>
      <c r="BB9" s="69">
        <v>15059.583001269999</v>
      </c>
      <c r="BC9" s="69">
        <v>20163.8813916</v>
      </c>
      <c r="BD9" s="69">
        <v>24768.00266935</v>
      </c>
      <c r="BE9" s="69">
        <v>30031.15705654</v>
      </c>
      <c r="BF9" s="69">
        <v>35162.410882329998</v>
      </c>
      <c r="BG9" s="69">
        <v>39842.253816889999</v>
      </c>
      <c r="BH9" s="69">
        <v>45098.977685849997</v>
      </c>
      <c r="BI9" s="69">
        <v>50856.844761839995</v>
      </c>
      <c r="BJ9" s="69">
        <v>58523.20446642999</v>
      </c>
      <c r="BK9" s="69">
        <v>71001.121121909993</v>
      </c>
      <c r="BL9" s="71">
        <v>2833.6911289299996</v>
      </c>
      <c r="BM9" s="69">
        <v>7338.4598770699986</v>
      </c>
      <c r="BN9" s="75">
        <v>13186.938612199998</v>
      </c>
      <c r="BO9" s="75">
        <v>18400.297211799996</v>
      </c>
      <c r="BP9" s="75">
        <v>23233.811581759997</v>
      </c>
      <c r="BQ9" s="75">
        <v>29022.998541229997</v>
      </c>
      <c r="BR9" s="75">
        <v>35053.401276929995</v>
      </c>
      <c r="BS9" s="75">
        <v>40681.055348479997</v>
      </c>
      <c r="BT9" s="75">
        <v>46650.063214829992</v>
      </c>
      <c r="BU9" s="75">
        <v>52447.833989639992</v>
      </c>
      <c r="BV9" s="75">
        <v>61520.791234559991</v>
      </c>
      <c r="BW9" s="75">
        <v>75503.434715679992</v>
      </c>
      <c r="BX9" s="71">
        <v>3717.6700032899998</v>
      </c>
      <c r="BY9" s="75">
        <v>10365.514165979999</v>
      </c>
      <c r="BZ9" s="75">
        <v>18079.184541210001</v>
      </c>
      <c r="CA9" s="75">
        <v>24940.171518630003</v>
      </c>
      <c r="CB9" s="75">
        <v>31819.038020700002</v>
      </c>
      <c r="CC9" s="75">
        <v>39972.248860760003</v>
      </c>
      <c r="CD9" s="75">
        <v>47647.833269350005</v>
      </c>
      <c r="CE9" s="75">
        <v>56469.752921580002</v>
      </c>
      <c r="CF9" s="75">
        <v>65975.901028230001</v>
      </c>
      <c r="CG9" s="75">
        <v>75010.573229789996</v>
      </c>
      <c r="CH9" s="75">
        <v>84629.335787799995</v>
      </c>
      <c r="CI9" s="75">
        <v>102392.42937626</v>
      </c>
      <c r="CJ9" s="71">
        <v>4884.9043425499995</v>
      </c>
      <c r="CK9" s="75">
        <v>12203.184881879999</v>
      </c>
      <c r="CL9" s="75">
        <v>20641.856445279998</v>
      </c>
      <c r="CM9" s="75">
        <v>29163.249750049996</v>
      </c>
      <c r="CN9" s="75">
        <v>38153.167917249993</v>
      </c>
      <c r="CO9" s="75">
        <v>47929.696348569996</v>
      </c>
      <c r="CP9" s="75">
        <v>57123.6297194</v>
      </c>
      <c r="CQ9" s="75">
        <v>65812.833299470003</v>
      </c>
      <c r="CR9" s="75">
        <v>75709.641500719998</v>
      </c>
      <c r="CS9" s="75">
        <v>85246.45332362999</v>
      </c>
      <c r="CT9" s="75">
        <v>95319.863661149997</v>
      </c>
      <c r="CU9" s="83">
        <v>115851.95785497999</v>
      </c>
      <c r="CV9" s="69">
        <v>6248.72011742</v>
      </c>
      <c r="CW9" s="75">
        <v>14898.55836569</v>
      </c>
      <c r="CX9" s="75">
        <v>25011.712911679999</v>
      </c>
      <c r="CY9" s="75">
        <v>34201.235595680002</v>
      </c>
      <c r="CZ9" s="75">
        <v>43434.837025150002</v>
      </c>
      <c r="DA9" s="75">
        <v>54924.50087643</v>
      </c>
      <c r="DB9" s="75">
        <v>65335.386849930001</v>
      </c>
      <c r="DC9" s="85">
        <v>75609.770031330001</v>
      </c>
      <c r="DD9" s="75">
        <v>85424.358495170003</v>
      </c>
      <c r="DE9" s="75">
        <v>95482.798517169984</v>
      </c>
      <c r="DF9" s="75">
        <v>106594.65860066</v>
      </c>
      <c r="DG9" s="83">
        <v>128384.56886962001</v>
      </c>
      <c r="DH9" s="75">
        <v>6736.4954666499998</v>
      </c>
      <c r="DI9" s="75">
        <v>15863.94726633</v>
      </c>
      <c r="DJ9" s="75">
        <v>27888.279379930005</v>
      </c>
      <c r="DK9" s="75">
        <v>38109.5862413</v>
      </c>
      <c r="DL9" s="75">
        <v>49885.44160341</v>
      </c>
      <c r="DM9" s="75">
        <v>61338.379145020008</v>
      </c>
      <c r="DN9" s="75">
        <v>73100.427584960009</v>
      </c>
      <c r="DO9" s="85">
        <v>84803.32353898001</v>
      </c>
      <c r="DP9" s="75">
        <v>97803.600896340009</v>
      </c>
      <c r="DQ9" s="75">
        <v>113729.94415245</v>
      </c>
      <c r="DR9" s="75">
        <v>129883.5996742</v>
      </c>
      <c r="DS9" s="95">
        <v>175789.66254367999</v>
      </c>
      <c r="DT9" s="75">
        <v>7788.40180444</v>
      </c>
      <c r="DU9" s="75">
        <v>24702.48244856</v>
      </c>
      <c r="DV9" s="75">
        <v>39729.695771989995</v>
      </c>
      <c r="DW9" s="75">
        <v>51593.114122200001</v>
      </c>
      <c r="DX9" s="75">
        <v>72051.870033140003</v>
      </c>
      <c r="DY9" s="75">
        <v>88169.48284379</v>
      </c>
      <c r="DZ9" s="75">
        <v>100371.98228642999</v>
      </c>
      <c r="EA9" s="85">
        <v>112201.11869872001</v>
      </c>
      <c r="EB9" s="75">
        <v>127977.02169295</v>
      </c>
      <c r="EC9" s="75">
        <v>143059.06129533</v>
      </c>
      <c r="ED9" s="75">
        <v>162840.96046214999</v>
      </c>
      <c r="EE9" s="75">
        <v>210882.69361312001</v>
      </c>
      <c r="EF9" s="99">
        <v>4423.8489618699996</v>
      </c>
      <c r="EG9" s="75">
        <v>26975.36324069</v>
      </c>
      <c r="EH9" s="75">
        <v>45891.986861110003</v>
      </c>
      <c r="EI9" s="75">
        <v>62355.842436660001</v>
      </c>
      <c r="EJ9" s="75">
        <v>78298.138283690001</v>
      </c>
      <c r="EK9" s="75">
        <v>95878.482979380002</v>
      </c>
      <c r="EL9" s="75">
        <v>109548.40896802</v>
      </c>
      <c r="EM9" s="85">
        <v>124872.10665516001</v>
      </c>
      <c r="EN9" s="75">
        <v>144495.73251242001</v>
      </c>
      <c r="EO9" s="75">
        <v>160710.95596558999</v>
      </c>
      <c r="EP9" s="75">
        <v>176690.69230192999</v>
      </c>
      <c r="EQ9" s="75">
        <v>215275.80105335001</v>
      </c>
      <c r="ER9" s="99">
        <v>8331.28760195</v>
      </c>
      <c r="ES9" s="75">
        <v>27332.952783959998</v>
      </c>
      <c r="ET9" s="75">
        <v>45199.706014240001</v>
      </c>
      <c r="EU9" s="75">
        <v>60798.837755400004</v>
      </c>
      <c r="EV9" s="75">
        <v>78607.783319800001</v>
      </c>
      <c r="EW9" s="75">
        <v>96323.290924759989</v>
      </c>
      <c r="EX9" s="75">
        <v>113801.32754256</v>
      </c>
      <c r="EY9" s="85">
        <v>130815.86204277001</v>
      </c>
      <c r="EZ9" s="75">
        <v>149873.65784991</v>
      </c>
      <c r="FA9" s="75">
        <v>166454.58245555</v>
      </c>
      <c r="FB9" s="75">
        <v>188675.22276835001</v>
      </c>
      <c r="FC9" s="75">
        <v>217419.37543714998</v>
      </c>
      <c r="FD9" s="99">
        <v>6287.2966312299995</v>
      </c>
      <c r="FE9" s="75">
        <v>28834.05979494</v>
      </c>
      <c r="FF9" s="75">
        <v>47530.652423120002</v>
      </c>
      <c r="FG9" s="75">
        <v>63926.071095599997</v>
      </c>
      <c r="FH9" s="75">
        <v>84525.056382630006</v>
      </c>
      <c r="FI9" s="75">
        <v>103516.42506932</v>
      </c>
      <c r="FJ9" s="75">
        <v>122452.39834214999</v>
      </c>
      <c r="FK9" s="85">
        <v>142121.39145133999</v>
      </c>
      <c r="FL9" s="75">
        <v>160364.40393223998</v>
      </c>
      <c r="FM9" s="75">
        <v>179984.68825572002</v>
      </c>
      <c r="FN9" s="75">
        <v>201429.32297075001</v>
      </c>
      <c r="FO9" s="75"/>
    </row>
    <row r="10" spans="1:171" s="45" customFormat="1" ht="34.950000000000003" customHeight="1" x14ac:dyDescent="0.25">
      <c r="A10" s="129"/>
      <c r="B10" s="38" t="str">
        <f>IF('0'!$A$1=1,"Духовний та фізичний розвиток","Spiritual and physical development")</f>
        <v>Духовний та фізичний розвиток</v>
      </c>
      <c r="C10" s="39">
        <v>800</v>
      </c>
      <c r="D10" s="69">
        <v>482.91169897000003</v>
      </c>
      <c r="E10" s="69">
        <v>1144.7021033100002</v>
      </c>
      <c r="F10" s="69">
        <v>1971.1581504300002</v>
      </c>
      <c r="G10" s="69">
        <v>2904.6496786700004</v>
      </c>
      <c r="H10" s="69">
        <v>3647.4414118200002</v>
      </c>
      <c r="I10" s="69">
        <v>4520.8687687800002</v>
      </c>
      <c r="J10" s="69">
        <v>5349.2087835600005</v>
      </c>
      <c r="K10" s="69">
        <v>6111.8988424500003</v>
      </c>
      <c r="L10" s="69">
        <v>6900.4645489900004</v>
      </c>
      <c r="M10" s="69">
        <v>8276.8248354200005</v>
      </c>
      <c r="N10" s="69">
        <v>9308.2027113700005</v>
      </c>
      <c r="O10" s="70">
        <v>10754.863074510002</v>
      </c>
      <c r="P10" s="69">
        <v>598.67123057999993</v>
      </c>
      <c r="Q10" s="69">
        <v>1441.08429905</v>
      </c>
      <c r="R10" s="69">
        <v>2431.0011563899998</v>
      </c>
      <c r="S10" s="69">
        <v>3742.1214491999999</v>
      </c>
      <c r="T10" s="69">
        <v>4898.1155057300002</v>
      </c>
      <c r="U10" s="69">
        <v>5889.8566908800003</v>
      </c>
      <c r="V10" s="69">
        <v>7074.4941806200004</v>
      </c>
      <c r="W10" s="69">
        <v>8080.7106725900003</v>
      </c>
      <c r="X10" s="69">
        <v>9210.7654478799996</v>
      </c>
      <c r="Y10" s="69">
        <v>10667.59747368</v>
      </c>
      <c r="Z10" s="69">
        <v>11870.83398005</v>
      </c>
      <c r="AA10" s="70">
        <v>13639.627545129999</v>
      </c>
      <c r="AB10" s="69">
        <v>648.87927220999995</v>
      </c>
      <c r="AC10" s="69">
        <v>1645.7954661399999</v>
      </c>
      <c r="AD10" s="69">
        <v>2661.5888257500001</v>
      </c>
      <c r="AE10" s="69">
        <v>4206.4534837199999</v>
      </c>
      <c r="AF10" s="69">
        <v>5358.6044195499999</v>
      </c>
      <c r="AG10" s="69">
        <v>6257.7216257199998</v>
      </c>
      <c r="AH10" s="69">
        <v>7487.5287867699999</v>
      </c>
      <c r="AI10" s="69">
        <v>8431.7986590299988</v>
      </c>
      <c r="AJ10" s="69">
        <v>9379.701845059999</v>
      </c>
      <c r="AK10" s="69">
        <v>10493.437922009998</v>
      </c>
      <c r="AL10" s="69">
        <v>11584.502810299999</v>
      </c>
      <c r="AM10" s="70">
        <v>13661.184070439998</v>
      </c>
      <c r="AN10" s="69">
        <v>632.52643231999991</v>
      </c>
      <c r="AO10" s="69">
        <v>1435.9650726999998</v>
      </c>
      <c r="AP10" s="69">
        <v>2313.5713802299997</v>
      </c>
      <c r="AQ10" s="69">
        <v>3807.5199030399999</v>
      </c>
      <c r="AR10" s="69">
        <v>5857.0614519699993</v>
      </c>
      <c r="AS10" s="69">
        <v>7079.9987195999993</v>
      </c>
      <c r="AT10" s="69">
        <v>7936.7433061899992</v>
      </c>
      <c r="AU10" s="69">
        <v>8959.2193922599999</v>
      </c>
      <c r="AV10" s="69">
        <v>9792.1636206000003</v>
      </c>
      <c r="AW10" s="69">
        <v>11338.997007030001</v>
      </c>
      <c r="AX10" s="69">
        <v>12291.290209350002</v>
      </c>
      <c r="AY10" s="70">
        <v>13857.672813170002</v>
      </c>
      <c r="AZ10" s="69">
        <v>552.73923255</v>
      </c>
      <c r="BA10" s="69">
        <v>1418.3788944799999</v>
      </c>
      <c r="BB10" s="69">
        <v>2519.5596870700001</v>
      </c>
      <c r="BC10" s="69">
        <v>4625.2549930900004</v>
      </c>
      <c r="BD10" s="69">
        <v>6144.6395472700005</v>
      </c>
      <c r="BE10" s="69">
        <v>7221.1840503400008</v>
      </c>
      <c r="BF10" s="69">
        <v>8297.5788851600009</v>
      </c>
      <c r="BG10" s="69">
        <v>9194.9524919100004</v>
      </c>
      <c r="BH10" s="69">
        <v>10270.131683310001</v>
      </c>
      <c r="BI10" s="69">
        <v>11566.292185550001</v>
      </c>
      <c r="BJ10" s="69">
        <v>13946.0495866</v>
      </c>
      <c r="BK10" s="69">
        <v>16228.340182649999</v>
      </c>
      <c r="BL10" s="71">
        <v>633.07121982000001</v>
      </c>
      <c r="BM10" s="69">
        <v>1573.9272921199999</v>
      </c>
      <c r="BN10" s="75">
        <v>2913.9555558699999</v>
      </c>
      <c r="BO10" s="75">
        <v>4093.6475895599997</v>
      </c>
      <c r="BP10" s="75">
        <v>5268.4137398799994</v>
      </c>
      <c r="BQ10" s="75">
        <v>6544.9795207299994</v>
      </c>
      <c r="BR10" s="75">
        <v>7855.5430847799998</v>
      </c>
      <c r="BS10" s="75">
        <v>9615.7760209400003</v>
      </c>
      <c r="BT10" s="75">
        <v>11027.67937077</v>
      </c>
      <c r="BU10" s="75">
        <v>12310.74320585</v>
      </c>
      <c r="BV10" s="75">
        <v>13894.76854198</v>
      </c>
      <c r="BW10" s="75">
        <v>16897.848530269999</v>
      </c>
      <c r="BX10" s="71">
        <v>917.70904005000011</v>
      </c>
      <c r="BY10" s="75">
        <v>2412.70853446</v>
      </c>
      <c r="BZ10" s="75">
        <v>4264.2217034200003</v>
      </c>
      <c r="CA10" s="75">
        <v>6106.0764125999995</v>
      </c>
      <c r="CB10" s="75">
        <v>7865.6709047099994</v>
      </c>
      <c r="CC10" s="75">
        <v>9916.5251900999992</v>
      </c>
      <c r="CD10" s="75">
        <v>11879.603739529999</v>
      </c>
      <c r="CE10" s="75">
        <v>13778.341224459999</v>
      </c>
      <c r="CF10" s="75">
        <v>15690.074969959998</v>
      </c>
      <c r="CG10" s="75">
        <v>17621.969183679998</v>
      </c>
      <c r="CH10" s="75">
        <v>19842.556427329997</v>
      </c>
      <c r="CI10" s="75">
        <v>24342.307903319997</v>
      </c>
      <c r="CJ10" s="71">
        <v>1215.3631789199999</v>
      </c>
      <c r="CK10" s="75">
        <v>2995.2125988099997</v>
      </c>
      <c r="CL10" s="75">
        <v>5087.7229158699993</v>
      </c>
      <c r="CM10" s="75">
        <v>7174.1156824399986</v>
      </c>
      <c r="CN10" s="75">
        <v>9334.4854333999974</v>
      </c>
      <c r="CO10" s="75">
        <v>11689.795285879998</v>
      </c>
      <c r="CP10" s="75">
        <v>13764.171473419998</v>
      </c>
      <c r="CQ10" s="75">
        <v>15876.788724959999</v>
      </c>
      <c r="CR10" s="75">
        <v>18092.435001959999</v>
      </c>
      <c r="CS10" s="75">
        <v>20474.428831929996</v>
      </c>
      <c r="CT10" s="75">
        <v>23147.708617919998</v>
      </c>
      <c r="CU10" s="83">
        <v>28993.072686599997</v>
      </c>
      <c r="CV10" s="69">
        <v>1430.75289069</v>
      </c>
      <c r="CW10" s="75">
        <v>3473.3956937800003</v>
      </c>
      <c r="CX10" s="75">
        <v>5784.0966642799995</v>
      </c>
      <c r="CY10" s="75">
        <v>8027.5070420000002</v>
      </c>
      <c r="CZ10" s="75">
        <v>10493.028458820001</v>
      </c>
      <c r="DA10" s="75">
        <v>13052.508274440002</v>
      </c>
      <c r="DB10" s="75">
        <v>15672.654723399999</v>
      </c>
      <c r="DC10" s="85">
        <v>17961.42009865</v>
      </c>
      <c r="DD10" s="75">
        <v>20447.418173440001</v>
      </c>
      <c r="DE10" s="75">
        <v>23289.920280469996</v>
      </c>
      <c r="DF10" s="75">
        <v>26151.592437110001</v>
      </c>
      <c r="DG10" s="83">
        <v>31550.140252740002</v>
      </c>
      <c r="DH10" s="75">
        <v>1614.3671467000001</v>
      </c>
      <c r="DI10" s="75">
        <v>3767.5220531599998</v>
      </c>
      <c r="DJ10" s="75">
        <v>6320.948988529999</v>
      </c>
      <c r="DK10" s="75">
        <v>8307.9350683600005</v>
      </c>
      <c r="DL10" s="75">
        <v>10367.013041729999</v>
      </c>
      <c r="DM10" s="75">
        <v>12899.249130609998</v>
      </c>
      <c r="DN10" s="75">
        <v>15306.819203020001</v>
      </c>
      <c r="DO10" s="85">
        <v>17665.41401398</v>
      </c>
      <c r="DP10" s="75">
        <v>20555.793880230001</v>
      </c>
      <c r="DQ10" s="75">
        <v>23421.634494540001</v>
      </c>
      <c r="DR10" s="75">
        <v>26081.088487910001</v>
      </c>
      <c r="DS10" s="95">
        <v>31710.87248324</v>
      </c>
      <c r="DT10" s="75">
        <v>1655.0938293299998</v>
      </c>
      <c r="DU10" s="75">
        <v>4230.9160181100006</v>
      </c>
      <c r="DV10" s="75">
        <v>7400.4285260900006</v>
      </c>
      <c r="DW10" s="75">
        <v>10394.808207790002</v>
      </c>
      <c r="DX10" s="75">
        <v>13254.88319266</v>
      </c>
      <c r="DY10" s="75">
        <v>16753.183885760001</v>
      </c>
      <c r="DZ10" s="75">
        <v>20299.900998669997</v>
      </c>
      <c r="EA10" s="85">
        <v>23602.600850589999</v>
      </c>
      <c r="EB10" s="75">
        <v>27908.956933199999</v>
      </c>
      <c r="EC10" s="75">
        <v>31283.621695459999</v>
      </c>
      <c r="ED10" s="75">
        <v>35070.070441050004</v>
      </c>
      <c r="EE10" s="75">
        <v>46852.181873250003</v>
      </c>
      <c r="EF10" s="99">
        <v>2257.0483929299999</v>
      </c>
      <c r="EG10" s="75">
        <v>5039.3939690400002</v>
      </c>
      <c r="EH10" s="75">
        <v>7680.38872059</v>
      </c>
      <c r="EI10" s="75">
        <v>9988.6074084299999</v>
      </c>
      <c r="EJ10" s="75">
        <v>12099.50049973</v>
      </c>
      <c r="EK10" s="75">
        <v>14978.8918913</v>
      </c>
      <c r="EL10" s="75">
        <v>17870.38117053</v>
      </c>
      <c r="EM10" s="85">
        <v>20084.24105515</v>
      </c>
      <c r="EN10" s="75">
        <v>22833.774237509999</v>
      </c>
      <c r="EO10" s="75">
        <v>25467.05671275</v>
      </c>
      <c r="EP10" s="75">
        <v>28472.76567678</v>
      </c>
      <c r="EQ10" s="75">
        <v>33678.848361049997</v>
      </c>
      <c r="ER10" s="99">
        <v>1808.06484032</v>
      </c>
      <c r="ES10" s="75">
        <v>4165.2740201899996</v>
      </c>
      <c r="ET10" s="75">
        <v>7284.6539647200007</v>
      </c>
      <c r="EU10" s="75">
        <v>9826.0676120799999</v>
      </c>
      <c r="EV10" s="75">
        <v>13216.862517170001</v>
      </c>
      <c r="EW10" s="75">
        <v>16663.899589820001</v>
      </c>
      <c r="EX10" s="75">
        <v>19655.696163619999</v>
      </c>
      <c r="EY10" s="85">
        <v>22566.577040479999</v>
      </c>
      <c r="EZ10" s="75">
        <v>25863.575647720001</v>
      </c>
      <c r="FA10" s="75">
        <v>28929.68866761</v>
      </c>
      <c r="FB10" s="75">
        <v>32655.463737800001</v>
      </c>
      <c r="FC10" s="75">
        <v>38473.003722529997</v>
      </c>
      <c r="FD10" s="99">
        <v>2187.05950446</v>
      </c>
      <c r="FE10" s="75">
        <v>5205.7183974300006</v>
      </c>
      <c r="FF10" s="75">
        <v>8489.5557349600003</v>
      </c>
      <c r="FG10" s="75">
        <v>11698.69216171</v>
      </c>
      <c r="FH10" s="75">
        <v>15276.007543209998</v>
      </c>
      <c r="FI10" s="75">
        <v>18861.77323703</v>
      </c>
      <c r="FJ10" s="75">
        <v>22475.327269540001</v>
      </c>
      <c r="FK10" s="85">
        <v>26190.32980829</v>
      </c>
      <c r="FL10" s="75">
        <v>29599.887711599997</v>
      </c>
      <c r="FM10" s="75">
        <v>33525.193771450002</v>
      </c>
      <c r="FN10" s="75">
        <v>38074.860416000003</v>
      </c>
      <c r="FO10" s="75"/>
    </row>
    <row r="11" spans="1:171" s="45" customFormat="1" ht="34.950000000000003" customHeight="1" x14ac:dyDescent="0.25">
      <c r="A11" s="129"/>
      <c r="B11" s="38" t="str">
        <f>IF('0'!$A$1=1,"Освіта","Education")</f>
        <v>Освіта</v>
      </c>
      <c r="C11" s="39">
        <v>900</v>
      </c>
      <c r="D11" s="69">
        <v>5001.8133842000007</v>
      </c>
      <c r="E11" s="69">
        <v>12225.51018798</v>
      </c>
      <c r="F11" s="69">
        <v>19914.450109549998</v>
      </c>
      <c r="G11" s="69">
        <v>26802.274012459999</v>
      </c>
      <c r="H11" s="69">
        <v>33377.874300459996</v>
      </c>
      <c r="I11" s="69">
        <v>43999.460044679996</v>
      </c>
      <c r="J11" s="69">
        <v>49356.55451971</v>
      </c>
      <c r="K11" s="69">
        <v>53842.71337533</v>
      </c>
      <c r="L11" s="69">
        <v>60352.793302409998</v>
      </c>
      <c r="M11" s="69">
        <v>67868.722126619992</v>
      </c>
      <c r="N11" s="69">
        <v>75930.068506219992</v>
      </c>
      <c r="O11" s="70">
        <v>86253.554789919988</v>
      </c>
      <c r="P11" s="69">
        <v>6267.8835189300007</v>
      </c>
      <c r="Q11" s="69">
        <v>14989.06478074</v>
      </c>
      <c r="R11" s="69">
        <v>24193.479482270002</v>
      </c>
      <c r="S11" s="69">
        <v>32568.049857140002</v>
      </c>
      <c r="T11" s="69">
        <v>41060.295015540003</v>
      </c>
      <c r="U11" s="69">
        <v>52888.050480530001</v>
      </c>
      <c r="V11" s="69">
        <v>59312.16398297</v>
      </c>
      <c r="W11" s="69">
        <v>64864.918061969998</v>
      </c>
      <c r="X11" s="69">
        <v>72680.447802230003</v>
      </c>
      <c r="Y11" s="69">
        <v>81237.083599749996</v>
      </c>
      <c r="Z11" s="69">
        <v>89523.539852169997</v>
      </c>
      <c r="AA11" s="70">
        <v>101560.94715245999</v>
      </c>
      <c r="AB11" s="69">
        <v>6758.4983455499996</v>
      </c>
      <c r="AC11" s="69">
        <v>16057.674725960002</v>
      </c>
      <c r="AD11" s="69">
        <v>25387.780564710003</v>
      </c>
      <c r="AE11" s="69">
        <v>35276.218479410003</v>
      </c>
      <c r="AF11" s="69">
        <v>43568.657251140001</v>
      </c>
      <c r="AG11" s="69">
        <v>55903.096329759996</v>
      </c>
      <c r="AH11" s="69">
        <v>62744.204060059994</v>
      </c>
      <c r="AI11" s="69">
        <v>67866.006660309999</v>
      </c>
      <c r="AJ11" s="69">
        <v>75951.47571174</v>
      </c>
      <c r="AK11" s="69">
        <v>83643.728108020005</v>
      </c>
      <c r="AL11" s="69">
        <v>92755.065073780002</v>
      </c>
      <c r="AM11" s="70">
        <v>105538.70162811001</v>
      </c>
      <c r="AN11" s="69">
        <v>6427.5596487399998</v>
      </c>
      <c r="AO11" s="69">
        <v>14451.515658879998</v>
      </c>
      <c r="AP11" s="69">
        <v>23725.98548566</v>
      </c>
      <c r="AQ11" s="69">
        <v>32083.154787259999</v>
      </c>
      <c r="AR11" s="69">
        <v>40351.226790479996</v>
      </c>
      <c r="AS11" s="69">
        <v>52431.474765299994</v>
      </c>
      <c r="AT11" s="69">
        <v>58678.234863709993</v>
      </c>
      <c r="AU11" s="69">
        <v>63955.897996769992</v>
      </c>
      <c r="AV11" s="69">
        <v>71766.485880149994</v>
      </c>
      <c r="AW11" s="69">
        <v>79941.927269399996</v>
      </c>
      <c r="AX11" s="69">
        <v>88058.810617559997</v>
      </c>
      <c r="AY11" s="70">
        <v>100109.53396686999</v>
      </c>
      <c r="AZ11" s="69">
        <v>5181.565556120001</v>
      </c>
      <c r="BA11" s="69">
        <v>13604.86485559</v>
      </c>
      <c r="BB11" s="69">
        <v>22920.69902353</v>
      </c>
      <c r="BC11" s="69">
        <v>32362.302660180001</v>
      </c>
      <c r="BD11" s="69">
        <v>40960.714408960004</v>
      </c>
      <c r="BE11" s="69">
        <v>54547.498001020009</v>
      </c>
      <c r="BF11" s="69">
        <v>61691.50446940001</v>
      </c>
      <c r="BG11" s="69">
        <v>67211.061902990012</v>
      </c>
      <c r="BH11" s="69">
        <v>75907.049284020017</v>
      </c>
      <c r="BI11" s="69">
        <v>86552.526096530011</v>
      </c>
      <c r="BJ11" s="69">
        <v>97517.779967980008</v>
      </c>
      <c r="BK11" s="69">
        <v>114193.49216261001</v>
      </c>
      <c r="BL11" s="71">
        <v>6110.3418453299992</v>
      </c>
      <c r="BM11" s="69">
        <v>14118.38494571</v>
      </c>
      <c r="BN11" s="75">
        <v>25620.642780579998</v>
      </c>
      <c r="BO11" s="75">
        <v>35142.074812549996</v>
      </c>
      <c r="BP11" s="75">
        <v>45001.020395369997</v>
      </c>
      <c r="BQ11" s="75">
        <v>60249.77394924</v>
      </c>
      <c r="BR11" s="75">
        <v>68505.219244759995</v>
      </c>
      <c r="BS11" s="75">
        <v>75498.341018289997</v>
      </c>
      <c r="BT11" s="75">
        <v>87508.257789369993</v>
      </c>
      <c r="BU11" s="75">
        <v>97569.233764759992</v>
      </c>
      <c r="BV11" s="75">
        <v>109155.16531991999</v>
      </c>
      <c r="BW11" s="75">
        <v>129437.70584165999</v>
      </c>
      <c r="BX11" s="71">
        <v>9067.0023048000003</v>
      </c>
      <c r="BY11" s="75">
        <v>21856.50335929</v>
      </c>
      <c r="BZ11" s="75">
        <v>38219.71241416</v>
      </c>
      <c r="CA11" s="75">
        <v>51234.328386690002</v>
      </c>
      <c r="CB11" s="75">
        <v>65054.447599120002</v>
      </c>
      <c r="CC11" s="75">
        <v>87334.735871929995</v>
      </c>
      <c r="CD11" s="75">
        <v>96953.633226929989</v>
      </c>
      <c r="CE11" s="75">
        <v>105986.42744107998</v>
      </c>
      <c r="CF11" s="75">
        <v>120906.77896300999</v>
      </c>
      <c r="CG11" s="75">
        <v>135502.79285023999</v>
      </c>
      <c r="CH11" s="75">
        <v>151669.09775252998</v>
      </c>
      <c r="CI11" s="75">
        <v>177915.76252116999</v>
      </c>
      <c r="CJ11" s="71">
        <v>11013.18718823</v>
      </c>
      <c r="CK11" s="75">
        <v>26961.447547019998</v>
      </c>
      <c r="CL11" s="75">
        <v>44489.710644169987</v>
      </c>
      <c r="CM11" s="75">
        <v>60728.921927619987</v>
      </c>
      <c r="CN11" s="75">
        <v>77842.860286729992</v>
      </c>
      <c r="CO11" s="75">
        <v>104708.60268420998</v>
      </c>
      <c r="CP11" s="75">
        <v>116612.28337214999</v>
      </c>
      <c r="CQ11" s="75">
        <v>128037.69645918997</v>
      </c>
      <c r="CR11" s="75">
        <v>144876.46149108</v>
      </c>
      <c r="CS11" s="75">
        <v>162661.37340722</v>
      </c>
      <c r="CT11" s="75">
        <v>181194.60125529999</v>
      </c>
      <c r="CU11" s="83">
        <v>210032.32186762997</v>
      </c>
      <c r="CV11" s="69">
        <v>13502.073728169997</v>
      </c>
      <c r="CW11" s="75">
        <v>31724.821505579996</v>
      </c>
      <c r="CX11" s="75">
        <v>51544.745199429992</v>
      </c>
      <c r="CY11" s="75">
        <v>69852.603759919992</v>
      </c>
      <c r="CZ11" s="75">
        <v>89748.069069489997</v>
      </c>
      <c r="DA11" s="75">
        <v>120059.55472464999</v>
      </c>
      <c r="DB11" s="75">
        <v>133517.04801201998</v>
      </c>
      <c r="DC11" s="85">
        <v>145938.75974577997</v>
      </c>
      <c r="DD11" s="75">
        <v>165507.30111418996</v>
      </c>
      <c r="DE11" s="75">
        <v>185884.21040415997</v>
      </c>
      <c r="DF11" s="75">
        <v>206731.02309516998</v>
      </c>
      <c r="DG11" s="83">
        <v>238758.70580082</v>
      </c>
      <c r="DH11" s="75">
        <v>14840.5788111</v>
      </c>
      <c r="DI11" s="75">
        <v>34456.232646630007</v>
      </c>
      <c r="DJ11" s="75">
        <v>54906.191225579998</v>
      </c>
      <c r="DK11" s="75">
        <v>72675.124951449994</v>
      </c>
      <c r="DL11" s="75">
        <v>91393.089967339998</v>
      </c>
      <c r="DM11" s="75">
        <v>122418.43773189999</v>
      </c>
      <c r="DN11" s="75">
        <v>135695.30650977002</v>
      </c>
      <c r="DO11" s="85">
        <v>148841.03676793</v>
      </c>
      <c r="DP11" s="75">
        <v>170885.65093275</v>
      </c>
      <c r="DQ11" s="75">
        <v>193229.56362457998</v>
      </c>
      <c r="DR11" s="75">
        <v>215456.10366601998</v>
      </c>
      <c r="DS11" s="95">
        <v>252283.73763869001</v>
      </c>
      <c r="DT11" s="75">
        <v>15216.185093850001</v>
      </c>
      <c r="DU11" s="75">
        <v>39889.353286750003</v>
      </c>
      <c r="DV11" s="75">
        <v>65451.970683239997</v>
      </c>
      <c r="DW11" s="75">
        <v>89983.817809600005</v>
      </c>
      <c r="DX11" s="75">
        <v>114903.68844138</v>
      </c>
      <c r="DY11" s="75">
        <v>155846.30688118</v>
      </c>
      <c r="DZ11" s="75">
        <v>172489.16093851998</v>
      </c>
      <c r="EA11" s="85">
        <v>187915.08099232998</v>
      </c>
      <c r="EB11" s="75">
        <v>214181.59446354999</v>
      </c>
      <c r="EC11" s="75">
        <v>239389.86185662</v>
      </c>
      <c r="ED11" s="75">
        <v>266709.93991682003</v>
      </c>
      <c r="EE11" s="75">
        <v>331190.87749747996</v>
      </c>
      <c r="EF11" s="99">
        <v>19935.223796490001</v>
      </c>
      <c r="EG11" s="75">
        <v>45922.157918440003</v>
      </c>
      <c r="EH11" s="75">
        <v>69908.990351080007</v>
      </c>
      <c r="EI11" s="75">
        <v>91100.590042539989</v>
      </c>
      <c r="EJ11" s="75">
        <v>112262.96938991001</v>
      </c>
      <c r="EK11" s="75">
        <v>141673.11150701001</v>
      </c>
      <c r="EL11" s="75">
        <v>162235.11820326</v>
      </c>
      <c r="EM11" s="85">
        <v>177501.19728199</v>
      </c>
      <c r="EN11" s="75">
        <v>199911.09140621999</v>
      </c>
      <c r="EO11" s="75">
        <v>223282.71937608998</v>
      </c>
      <c r="EP11" s="75">
        <v>247080.88365057</v>
      </c>
      <c r="EQ11" s="75">
        <v>290761.03073059005</v>
      </c>
      <c r="ER11" s="99">
        <v>16002.227629930001</v>
      </c>
      <c r="ES11" s="75">
        <v>38527.485209269995</v>
      </c>
      <c r="ET11" s="75">
        <v>63820.437912940004</v>
      </c>
      <c r="EU11" s="75">
        <v>85865.749701969995</v>
      </c>
      <c r="EV11" s="75">
        <v>111633.59325228</v>
      </c>
      <c r="EW11" s="75">
        <v>151976.14596114002</v>
      </c>
      <c r="EX11" s="75">
        <v>168022.99959396</v>
      </c>
      <c r="EY11" s="85">
        <v>184488.36536639999</v>
      </c>
      <c r="EZ11" s="75">
        <v>210552.89279781</v>
      </c>
      <c r="FA11" s="75">
        <v>235160.75233917002</v>
      </c>
      <c r="FB11" s="75">
        <v>262850.34573379002</v>
      </c>
      <c r="FC11" s="75">
        <v>308643.81019376003</v>
      </c>
      <c r="FD11" s="99">
        <v>18434.04766584</v>
      </c>
      <c r="FE11" s="75">
        <v>44391.460992349996</v>
      </c>
      <c r="FF11" s="75">
        <v>71904.095352660006</v>
      </c>
      <c r="FG11" s="75">
        <v>98216.063869009988</v>
      </c>
      <c r="FH11" s="75">
        <v>125353.42276268</v>
      </c>
      <c r="FI11" s="75">
        <v>168747.62808421999</v>
      </c>
      <c r="FJ11" s="75">
        <v>186331.83526873001</v>
      </c>
      <c r="FK11" s="85">
        <v>204434.58032679002</v>
      </c>
      <c r="FL11" s="75">
        <v>234405.56976165</v>
      </c>
      <c r="FM11" s="75">
        <v>263949.21278483997</v>
      </c>
      <c r="FN11" s="75">
        <v>292318.16204575001</v>
      </c>
      <c r="FO11" s="75"/>
    </row>
    <row r="12" spans="1:171" s="45" customFormat="1" ht="34.950000000000003" customHeight="1" x14ac:dyDescent="0.25">
      <c r="A12" s="129"/>
      <c r="B12" s="38" t="str">
        <f>IF('0'!$A$1=1,"Соціальний захист та соціальне забезпечення","Social protection and social security")</f>
        <v>Соціальний захист та соціальне забезпечення</v>
      </c>
      <c r="C12" s="39">
        <v>1000</v>
      </c>
      <c r="D12" s="69">
        <v>7497.3039153800009</v>
      </c>
      <c r="E12" s="69">
        <v>16166.834477820004</v>
      </c>
      <c r="F12" s="69">
        <v>24903.331065500002</v>
      </c>
      <c r="G12" s="69">
        <v>34968.969522369996</v>
      </c>
      <c r="H12" s="69">
        <v>45356.703361039996</v>
      </c>
      <c r="I12" s="69">
        <v>53779.205476129995</v>
      </c>
      <c r="J12" s="69">
        <v>62426.988684629992</v>
      </c>
      <c r="K12" s="69">
        <v>71088.1589771</v>
      </c>
      <c r="L12" s="69">
        <v>79219.796701140003</v>
      </c>
      <c r="M12" s="69">
        <v>87491.024485319998</v>
      </c>
      <c r="N12" s="69">
        <v>95526.09271949</v>
      </c>
      <c r="O12" s="70">
        <v>105434.76056333999</v>
      </c>
      <c r="P12" s="69">
        <v>8476.0877814699998</v>
      </c>
      <c r="Q12" s="69">
        <v>17954.147528779999</v>
      </c>
      <c r="R12" s="69">
        <v>27189.260913629994</v>
      </c>
      <c r="S12" s="69">
        <v>37459.385970089992</v>
      </c>
      <c r="T12" s="69">
        <v>47508.986694499989</v>
      </c>
      <c r="U12" s="69">
        <v>58762.068387609994</v>
      </c>
      <c r="V12" s="69">
        <v>70406.872723519991</v>
      </c>
      <c r="W12" s="69">
        <v>81237.762625599993</v>
      </c>
      <c r="X12" s="69">
        <v>91970.638898619989</v>
      </c>
      <c r="Y12" s="69">
        <v>102641.89819399</v>
      </c>
      <c r="Z12" s="69">
        <v>113439.01538678999</v>
      </c>
      <c r="AA12" s="70">
        <v>125306.89985151999</v>
      </c>
      <c r="AB12" s="69">
        <v>11074.958150980001</v>
      </c>
      <c r="AC12" s="69">
        <v>23319.549567409998</v>
      </c>
      <c r="AD12" s="69">
        <v>35491.27492304</v>
      </c>
      <c r="AE12" s="69">
        <v>48233.445328829999</v>
      </c>
      <c r="AF12" s="69">
        <v>60076.483385879998</v>
      </c>
      <c r="AG12" s="69">
        <v>71894.959207569991</v>
      </c>
      <c r="AH12" s="69">
        <v>84029.127542839997</v>
      </c>
      <c r="AI12" s="69">
        <v>95762.489704259991</v>
      </c>
      <c r="AJ12" s="69">
        <v>107461.85093329</v>
      </c>
      <c r="AK12" s="69">
        <v>119228.22607292001</v>
      </c>
      <c r="AL12" s="69">
        <v>131640.1068673</v>
      </c>
      <c r="AM12" s="70">
        <v>145062.60670795999</v>
      </c>
      <c r="AN12" s="69">
        <v>11752.655807470002</v>
      </c>
      <c r="AO12" s="69">
        <v>24113.348783320005</v>
      </c>
      <c r="AP12" s="69">
        <v>36774.729427070008</v>
      </c>
      <c r="AQ12" s="69">
        <v>50401.799444760007</v>
      </c>
      <c r="AR12" s="69">
        <v>62614.835608510009</v>
      </c>
      <c r="AS12" s="69">
        <v>74609.824973950017</v>
      </c>
      <c r="AT12" s="69">
        <v>85744.935695910011</v>
      </c>
      <c r="AU12" s="69">
        <v>96554.025196750008</v>
      </c>
      <c r="AV12" s="69">
        <v>107653.88108376</v>
      </c>
      <c r="AW12" s="69">
        <v>118565.01259211</v>
      </c>
      <c r="AX12" s="69">
        <v>125827.90430384999</v>
      </c>
      <c r="AY12" s="70">
        <v>138004.6833457</v>
      </c>
      <c r="AZ12" s="69">
        <v>10128.916050070002</v>
      </c>
      <c r="BA12" s="69">
        <v>22151.776213930003</v>
      </c>
      <c r="BB12" s="69">
        <v>34881.172728970007</v>
      </c>
      <c r="BC12" s="69">
        <v>48636.330344840011</v>
      </c>
      <c r="BD12" s="69">
        <v>61267.111058810013</v>
      </c>
      <c r="BE12" s="69">
        <v>74310.555040670006</v>
      </c>
      <c r="BF12" s="69">
        <v>86529.82593502001</v>
      </c>
      <c r="BG12" s="69">
        <v>98161.022017890005</v>
      </c>
      <c r="BH12" s="69">
        <v>110362.18042726</v>
      </c>
      <c r="BI12" s="69">
        <v>126038.77093301</v>
      </c>
      <c r="BJ12" s="69">
        <v>142151.64745267</v>
      </c>
      <c r="BK12" s="69">
        <v>176339.83711856001</v>
      </c>
      <c r="BL12" s="71">
        <v>5898.2844699300003</v>
      </c>
      <c r="BM12" s="69">
        <v>26783.087543189999</v>
      </c>
      <c r="BN12" s="75">
        <v>51658.646408949993</v>
      </c>
      <c r="BO12" s="75">
        <v>76362.850979749986</v>
      </c>
      <c r="BP12" s="75">
        <v>96909.722404289991</v>
      </c>
      <c r="BQ12" s="75">
        <v>115418.84868901999</v>
      </c>
      <c r="BR12" s="75">
        <v>135412.95765813999</v>
      </c>
      <c r="BS12" s="75">
        <v>156141.12810258998</v>
      </c>
      <c r="BT12" s="75">
        <v>177441.02496595998</v>
      </c>
      <c r="BU12" s="75">
        <v>196987.89516757999</v>
      </c>
      <c r="BV12" s="75">
        <v>219582.01662201999</v>
      </c>
      <c r="BW12" s="75">
        <v>258326.13773426999</v>
      </c>
      <c r="BX12" s="71">
        <v>15745.245951029998</v>
      </c>
      <c r="BY12" s="75">
        <v>49814.812793159988</v>
      </c>
      <c r="BZ12" s="75">
        <v>75563.980832639994</v>
      </c>
      <c r="CA12" s="75">
        <v>95074.484695070001</v>
      </c>
      <c r="CB12" s="75">
        <v>114124.92363521</v>
      </c>
      <c r="CC12" s="75">
        <v>132003.06014528999</v>
      </c>
      <c r="CD12" s="75">
        <v>148697.56311354999</v>
      </c>
      <c r="CE12" s="75">
        <v>175044.38903235999</v>
      </c>
      <c r="CF12" s="75">
        <v>196941.6536668</v>
      </c>
      <c r="CG12" s="75">
        <v>221568.68783223</v>
      </c>
      <c r="CH12" s="75">
        <v>246579.09668603001</v>
      </c>
      <c r="CI12" s="75">
        <v>285761.72672551998</v>
      </c>
      <c r="CJ12" s="71">
        <v>12088.51799919</v>
      </c>
      <c r="CK12" s="75">
        <v>41146.632205340007</v>
      </c>
      <c r="CL12" s="75">
        <v>86965.303969610002</v>
      </c>
      <c r="CM12" s="75">
        <v>120784.10974349</v>
      </c>
      <c r="CN12" s="75">
        <v>146954.52843839</v>
      </c>
      <c r="CO12" s="75">
        <v>168001.42783826002</v>
      </c>
      <c r="CP12" s="75">
        <v>187332.21835591001</v>
      </c>
      <c r="CQ12" s="75">
        <v>208776.97463260998</v>
      </c>
      <c r="CR12" s="75">
        <v>229280.32833237</v>
      </c>
      <c r="CS12" s="75">
        <v>248993.20478780998</v>
      </c>
      <c r="CT12" s="75">
        <v>268937.95860497997</v>
      </c>
      <c r="CU12" s="83">
        <v>309363.63007929997</v>
      </c>
      <c r="CV12" s="69">
        <v>27111.212174870001</v>
      </c>
      <c r="CW12" s="75">
        <v>54051.824518599999</v>
      </c>
      <c r="CX12" s="75">
        <v>88061.947119379998</v>
      </c>
      <c r="CY12" s="75">
        <v>121910.21396654</v>
      </c>
      <c r="CZ12" s="75">
        <v>147521.10887445998</v>
      </c>
      <c r="DA12" s="75">
        <v>170405.37369072999</v>
      </c>
      <c r="DB12" s="75">
        <v>192907.98853559999</v>
      </c>
      <c r="DC12" s="85">
        <v>215300.5791344</v>
      </c>
      <c r="DD12" s="75">
        <v>237409.65980616002</v>
      </c>
      <c r="DE12" s="75">
        <v>259476.70488468002</v>
      </c>
      <c r="DF12" s="75">
        <v>284071.27929709002</v>
      </c>
      <c r="DG12" s="83">
        <v>321786.73937884002</v>
      </c>
      <c r="DH12" s="75">
        <v>25274.052350130001</v>
      </c>
      <c r="DI12" s="75">
        <v>51126.525208540006</v>
      </c>
      <c r="DJ12" s="75">
        <v>81882.702367159989</v>
      </c>
      <c r="DK12" s="75">
        <v>120021.03997894</v>
      </c>
      <c r="DL12" s="75">
        <v>146431.97757254002</v>
      </c>
      <c r="DM12" s="75">
        <v>170149.70751239001</v>
      </c>
      <c r="DN12" s="75">
        <v>200392.72410664</v>
      </c>
      <c r="DO12" s="85">
        <v>225823.88535947003</v>
      </c>
      <c r="DP12" s="75">
        <v>251310.55586409004</v>
      </c>
      <c r="DQ12" s="75">
        <v>278111.85097173997</v>
      </c>
      <c r="DR12" s="75">
        <v>304260.26221714</v>
      </c>
      <c r="DS12" s="95">
        <v>346720.54722265003</v>
      </c>
      <c r="DT12" s="75">
        <v>27514.525006080003</v>
      </c>
      <c r="DU12" s="75">
        <v>59635.363144850002</v>
      </c>
      <c r="DV12" s="75">
        <v>90508.630493710007</v>
      </c>
      <c r="DW12" s="75">
        <v>123460.4281153</v>
      </c>
      <c r="DX12" s="75">
        <v>152506.07854951001</v>
      </c>
      <c r="DY12" s="75">
        <v>179726.83593298</v>
      </c>
      <c r="DZ12" s="75">
        <v>205556.74971773001</v>
      </c>
      <c r="EA12" s="85">
        <v>233504.53847704999</v>
      </c>
      <c r="EB12" s="75">
        <v>260302.77452854998</v>
      </c>
      <c r="EC12" s="75">
        <v>287348.24206174997</v>
      </c>
      <c r="ED12" s="75">
        <v>315995.18049521005</v>
      </c>
      <c r="EE12" s="75">
        <v>370266.38055043999</v>
      </c>
      <c r="EF12" s="99">
        <v>23894.754433589998</v>
      </c>
      <c r="EG12" s="75">
        <v>55596.386945190003</v>
      </c>
      <c r="EH12" s="75">
        <v>107619.82926207001</v>
      </c>
      <c r="EI12" s="75">
        <v>144414.31424698001</v>
      </c>
      <c r="EJ12" s="75">
        <v>175936.12848915</v>
      </c>
      <c r="EK12" s="75">
        <v>221985.25033567002</v>
      </c>
      <c r="EL12" s="75">
        <v>257738.99299257001</v>
      </c>
      <c r="EM12" s="85">
        <v>294579.11848271004</v>
      </c>
      <c r="EN12" s="75">
        <v>331320.93231940997</v>
      </c>
      <c r="EO12" s="75">
        <v>368883.76257396996</v>
      </c>
      <c r="EP12" s="75">
        <v>408614.69900728995</v>
      </c>
      <c r="EQ12" s="75">
        <v>455188.05431676999</v>
      </c>
      <c r="ER12" s="99">
        <v>38176.556922930002</v>
      </c>
      <c r="ES12" s="75">
        <v>80836.142035889992</v>
      </c>
      <c r="ET12" s="75">
        <v>125379.77191041001</v>
      </c>
      <c r="EU12" s="75">
        <v>167194.95515392002</v>
      </c>
      <c r="EV12" s="75">
        <v>209423.85598630999</v>
      </c>
      <c r="EW12" s="75">
        <v>253305.88530770002</v>
      </c>
      <c r="EX12" s="75">
        <v>292122.61325965996</v>
      </c>
      <c r="EY12" s="85">
        <v>332531.36933540995</v>
      </c>
      <c r="EZ12" s="75">
        <v>373389.63194792997</v>
      </c>
      <c r="FA12" s="75">
        <v>413308.85371015</v>
      </c>
      <c r="FB12" s="75">
        <v>456448.06040582003</v>
      </c>
      <c r="FC12" s="75">
        <v>514131.79919702001</v>
      </c>
      <c r="FD12" s="99">
        <v>38843.50508943</v>
      </c>
      <c r="FE12" s="75">
        <v>80369.859497810001</v>
      </c>
      <c r="FF12" s="75">
        <v>121668.55105116</v>
      </c>
      <c r="FG12" s="75">
        <v>164059.5586202</v>
      </c>
      <c r="FH12" s="75">
        <v>204533.82466901001</v>
      </c>
      <c r="FI12" s="75">
        <v>244570.09406927999</v>
      </c>
      <c r="FJ12" s="75">
        <v>281295.04989952</v>
      </c>
      <c r="FK12" s="85">
        <v>326846.86646990996</v>
      </c>
      <c r="FL12" s="75">
        <v>364555.86355461</v>
      </c>
      <c r="FM12" s="75">
        <v>402068.56905269</v>
      </c>
      <c r="FN12" s="75">
        <v>444329.61497110996</v>
      </c>
      <c r="FO12" s="75"/>
    </row>
    <row r="13" spans="1:171" s="45" customFormat="1" ht="34.950000000000003" customHeight="1" x14ac:dyDescent="0.25">
      <c r="A13" s="129"/>
      <c r="B13" s="100" t="s">
        <v>3</v>
      </c>
      <c r="C13" s="101"/>
      <c r="D13" s="76">
        <v>22441.030450760001</v>
      </c>
      <c r="E13" s="76">
        <v>51107.102377069998</v>
      </c>
      <c r="F13" s="76">
        <v>84504.938862629991</v>
      </c>
      <c r="G13" s="76">
        <v>116849.30100442999</v>
      </c>
      <c r="H13" s="76">
        <v>149233.12027129999</v>
      </c>
      <c r="I13" s="76">
        <v>187594.65587054999</v>
      </c>
      <c r="J13" s="76">
        <v>220182.45945492</v>
      </c>
      <c r="K13" s="76">
        <v>254286.51531863998</v>
      </c>
      <c r="L13" s="76">
        <v>287043.82500362996</v>
      </c>
      <c r="M13" s="76">
        <v>323760.75929409999</v>
      </c>
      <c r="N13" s="76">
        <v>362845.72183499997</v>
      </c>
      <c r="O13" s="77">
        <v>416853.58244976995</v>
      </c>
      <c r="P13" s="76">
        <v>25692.334875280001</v>
      </c>
      <c r="Q13" s="76">
        <v>60693.39146626</v>
      </c>
      <c r="R13" s="76">
        <v>98999.658737549995</v>
      </c>
      <c r="S13" s="76">
        <v>135632.74492944998</v>
      </c>
      <c r="T13" s="76">
        <v>174321.26915753999</v>
      </c>
      <c r="U13" s="76">
        <v>216923.73106101999</v>
      </c>
      <c r="V13" s="76">
        <v>256804.66089817998</v>
      </c>
      <c r="W13" s="76">
        <v>295878.14141578996</v>
      </c>
      <c r="X13" s="76">
        <v>335759.34267949994</v>
      </c>
      <c r="Y13" s="76">
        <v>378767.92993160995</v>
      </c>
      <c r="Z13" s="76">
        <v>424801.16675342998</v>
      </c>
      <c r="AA13" s="77">
        <v>492454.66152155993</v>
      </c>
      <c r="AB13" s="76">
        <v>30773.48914483</v>
      </c>
      <c r="AC13" s="76">
        <v>71062.911841709996</v>
      </c>
      <c r="AD13" s="76">
        <v>112102.81822513</v>
      </c>
      <c r="AE13" s="76">
        <v>156045.76016424</v>
      </c>
      <c r="AF13" s="76">
        <v>197058.70959375001</v>
      </c>
      <c r="AG13" s="76">
        <v>239135.80940367002</v>
      </c>
      <c r="AH13" s="76">
        <v>281312.14064226003</v>
      </c>
      <c r="AI13" s="76">
        <v>318746.33676341001</v>
      </c>
      <c r="AJ13" s="76">
        <v>359047.04560522002</v>
      </c>
      <c r="AK13" s="76">
        <v>398368.13284024002</v>
      </c>
      <c r="AL13" s="76">
        <v>441880.75141293003</v>
      </c>
      <c r="AM13" s="77">
        <v>505843.80962140003</v>
      </c>
      <c r="AN13" s="76">
        <v>32606.295799349999</v>
      </c>
      <c r="AO13" s="76">
        <v>70685.888944120001</v>
      </c>
      <c r="AP13" s="76">
        <v>111642.32546659</v>
      </c>
      <c r="AQ13" s="76">
        <v>154717.71335177001</v>
      </c>
      <c r="AR13" s="76">
        <v>198573.47446520001</v>
      </c>
      <c r="AS13" s="76">
        <v>244241.48869769002</v>
      </c>
      <c r="AT13" s="76">
        <v>282479.60348311003</v>
      </c>
      <c r="AU13" s="76">
        <v>322817.52075462003</v>
      </c>
      <c r="AV13" s="76">
        <v>364068.62125448999</v>
      </c>
      <c r="AW13" s="76">
        <v>413506.12990527001</v>
      </c>
      <c r="AX13" s="76">
        <v>458331.96673877002</v>
      </c>
      <c r="AY13" s="77">
        <v>523125.69783726003</v>
      </c>
      <c r="AZ13" s="76">
        <v>31306.949504119999</v>
      </c>
      <c r="BA13" s="76">
        <v>75410.387066219992</v>
      </c>
      <c r="BB13" s="76">
        <v>126028.31203182999</v>
      </c>
      <c r="BC13" s="76">
        <v>178759.53272701</v>
      </c>
      <c r="BD13" s="76">
        <v>229665.26273126999</v>
      </c>
      <c r="BE13" s="76">
        <v>285234.58635856002</v>
      </c>
      <c r="BF13" s="76">
        <v>335285.06609008001</v>
      </c>
      <c r="BG13" s="76">
        <v>382778.36183597002</v>
      </c>
      <c r="BH13" s="76">
        <v>433189.99126797006</v>
      </c>
      <c r="BI13" s="76">
        <v>491965.17495274008</v>
      </c>
      <c r="BJ13" s="76">
        <v>561512.39283405012</v>
      </c>
      <c r="BK13" s="76">
        <v>679871.40043556003</v>
      </c>
      <c r="BL13" s="78">
        <v>29082.028313819999</v>
      </c>
      <c r="BM13" s="76">
        <v>81687.212037020014</v>
      </c>
      <c r="BN13" s="79">
        <v>159996.55330720005</v>
      </c>
      <c r="BO13" s="79">
        <v>223707.65193572006</v>
      </c>
      <c r="BP13" s="79">
        <v>283777.04004883004</v>
      </c>
      <c r="BQ13" s="79">
        <v>350426.77371907001</v>
      </c>
      <c r="BR13" s="79">
        <v>410650.77198083</v>
      </c>
      <c r="BS13" s="79">
        <v>475531.96631902002</v>
      </c>
      <c r="BT13" s="79">
        <v>556683.20501600998</v>
      </c>
      <c r="BU13" s="79">
        <v>621177.13621291996</v>
      </c>
      <c r="BV13" s="79">
        <v>701801.27197426988</v>
      </c>
      <c r="BW13" s="79">
        <v>835832.05014816986</v>
      </c>
      <c r="BX13" s="78">
        <v>46744.888173439991</v>
      </c>
      <c r="BY13" s="79">
        <v>124236.04528458</v>
      </c>
      <c r="BZ13" s="79">
        <v>216533.06424203998</v>
      </c>
      <c r="CA13" s="79">
        <v>285161.58636726998</v>
      </c>
      <c r="CB13" s="79">
        <v>359030.42111747997</v>
      </c>
      <c r="CC13" s="79">
        <v>443852.27387456998</v>
      </c>
      <c r="CD13" s="79">
        <v>513847.93730137998</v>
      </c>
      <c r="CE13" s="79">
        <v>598287.63818825001</v>
      </c>
      <c r="CF13" s="79">
        <v>699658.22443693003</v>
      </c>
      <c r="CG13" s="79">
        <v>792927.26969880005</v>
      </c>
      <c r="CH13" s="79">
        <v>891331.34937316005</v>
      </c>
      <c r="CI13" s="79">
        <v>1056973.0851563902</v>
      </c>
      <c r="CJ13" s="78">
        <v>50384.980976120016</v>
      </c>
      <c r="CK13" s="79">
        <v>131970.02825607004</v>
      </c>
      <c r="CL13" s="79">
        <v>251947.22951480001</v>
      </c>
      <c r="CM13" s="79">
        <v>348395.09595098003</v>
      </c>
      <c r="CN13" s="79">
        <v>454344.91158602003</v>
      </c>
      <c r="CO13" s="79">
        <v>556953.99943825009</v>
      </c>
      <c r="CP13" s="79">
        <v>643825.88191208011</v>
      </c>
      <c r="CQ13" s="79">
        <v>734224.87072423007</v>
      </c>
      <c r="CR13" s="79">
        <v>841594.27855645015</v>
      </c>
      <c r="CS13" s="79">
        <v>937529.10027896019</v>
      </c>
      <c r="CT13" s="79">
        <v>1052380.4716269402</v>
      </c>
      <c r="CU13" s="84">
        <v>1250189.5226814002</v>
      </c>
      <c r="CV13" s="76">
        <v>73658.978162259998</v>
      </c>
      <c r="CW13" s="79">
        <v>162887.11599391999</v>
      </c>
      <c r="CX13" s="79">
        <v>284311.1303285801</v>
      </c>
      <c r="CY13" s="79">
        <v>394142.69801668008</v>
      </c>
      <c r="CZ13" s="79">
        <v>508145.02641540003</v>
      </c>
      <c r="DA13" s="79">
        <v>622309.72115094005</v>
      </c>
      <c r="DB13" s="79">
        <v>721190.71552778</v>
      </c>
      <c r="DC13" s="86">
        <v>822712.83465490001</v>
      </c>
      <c r="DD13" s="79">
        <v>939478.45238241006</v>
      </c>
      <c r="DE13" s="79">
        <v>1046224.31155356</v>
      </c>
      <c r="DF13" s="79">
        <v>1169482.2093330701</v>
      </c>
      <c r="DG13" s="84">
        <v>1372350.63769418</v>
      </c>
      <c r="DH13" s="76">
        <v>75899.970510690007</v>
      </c>
      <c r="DI13" s="79">
        <v>173621.54307315004</v>
      </c>
      <c r="DJ13" s="79">
        <v>298688.05783517996</v>
      </c>
      <c r="DK13" s="79">
        <v>415354.08435372997</v>
      </c>
      <c r="DL13" s="79">
        <v>533662.25117517007</v>
      </c>
      <c r="DM13" s="79">
        <v>655835.51580985996</v>
      </c>
      <c r="DN13" s="79">
        <v>776333.61505231995</v>
      </c>
      <c r="DO13" s="86">
        <v>888521.01069993991</v>
      </c>
      <c r="DP13" s="79">
        <v>1032203.9792155798</v>
      </c>
      <c r="DQ13" s="79">
        <v>1168282.5285253201</v>
      </c>
      <c r="DR13" s="79">
        <v>1305715.40089543</v>
      </c>
      <c r="DS13" s="96">
        <v>1595395.8534654099</v>
      </c>
      <c r="DT13" s="76">
        <v>80927.859045199992</v>
      </c>
      <c r="DU13" s="79">
        <v>197353.00795138002</v>
      </c>
      <c r="DV13" s="79">
        <v>336286.46392270003</v>
      </c>
      <c r="DW13" s="79">
        <f>470953229834.92/1000000</f>
        <v>470953.22983491997</v>
      </c>
      <c r="DX13" s="79">
        <v>617693.42601520999</v>
      </c>
      <c r="DY13" s="79">
        <v>769820.54633221996</v>
      </c>
      <c r="DZ13" s="79">
        <v>891578.91257084999</v>
      </c>
      <c r="EA13" s="86">
        <v>1012412.15256818</v>
      </c>
      <c r="EB13" s="79">
        <v>1174052.03241102</v>
      </c>
      <c r="EC13" s="79">
        <v>1312107.0050411201</v>
      </c>
      <c r="ED13" s="79">
        <v>1494226.7918346</v>
      </c>
      <c r="EE13" s="79">
        <v>1845367.3787643798</v>
      </c>
      <c r="EF13" s="78">
        <v>83707.733837149994</v>
      </c>
      <c r="EG13" s="79">
        <v>221192.74306757998</v>
      </c>
      <c r="EH13" s="79">
        <v>447336.87605140003</v>
      </c>
      <c r="EI13" s="79">
        <v>641875.00646241009</v>
      </c>
      <c r="EJ13" s="79">
        <v>884013.91267555009</v>
      </c>
      <c r="EK13" s="79">
        <v>1157711.9836023101</v>
      </c>
      <c r="EL13" s="79">
        <v>1365920.77712737</v>
      </c>
      <c r="EM13" s="79">
        <v>1620698.99421582</v>
      </c>
      <c r="EN13" s="79">
        <v>1944436.71003584</v>
      </c>
      <c r="EO13" s="79">
        <v>2208786.3793423502</v>
      </c>
      <c r="EP13" s="79">
        <v>2555167.0217982698</v>
      </c>
      <c r="EQ13" s="79">
        <v>3043871.3888267204</v>
      </c>
      <c r="ER13" s="78">
        <v>204975.95029072001</v>
      </c>
      <c r="ES13" s="79">
        <v>481822.67248811998</v>
      </c>
      <c r="ET13" s="79">
        <v>809503.41562426998</v>
      </c>
      <c r="EU13" s="79">
        <v>1128859.018741</v>
      </c>
      <c r="EV13" s="79">
        <v>1524718.8329141699</v>
      </c>
      <c r="EW13" s="79">
        <v>1937549.76456755</v>
      </c>
      <c r="EX13" s="79">
        <v>2243134.8177016801</v>
      </c>
      <c r="EY13" s="79">
        <v>2577782.8278815299</v>
      </c>
      <c r="EZ13" s="79">
        <v>3063225.8598827901</v>
      </c>
      <c r="FA13" s="79">
        <v>3388158.1330076698</v>
      </c>
      <c r="FB13" s="79">
        <v>3776856.7814791501</v>
      </c>
      <c r="FC13" s="79">
        <v>4441364.6146632498</v>
      </c>
      <c r="FD13" s="78">
        <v>183491.66641492999</v>
      </c>
      <c r="FE13" s="79">
        <v>535650.73810774996</v>
      </c>
      <c r="FF13" s="79">
        <v>916392.84502630006</v>
      </c>
      <c r="FG13" s="79">
        <v>1251898.22484336</v>
      </c>
      <c r="FH13" s="79">
        <v>1674689.01251399</v>
      </c>
      <c r="FI13" s="79">
        <v>2096083.37626155</v>
      </c>
      <c r="FJ13" s="79">
        <v>2440133.5572109702</v>
      </c>
      <c r="FK13" s="79">
        <v>2844502.1080327798</v>
      </c>
      <c r="FL13" s="79">
        <v>3236463.4191707699</v>
      </c>
      <c r="FM13" s="79">
        <v>3648067.6666906402</v>
      </c>
      <c r="FN13" s="79">
        <v>4119868.9415660203</v>
      </c>
      <c r="FO13" s="79"/>
    </row>
    <row r="14" spans="1:171" s="45" customFormat="1" ht="34.950000000000003" customHeight="1" x14ac:dyDescent="0.25">
      <c r="A14" s="129"/>
      <c r="B14" s="102" t="s">
        <v>4</v>
      </c>
      <c r="C14" s="103">
        <v>180</v>
      </c>
      <c r="D14" s="69">
        <v>0</v>
      </c>
      <c r="E14" s="69">
        <v>0</v>
      </c>
      <c r="F14" s="69">
        <v>0</v>
      </c>
      <c r="G14" s="69">
        <v>0</v>
      </c>
      <c r="H14" s="69">
        <v>0</v>
      </c>
      <c r="I14" s="69">
        <v>0</v>
      </c>
      <c r="J14" s="69">
        <v>0</v>
      </c>
      <c r="K14" s="69">
        <v>0</v>
      </c>
      <c r="L14" s="69">
        <v>0</v>
      </c>
      <c r="M14" s="69">
        <v>0</v>
      </c>
      <c r="N14" s="69">
        <v>0</v>
      </c>
      <c r="O14" s="69">
        <v>0</v>
      </c>
      <c r="P14" s="69">
        <v>0</v>
      </c>
      <c r="Q14" s="69">
        <v>0</v>
      </c>
      <c r="R14" s="69">
        <v>0</v>
      </c>
      <c r="S14" s="69">
        <v>0</v>
      </c>
      <c r="T14" s="69">
        <v>0</v>
      </c>
      <c r="U14" s="69">
        <v>0</v>
      </c>
      <c r="V14" s="69">
        <v>0</v>
      </c>
      <c r="W14" s="69">
        <v>0</v>
      </c>
      <c r="X14" s="69">
        <v>0</v>
      </c>
      <c r="Y14" s="69">
        <v>0</v>
      </c>
      <c r="Z14" s="69">
        <v>0</v>
      </c>
      <c r="AA14" s="69">
        <v>0</v>
      </c>
      <c r="AB14" s="69">
        <v>0</v>
      </c>
      <c r="AC14" s="69">
        <v>0</v>
      </c>
      <c r="AD14" s="69">
        <v>0</v>
      </c>
      <c r="AE14" s="69">
        <v>0</v>
      </c>
      <c r="AF14" s="69">
        <v>0</v>
      </c>
      <c r="AG14" s="69">
        <v>0</v>
      </c>
      <c r="AH14" s="69">
        <v>0</v>
      </c>
      <c r="AI14" s="69">
        <v>0</v>
      </c>
      <c r="AJ14" s="69">
        <v>0</v>
      </c>
      <c r="AK14" s="69">
        <v>0</v>
      </c>
      <c r="AL14" s="69">
        <v>0</v>
      </c>
      <c r="AM14" s="69">
        <v>0</v>
      </c>
      <c r="AN14" s="69">
        <v>0</v>
      </c>
      <c r="AO14" s="69">
        <v>0</v>
      </c>
      <c r="AP14" s="69">
        <v>0</v>
      </c>
      <c r="AQ14" s="69">
        <v>0</v>
      </c>
      <c r="AR14" s="69">
        <v>0</v>
      </c>
      <c r="AS14" s="69">
        <v>0</v>
      </c>
      <c r="AT14" s="69">
        <v>0</v>
      </c>
      <c r="AU14" s="69">
        <v>0</v>
      </c>
      <c r="AV14" s="69">
        <v>0</v>
      </c>
      <c r="AW14" s="69">
        <v>0</v>
      </c>
      <c r="AX14" s="69">
        <v>0</v>
      </c>
      <c r="AY14" s="69">
        <v>0</v>
      </c>
      <c r="AZ14" s="69">
        <v>0</v>
      </c>
      <c r="BA14" s="69">
        <v>0</v>
      </c>
      <c r="BB14" s="69">
        <v>0</v>
      </c>
      <c r="BC14" s="69">
        <v>0</v>
      </c>
      <c r="BD14" s="69">
        <v>0</v>
      </c>
      <c r="BE14" s="69">
        <v>0</v>
      </c>
      <c r="BF14" s="69">
        <v>0</v>
      </c>
      <c r="BG14" s="69">
        <v>0</v>
      </c>
      <c r="BH14" s="69">
        <v>0</v>
      </c>
      <c r="BI14" s="69">
        <v>0</v>
      </c>
      <c r="BJ14" s="69">
        <v>0</v>
      </c>
      <c r="BK14" s="69">
        <v>0</v>
      </c>
      <c r="BL14" s="69">
        <v>0</v>
      </c>
      <c r="BM14" s="69">
        <v>0</v>
      </c>
      <c r="BN14" s="69">
        <v>0</v>
      </c>
      <c r="BO14" s="69">
        <v>0</v>
      </c>
      <c r="BP14" s="69">
        <v>0</v>
      </c>
      <c r="BQ14" s="69">
        <v>0</v>
      </c>
      <c r="BR14" s="69">
        <v>0</v>
      </c>
      <c r="BS14" s="69">
        <v>0</v>
      </c>
      <c r="BT14" s="69">
        <v>0</v>
      </c>
      <c r="BU14" s="69">
        <v>0</v>
      </c>
      <c r="BV14" s="69">
        <v>0</v>
      </c>
      <c r="BW14" s="69">
        <v>0</v>
      </c>
      <c r="BX14" s="69">
        <v>0</v>
      </c>
      <c r="BY14" s="69">
        <v>0</v>
      </c>
      <c r="BZ14" s="69">
        <v>0</v>
      </c>
      <c r="CA14" s="69">
        <v>0</v>
      </c>
      <c r="CB14" s="69">
        <v>0</v>
      </c>
      <c r="CC14" s="69">
        <v>0</v>
      </c>
      <c r="CD14" s="69">
        <v>0</v>
      </c>
      <c r="CE14" s="69">
        <v>0</v>
      </c>
      <c r="CF14" s="69">
        <v>0</v>
      </c>
      <c r="CG14" s="69">
        <v>0</v>
      </c>
      <c r="CH14" s="69">
        <v>0</v>
      </c>
      <c r="CI14" s="69">
        <v>0</v>
      </c>
      <c r="CJ14" s="69">
        <v>0</v>
      </c>
      <c r="CK14" s="69">
        <v>0</v>
      </c>
      <c r="CL14" s="69">
        <v>0</v>
      </c>
      <c r="CM14" s="69">
        <v>0</v>
      </c>
      <c r="CN14" s="69">
        <v>0</v>
      </c>
      <c r="CO14" s="69">
        <v>0</v>
      </c>
      <c r="CP14" s="69">
        <v>0</v>
      </c>
      <c r="CQ14" s="69">
        <v>0</v>
      </c>
      <c r="CR14" s="69">
        <v>0</v>
      </c>
      <c r="CS14" s="69">
        <v>0</v>
      </c>
      <c r="CT14" s="69">
        <v>0</v>
      </c>
      <c r="CU14" s="69">
        <v>0</v>
      </c>
      <c r="CV14" s="69">
        <v>0</v>
      </c>
      <c r="CW14" s="69">
        <v>0</v>
      </c>
      <c r="CX14" s="69">
        <v>0</v>
      </c>
      <c r="CY14" s="69">
        <v>0</v>
      </c>
      <c r="CZ14" s="69">
        <v>0</v>
      </c>
      <c r="DA14" s="69">
        <v>0</v>
      </c>
      <c r="DB14" s="69">
        <v>0</v>
      </c>
      <c r="DC14" s="69">
        <v>0</v>
      </c>
      <c r="DD14" s="69">
        <v>0</v>
      </c>
      <c r="DE14" s="69">
        <v>0</v>
      </c>
      <c r="DF14" s="69">
        <v>0</v>
      </c>
      <c r="DG14" s="69">
        <v>0</v>
      </c>
      <c r="DH14" s="69">
        <v>0</v>
      </c>
      <c r="DI14" s="69">
        <v>0</v>
      </c>
      <c r="DJ14" s="69">
        <v>0</v>
      </c>
      <c r="DK14" s="69">
        <v>0</v>
      </c>
      <c r="DL14" s="69">
        <v>0</v>
      </c>
      <c r="DM14" s="69">
        <v>0</v>
      </c>
      <c r="DN14" s="69">
        <v>0</v>
      </c>
      <c r="DO14" s="69">
        <v>0</v>
      </c>
      <c r="DP14" s="69">
        <v>0</v>
      </c>
      <c r="DQ14" s="69">
        <v>0</v>
      </c>
      <c r="DR14" s="69">
        <v>0</v>
      </c>
      <c r="DS14" s="69">
        <v>0</v>
      </c>
      <c r="DT14" s="69">
        <v>0</v>
      </c>
      <c r="DU14" s="69">
        <v>0</v>
      </c>
      <c r="DV14" s="69">
        <v>0</v>
      </c>
      <c r="DW14" s="69">
        <v>0</v>
      </c>
      <c r="DX14" s="69">
        <v>0</v>
      </c>
      <c r="DY14" s="69">
        <v>0</v>
      </c>
      <c r="DZ14" s="69">
        <v>0</v>
      </c>
      <c r="EA14" s="69">
        <v>0</v>
      </c>
      <c r="EB14" s="69">
        <v>0</v>
      </c>
      <c r="EC14" s="69">
        <v>0</v>
      </c>
      <c r="ED14" s="69">
        <v>0</v>
      </c>
      <c r="EE14" s="69">
        <v>0</v>
      </c>
      <c r="EF14" s="99">
        <v>0</v>
      </c>
      <c r="EG14" s="69">
        <v>0</v>
      </c>
      <c r="EH14" s="69">
        <v>0</v>
      </c>
      <c r="EI14" s="69">
        <v>0</v>
      </c>
      <c r="EJ14" s="69">
        <v>0</v>
      </c>
      <c r="EK14" s="69">
        <v>0</v>
      </c>
      <c r="EL14" s="75">
        <v>464.73420002999995</v>
      </c>
      <c r="EM14" s="75">
        <v>16.4986946</v>
      </c>
      <c r="EN14" s="75">
        <v>0</v>
      </c>
      <c r="EO14" s="75">
        <v>91.462870649999999</v>
      </c>
      <c r="EP14" s="75">
        <v>229.19440996</v>
      </c>
      <c r="EQ14" s="75">
        <v>0</v>
      </c>
      <c r="ER14" s="99">
        <v>0</v>
      </c>
      <c r="ES14" s="69">
        <v>0</v>
      </c>
      <c r="ET14" s="69">
        <v>0</v>
      </c>
      <c r="EU14" s="69">
        <v>19.8772947</v>
      </c>
      <c r="EV14" s="69">
        <v>0</v>
      </c>
      <c r="EW14" s="69">
        <v>25.07221835</v>
      </c>
      <c r="EX14" s="75">
        <v>0</v>
      </c>
      <c r="EY14" s="75">
        <v>0</v>
      </c>
      <c r="EZ14" s="75">
        <v>10.52743926</v>
      </c>
      <c r="FA14" s="75">
        <v>0.44826221999999999</v>
      </c>
      <c r="FB14" s="75">
        <v>0</v>
      </c>
      <c r="FC14" s="75">
        <v>0</v>
      </c>
      <c r="FD14" s="99">
        <v>0.55000000000000004</v>
      </c>
      <c r="FE14" s="69">
        <v>0</v>
      </c>
      <c r="FF14" s="69">
        <v>0</v>
      </c>
      <c r="FG14" s="69">
        <v>0</v>
      </c>
      <c r="FH14" s="69">
        <v>0</v>
      </c>
      <c r="FI14" s="69">
        <v>0</v>
      </c>
      <c r="FJ14" s="75">
        <v>0</v>
      </c>
      <c r="FK14" s="75">
        <v>0</v>
      </c>
      <c r="FL14" s="75">
        <v>0</v>
      </c>
      <c r="FM14" s="75">
        <v>0</v>
      </c>
      <c r="FN14" s="75">
        <v>0</v>
      </c>
      <c r="FO14" s="75"/>
    </row>
    <row r="15" spans="1:171" s="45" customFormat="1" ht="34.950000000000003" customHeight="1" x14ac:dyDescent="0.25">
      <c r="A15" s="129"/>
      <c r="B15" s="40" t="str">
        <f>IF('0'!$A$1=1,"Усього видатків","Total expenditure")</f>
        <v>Усього видатків</v>
      </c>
      <c r="C15" s="41"/>
      <c r="D15" s="76">
        <v>22441.030450760001</v>
      </c>
      <c r="E15" s="76">
        <v>51107.102377069998</v>
      </c>
      <c r="F15" s="76">
        <v>84504.938862629991</v>
      </c>
      <c r="G15" s="76">
        <v>116849.30100442999</v>
      </c>
      <c r="H15" s="76">
        <v>149233.12027129999</v>
      </c>
      <c r="I15" s="76">
        <v>187594.65587054999</v>
      </c>
      <c r="J15" s="76">
        <v>220182.45945492</v>
      </c>
      <c r="K15" s="76">
        <v>254286.51531863998</v>
      </c>
      <c r="L15" s="76">
        <v>287043.82500362996</v>
      </c>
      <c r="M15" s="76">
        <v>323760.75929409999</v>
      </c>
      <c r="N15" s="76">
        <v>362845.72183499997</v>
      </c>
      <c r="O15" s="77">
        <v>416853.58244976995</v>
      </c>
      <c r="P15" s="76">
        <v>25692.334875280001</v>
      </c>
      <c r="Q15" s="76">
        <v>60693.39146626</v>
      </c>
      <c r="R15" s="76">
        <v>98999.658737549995</v>
      </c>
      <c r="S15" s="76">
        <v>135632.74492944998</v>
      </c>
      <c r="T15" s="76">
        <v>174321.26915753999</v>
      </c>
      <c r="U15" s="76">
        <v>216923.73106101999</v>
      </c>
      <c r="V15" s="76">
        <v>256804.66089817998</v>
      </c>
      <c r="W15" s="76">
        <v>295878.14141578996</v>
      </c>
      <c r="X15" s="76">
        <v>335759.34267949994</v>
      </c>
      <c r="Y15" s="76">
        <v>378767.92993160995</v>
      </c>
      <c r="Z15" s="76">
        <v>424801.16675342998</v>
      </c>
      <c r="AA15" s="77">
        <v>492454.66152155993</v>
      </c>
      <c r="AB15" s="76">
        <v>30773.48914483</v>
      </c>
      <c r="AC15" s="76">
        <v>71062.911841709996</v>
      </c>
      <c r="AD15" s="76">
        <v>112102.81822513</v>
      </c>
      <c r="AE15" s="76">
        <v>156045.76016424</v>
      </c>
      <c r="AF15" s="76">
        <v>197058.70959375001</v>
      </c>
      <c r="AG15" s="76">
        <v>239135.80940367002</v>
      </c>
      <c r="AH15" s="76">
        <v>281312.14064226003</v>
      </c>
      <c r="AI15" s="76">
        <v>318746.33676341001</v>
      </c>
      <c r="AJ15" s="76">
        <v>359047.04560522002</v>
      </c>
      <c r="AK15" s="76">
        <v>398368.13284024002</v>
      </c>
      <c r="AL15" s="76">
        <v>441880.75141293003</v>
      </c>
      <c r="AM15" s="77">
        <v>505843.80962140003</v>
      </c>
      <c r="AN15" s="76">
        <v>32606.295799349999</v>
      </c>
      <c r="AO15" s="76">
        <v>70685.888944120001</v>
      </c>
      <c r="AP15" s="76">
        <v>111642.32546659</v>
      </c>
      <c r="AQ15" s="76">
        <v>154717.71335177001</v>
      </c>
      <c r="AR15" s="76">
        <v>198573.47446520001</v>
      </c>
      <c r="AS15" s="76">
        <v>244241.48869769002</v>
      </c>
      <c r="AT15" s="76">
        <v>282479.60348311003</v>
      </c>
      <c r="AU15" s="76">
        <v>322817.52075462003</v>
      </c>
      <c r="AV15" s="76">
        <v>364068.62125448999</v>
      </c>
      <c r="AW15" s="76">
        <v>413506.12990527001</v>
      </c>
      <c r="AX15" s="76">
        <v>458331.96673877002</v>
      </c>
      <c r="AY15" s="77">
        <v>523125.69783726003</v>
      </c>
      <c r="AZ15" s="76">
        <v>31306.949504119999</v>
      </c>
      <c r="BA15" s="76">
        <v>75410.387066219992</v>
      </c>
      <c r="BB15" s="76">
        <v>126028.31203182999</v>
      </c>
      <c r="BC15" s="76">
        <v>178759.53272701</v>
      </c>
      <c r="BD15" s="76">
        <v>229665.26273126999</v>
      </c>
      <c r="BE15" s="76">
        <v>285234.58635856002</v>
      </c>
      <c r="BF15" s="76">
        <v>335285.06609008001</v>
      </c>
      <c r="BG15" s="76">
        <v>382778.36183597002</v>
      </c>
      <c r="BH15" s="76">
        <v>433189.99126797006</v>
      </c>
      <c r="BI15" s="76">
        <v>491965.17495274008</v>
      </c>
      <c r="BJ15" s="76">
        <v>561512.39283405012</v>
      </c>
      <c r="BK15" s="76">
        <v>679871.40043556003</v>
      </c>
      <c r="BL15" s="78">
        <v>29082.028313819999</v>
      </c>
      <c r="BM15" s="76">
        <v>81687.212037020014</v>
      </c>
      <c r="BN15" s="79">
        <v>159996.55330720005</v>
      </c>
      <c r="BO15" s="79">
        <v>223707.65193572006</v>
      </c>
      <c r="BP15" s="79">
        <v>283777.04004883004</v>
      </c>
      <c r="BQ15" s="79">
        <v>350426.77371907001</v>
      </c>
      <c r="BR15" s="79">
        <v>410650.77198083</v>
      </c>
      <c r="BS15" s="79">
        <v>475531.96631902002</v>
      </c>
      <c r="BT15" s="79">
        <v>556683.20501600998</v>
      </c>
      <c r="BU15" s="79">
        <v>621177.13621291996</v>
      </c>
      <c r="BV15" s="79">
        <v>701801.27197426988</v>
      </c>
      <c r="BW15" s="79">
        <v>835832.05014816986</v>
      </c>
      <c r="BX15" s="78">
        <v>46744.888173439991</v>
      </c>
      <c r="BY15" s="79">
        <v>124236.04528458</v>
      </c>
      <c r="BZ15" s="79">
        <v>216533.06424203998</v>
      </c>
      <c r="CA15" s="79">
        <v>285161.58636726998</v>
      </c>
      <c r="CB15" s="79">
        <v>359030.42111747997</v>
      </c>
      <c r="CC15" s="79">
        <v>443852.27387456998</v>
      </c>
      <c r="CD15" s="79">
        <v>513847.93730137998</v>
      </c>
      <c r="CE15" s="79">
        <v>598287.63818825001</v>
      </c>
      <c r="CF15" s="79">
        <v>699658.22443693003</v>
      </c>
      <c r="CG15" s="79">
        <v>792927.26969880005</v>
      </c>
      <c r="CH15" s="79">
        <v>891331.34937316005</v>
      </c>
      <c r="CI15" s="79">
        <v>1056973.0851563902</v>
      </c>
      <c r="CJ15" s="78">
        <v>50384.980976120016</v>
      </c>
      <c r="CK15" s="79">
        <v>131970.02825607004</v>
      </c>
      <c r="CL15" s="79">
        <v>251947.22951480001</v>
      </c>
      <c r="CM15" s="79">
        <v>348395.09595098003</v>
      </c>
      <c r="CN15" s="79">
        <v>454344.91158602003</v>
      </c>
      <c r="CO15" s="79">
        <v>556953.99943825009</v>
      </c>
      <c r="CP15" s="79">
        <v>643825.88191208011</v>
      </c>
      <c r="CQ15" s="79">
        <v>734224.87072423007</v>
      </c>
      <c r="CR15" s="79">
        <v>841594.27855645015</v>
      </c>
      <c r="CS15" s="79">
        <v>937529.10027896019</v>
      </c>
      <c r="CT15" s="79">
        <v>1052380.4716269402</v>
      </c>
      <c r="CU15" s="84">
        <v>1250189.5226814002</v>
      </c>
      <c r="CV15" s="76">
        <v>73658.978162259998</v>
      </c>
      <c r="CW15" s="79">
        <v>162887.11599391999</v>
      </c>
      <c r="CX15" s="79">
        <v>284311.1303285801</v>
      </c>
      <c r="CY15" s="79">
        <v>394142.69801668008</v>
      </c>
      <c r="CZ15" s="79">
        <v>508145.02641540003</v>
      </c>
      <c r="DA15" s="79">
        <v>622309.72115094005</v>
      </c>
      <c r="DB15" s="79">
        <v>721190.71552778</v>
      </c>
      <c r="DC15" s="86">
        <v>822712.83465490001</v>
      </c>
      <c r="DD15" s="79">
        <v>939478.45238241006</v>
      </c>
      <c r="DE15" s="79">
        <v>1046224.31155356</v>
      </c>
      <c r="DF15" s="79">
        <v>1169482.2093330701</v>
      </c>
      <c r="DG15" s="84">
        <v>1372350.63769418</v>
      </c>
      <c r="DH15" s="76">
        <v>75899.970510690007</v>
      </c>
      <c r="DI15" s="79">
        <v>173621.54307315004</v>
      </c>
      <c r="DJ15" s="79">
        <v>298688.05783517996</v>
      </c>
      <c r="DK15" s="79">
        <v>415354.08435372997</v>
      </c>
      <c r="DL15" s="79">
        <v>533662.25117517007</v>
      </c>
      <c r="DM15" s="79">
        <v>655835.51580985996</v>
      </c>
      <c r="DN15" s="79">
        <v>776333.61505231995</v>
      </c>
      <c r="DO15" s="86">
        <v>888521.01069993991</v>
      </c>
      <c r="DP15" s="79">
        <v>1032203.9792155798</v>
      </c>
      <c r="DQ15" s="79">
        <v>1168282.5285253201</v>
      </c>
      <c r="DR15" s="79">
        <v>1305715.40089543</v>
      </c>
      <c r="DS15" s="96">
        <v>1595395.8534654099</v>
      </c>
      <c r="DT15" s="76">
        <v>80927.859045199992</v>
      </c>
      <c r="DU15" s="79">
        <v>197353.00795138002</v>
      </c>
      <c r="DV15" s="79">
        <v>336286.46392270003</v>
      </c>
      <c r="DW15" s="79">
        <f>470953229834.92/1000000</f>
        <v>470953.22983491997</v>
      </c>
      <c r="DX15" s="79">
        <v>617693.42601520999</v>
      </c>
      <c r="DY15" s="79">
        <v>769820.54633221996</v>
      </c>
      <c r="DZ15" s="79">
        <v>891578.91257084999</v>
      </c>
      <c r="EA15" s="86">
        <v>1012412.15256818</v>
      </c>
      <c r="EB15" s="79">
        <v>1174052.03241102</v>
      </c>
      <c r="EC15" s="79">
        <v>1312107.0050411201</v>
      </c>
      <c r="ED15" s="79">
        <v>1494226.7918346</v>
      </c>
      <c r="EE15" s="79">
        <v>1845367.3787643798</v>
      </c>
      <c r="EF15" s="78">
        <v>83707.733837149994</v>
      </c>
      <c r="EG15" s="79">
        <v>221192.74306757998</v>
      </c>
      <c r="EH15" s="79">
        <v>447336.87605140003</v>
      </c>
      <c r="EI15" s="79">
        <v>641875.00646241009</v>
      </c>
      <c r="EJ15" s="79">
        <v>884013.91267555009</v>
      </c>
      <c r="EK15" s="79">
        <v>1157711.9836023101</v>
      </c>
      <c r="EL15" s="79">
        <v>1366385.5113273999</v>
      </c>
      <c r="EM15" s="86">
        <v>1620715.4929104198</v>
      </c>
      <c r="EN15" s="79">
        <v>1944436.71003584</v>
      </c>
      <c r="EO15" s="79">
        <v>2208877.8422130002</v>
      </c>
      <c r="EP15" s="79">
        <v>2555396.2162082298</v>
      </c>
      <c r="EQ15" s="79">
        <v>3043871.3888267204</v>
      </c>
      <c r="ER15" s="78">
        <v>204975.95029072001</v>
      </c>
      <c r="ES15" s="79">
        <v>481822.67248811998</v>
      </c>
      <c r="ET15" s="79">
        <v>809503.41562426998</v>
      </c>
      <c r="EU15" s="79">
        <v>1128878.8960356999</v>
      </c>
      <c r="EV15" s="79">
        <v>1524718.8329141699</v>
      </c>
      <c r="EW15" s="79">
        <v>1937574.8367858999</v>
      </c>
      <c r="EX15" s="79">
        <v>2243134.8177016801</v>
      </c>
      <c r="EY15" s="86">
        <v>2577782.8278815299</v>
      </c>
      <c r="EZ15" s="79">
        <v>3063236.3873220496</v>
      </c>
      <c r="FA15" s="79">
        <v>3388158.5812698901</v>
      </c>
      <c r="FB15" s="79">
        <v>3776856.7814791501</v>
      </c>
      <c r="FC15" s="79">
        <v>4441364.6146632498</v>
      </c>
      <c r="FD15" s="78">
        <v>183492.21641492998</v>
      </c>
      <c r="FE15" s="79">
        <v>535650.73810774996</v>
      </c>
      <c r="FF15" s="79">
        <v>916392.84502630006</v>
      </c>
      <c r="FG15" s="79">
        <v>1251898.22484336</v>
      </c>
      <c r="FH15" s="79">
        <v>1674689.01251399</v>
      </c>
      <c r="FI15" s="79">
        <v>2096083.37626155</v>
      </c>
      <c r="FJ15" s="79">
        <v>2440133.5572109702</v>
      </c>
      <c r="FK15" s="86">
        <v>2844502.1080327798</v>
      </c>
      <c r="FL15" s="79">
        <v>3236463.4191707699</v>
      </c>
      <c r="FM15" s="79">
        <v>3648067.6666906402</v>
      </c>
      <c r="FN15" s="79">
        <v>4119868.9415660203</v>
      </c>
      <c r="FO15" s="79"/>
    </row>
    <row r="16" spans="1:171" s="45" customFormat="1" ht="34.950000000000003" customHeight="1" x14ac:dyDescent="0.25">
      <c r="A16" s="128" t="str">
        <f>IF('0'!$A$1=1,"ЗА ЕКОНОМІЧНОЮ КЛАСИФІКАЦІЄЮ ВИДАТКІВ **","ECONOMIC CLASSIFICATIONOF EXPENDITURE **")</f>
        <v>ЗА ЕКОНОМІЧНОЮ КЛАСИФІКАЦІЄЮ ВИДАТКІВ **</v>
      </c>
      <c r="B16" s="42" t="str">
        <f>IF('0'!$A$1=1,"Поточні видатки","Current expenditure")</f>
        <v>Поточні видатки</v>
      </c>
      <c r="C16" s="39">
        <v>2000</v>
      </c>
      <c r="D16" s="69">
        <v>22048.27688274</v>
      </c>
      <c r="E16" s="69">
        <v>49734.198508010006</v>
      </c>
      <c r="F16" s="69">
        <v>81269.903747550008</v>
      </c>
      <c r="G16" s="69">
        <v>111696.40192939001</v>
      </c>
      <c r="H16" s="69">
        <v>141997.69003366999</v>
      </c>
      <c r="I16" s="69">
        <v>176959.12974702998</v>
      </c>
      <c r="J16" s="69">
        <v>206419.12142141999</v>
      </c>
      <c r="K16" s="69">
        <v>236294.36134092999</v>
      </c>
      <c r="L16" s="69">
        <v>265416.92194763001</v>
      </c>
      <c r="M16" s="69">
        <v>297525.02888473001</v>
      </c>
      <c r="N16" s="69">
        <v>330877.86157338001</v>
      </c>
      <c r="O16" s="70">
        <v>374906.71745557</v>
      </c>
      <c r="P16" s="69">
        <v>25061.32762751</v>
      </c>
      <c r="Q16" s="69">
        <v>58434.215474459997</v>
      </c>
      <c r="R16" s="69">
        <v>93332.660616079986</v>
      </c>
      <c r="S16" s="69">
        <v>127452.18639912998</v>
      </c>
      <c r="T16" s="69">
        <v>163080.35995548998</v>
      </c>
      <c r="U16" s="69">
        <v>202774.94020050997</v>
      </c>
      <c r="V16" s="69">
        <v>238795.61176939995</v>
      </c>
      <c r="W16" s="69">
        <v>274174.97218456992</v>
      </c>
      <c r="X16" s="69">
        <v>310236.6720419199</v>
      </c>
      <c r="Y16" s="69">
        <v>349482.7726814599</v>
      </c>
      <c r="Z16" s="69">
        <v>391991.84837802988</v>
      </c>
      <c r="AA16" s="70">
        <v>451709.41432794987</v>
      </c>
      <c r="AB16" s="69">
        <v>30501.589989849992</v>
      </c>
      <c r="AC16" s="69">
        <v>68858.404598230001</v>
      </c>
      <c r="AD16" s="69">
        <v>108144.58886542</v>
      </c>
      <c r="AE16" s="69">
        <v>149216.68000945001</v>
      </c>
      <c r="AF16" s="69">
        <v>187475.26742905</v>
      </c>
      <c r="AG16" s="69">
        <v>228545.41449390998</v>
      </c>
      <c r="AH16" s="69">
        <v>267509.59602305002</v>
      </c>
      <c r="AI16" s="69">
        <v>302965.08003751002</v>
      </c>
      <c r="AJ16" s="69">
        <v>340975.13977462001</v>
      </c>
      <c r="AK16" s="69">
        <v>378769.5789204</v>
      </c>
      <c r="AL16" s="69">
        <v>420362.25572420005</v>
      </c>
      <c r="AM16" s="70">
        <v>476463.60723644006</v>
      </c>
      <c r="AN16" s="69">
        <v>32417.06122657</v>
      </c>
      <c r="AO16" s="69">
        <v>70201.943694350004</v>
      </c>
      <c r="AP16" s="69">
        <v>110118.94559677001</v>
      </c>
      <c r="AQ16" s="69">
        <v>152584.01526277</v>
      </c>
      <c r="AR16" s="69">
        <v>194031.86519042001</v>
      </c>
      <c r="AS16" s="69">
        <v>239060.63631964999</v>
      </c>
      <c r="AT16" s="69">
        <v>276382.01680222002</v>
      </c>
      <c r="AU16" s="69">
        <v>313616.66964203998</v>
      </c>
      <c r="AV16" s="69">
        <v>352553.89096589002</v>
      </c>
      <c r="AW16" s="69">
        <v>399666.99951043999</v>
      </c>
      <c r="AX16" s="69">
        <v>441509.26890766999</v>
      </c>
      <c r="AY16" s="70">
        <v>502926.03543212998</v>
      </c>
      <c r="AZ16" s="69">
        <v>31072.544691659998</v>
      </c>
      <c r="BA16" s="69">
        <v>73934.128737670006</v>
      </c>
      <c r="BB16" s="69">
        <v>119472.87787002002</v>
      </c>
      <c r="BC16" s="69">
        <v>170395.21339696</v>
      </c>
      <c r="BD16" s="69">
        <v>219742.3283999</v>
      </c>
      <c r="BE16" s="69">
        <v>272909.02847699</v>
      </c>
      <c r="BF16" s="69">
        <v>319894.47134937998</v>
      </c>
      <c r="BG16" s="69">
        <v>363669.76725052996</v>
      </c>
      <c r="BH16" s="69">
        <v>409199.62211850996</v>
      </c>
      <c r="BI16" s="69">
        <v>463066.41726583999</v>
      </c>
      <c r="BJ16" s="69">
        <v>527365.35574844002</v>
      </c>
      <c r="BK16" s="69">
        <v>633118.82990890997</v>
      </c>
      <c r="BL16" s="71">
        <v>29004.791202480003</v>
      </c>
      <c r="BM16" s="69">
        <v>80535.690341570007</v>
      </c>
      <c r="BN16" s="75">
        <v>155979.51839384</v>
      </c>
      <c r="BO16" s="75">
        <v>217370.79999668</v>
      </c>
      <c r="BP16" s="75">
        <v>274486.88216020004</v>
      </c>
      <c r="BQ16" s="75">
        <v>337401.58086499001</v>
      </c>
      <c r="BR16" s="75">
        <v>393122.93774523004</v>
      </c>
      <c r="BS16" s="75">
        <v>451850.25368271006</v>
      </c>
      <c r="BT16" s="75">
        <v>524032.62143841002</v>
      </c>
      <c r="BU16" s="75">
        <v>582742.52028452</v>
      </c>
      <c r="BV16" s="75">
        <v>654715.98769660003</v>
      </c>
      <c r="BW16" s="75">
        <v>762702.45084991003</v>
      </c>
      <c r="BX16" s="71">
        <v>46382.443237169995</v>
      </c>
      <c r="BY16" s="75">
        <v>122479.69013688999</v>
      </c>
      <c r="BZ16" s="75">
        <v>211208.60684298002</v>
      </c>
      <c r="CA16" s="75">
        <v>276598.55272424</v>
      </c>
      <c r="CB16" s="75">
        <v>345786.56687616999</v>
      </c>
      <c r="CC16" s="75">
        <v>424098.88049578003</v>
      </c>
      <c r="CD16" s="75">
        <v>487498.03840924002</v>
      </c>
      <c r="CE16" s="75">
        <v>564060.97536016</v>
      </c>
      <c r="CF16" s="75">
        <v>656735.34316687007</v>
      </c>
      <c r="CG16" s="75">
        <v>740209.65009049</v>
      </c>
      <c r="CH16" s="75">
        <v>826512.71128692001</v>
      </c>
      <c r="CI16" s="75">
        <v>957083.12682541995</v>
      </c>
      <c r="CJ16" s="71">
        <v>49836.542647629991</v>
      </c>
      <c r="CK16" s="75">
        <v>129318.54644886001</v>
      </c>
      <c r="CL16" s="75">
        <v>244698.83494864003</v>
      </c>
      <c r="CM16" s="75">
        <v>335310.80597043998</v>
      </c>
      <c r="CN16" s="75">
        <v>432653.34139514004</v>
      </c>
      <c r="CO16" s="75">
        <v>524776.70571073005</v>
      </c>
      <c r="CP16" s="75">
        <v>600683.07502912008</v>
      </c>
      <c r="CQ16" s="75">
        <v>679155.31896541012</v>
      </c>
      <c r="CR16" s="75">
        <v>774658.94827741012</v>
      </c>
      <c r="CS16" s="75">
        <v>857345.27425451996</v>
      </c>
      <c r="CT16" s="75">
        <v>956530.54908799997</v>
      </c>
      <c r="CU16" s="83">
        <v>1106010.29208135</v>
      </c>
      <c r="CV16" s="69">
        <v>72738.011104149991</v>
      </c>
      <c r="CW16" s="75">
        <v>159415.58836615001</v>
      </c>
      <c r="CX16" s="75">
        <v>274334.64927552996</v>
      </c>
      <c r="CY16" s="75">
        <v>375405.40857603995</v>
      </c>
      <c r="CZ16" s="75">
        <v>480087.74667393992</v>
      </c>
      <c r="DA16" s="75">
        <v>583752.19572112989</v>
      </c>
      <c r="DB16" s="75">
        <v>670852.11986536987</v>
      </c>
      <c r="DC16" s="85">
        <v>758166.2027809798</v>
      </c>
      <c r="DD16" s="75">
        <v>861871.39320050983</v>
      </c>
      <c r="DE16" s="75">
        <v>954486.25384213997</v>
      </c>
      <c r="DF16" s="75">
        <v>1061607.9564745098</v>
      </c>
      <c r="DG16" s="83">
        <v>1216377.3686999099</v>
      </c>
      <c r="DH16" s="69">
        <v>74761.844519370017</v>
      </c>
      <c r="DI16" s="75">
        <v>167912.07992513999</v>
      </c>
      <c r="DJ16" s="75">
        <v>284925.95421420003</v>
      </c>
      <c r="DK16" s="75">
        <v>394392.69792216999</v>
      </c>
      <c r="DL16" s="75">
        <v>502713.76465005998</v>
      </c>
      <c r="DM16" s="75">
        <v>613810.69671269006</v>
      </c>
      <c r="DN16" s="75">
        <v>721814.89778182993</v>
      </c>
      <c r="DO16" s="85">
        <v>820927.41899440007</v>
      </c>
      <c r="DP16" s="75">
        <v>948324.00676541007</v>
      </c>
      <c r="DQ16" s="75">
        <v>1064442.1123909499</v>
      </c>
      <c r="DR16" s="75">
        <v>1186169.15967814</v>
      </c>
      <c r="DS16" s="95">
        <v>1426269.49672047</v>
      </c>
      <c r="DT16" s="69">
        <v>80385.616233480003</v>
      </c>
      <c r="DU16" s="75">
        <v>194222.71457844001</v>
      </c>
      <c r="DV16" s="75">
        <v>326425.67826840002</v>
      </c>
      <c r="DW16" s="75">
        <v>453136.04862259002</v>
      </c>
      <c r="DX16" s="75">
        <v>591523.43208993005</v>
      </c>
      <c r="DY16" s="75">
        <v>731252.11008681008</v>
      </c>
      <c r="DZ16" s="75">
        <v>837714.13195099996</v>
      </c>
      <c r="EA16" s="85">
        <v>944410.07835716009</v>
      </c>
      <c r="EB16" s="75">
        <v>1087543.65549432</v>
      </c>
      <c r="EC16" s="75">
        <v>1208336.6094626999</v>
      </c>
      <c r="ED16" s="75">
        <v>1367735.3857519398</v>
      </c>
      <c r="EE16" s="75">
        <v>1638167.92313277</v>
      </c>
      <c r="EF16" s="71">
        <v>82868.451548719997</v>
      </c>
      <c r="EG16" s="75">
        <v>217989.74380279999</v>
      </c>
      <c r="EH16" s="75">
        <v>441657.94749757001</v>
      </c>
      <c r="EI16" s="75">
        <v>632981.18832839001</v>
      </c>
      <c r="EJ16" s="75">
        <v>871849.78997808998</v>
      </c>
      <c r="EK16" s="75">
        <v>1137802.67874765</v>
      </c>
      <c r="EL16" s="75">
        <v>1342555.41203318</v>
      </c>
      <c r="EM16" s="85">
        <v>1588190.6392379398</v>
      </c>
      <c r="EN16" s="75">
        <v>1898969.9138629599</v>
      </c>
      <c r="EO16" s="75">
        <v>2154302.2568149101</v>
      </c>
      <c r="EP16" s="75">
        <v>2480063.9486891096</v>
      </c>
      <c r="EQ16" s="75">
        <v>2913665.4237853102</v>
      </c>
      <c r="ER16" s="71">
        <v>202599.30771444002</v>
      </c>
      <c r="ES16" s="75">
        <v>474928.59460890997</v>
      </c>
      <c r="ET16" s="75">
        <v>787491.20577967004</v>
      </c>
      <c r="EU16" s="75">
        <v>1096011.20729397</v>
      </c>
      <c r="EV16" s="75">
        <v>1473208.06454943</v>
      </c>
      <c r="EW16" s="75">
        <v>1867259.7270987399</v>
      </c>
      <c r="EX16" s="75">
        <v>2149917.0816898299</v>
      </c>
      <c r="EY16" s="85">
        <v>2459138.67145039</v>
      </c>
      <c r="EZ16" s="75">
        <v>2913715.3144996897</v>
      </c>
      <c r="FA16" s="75">
        <v>3201040.0247389101</v>
      </c>
      <c r="FB16" s="75">
        <v>3559465.1415588902</v>
      </c>
      <c r="FC16" s="75">
        <v>4129080.78581277</v>
      </c>
      <c r="FD16" s="71">
        <v>178894.01113032</v>
      </c>
      <c r="FE16" s="75">
        <v>520332.55749879999</v>
      </c>
      <c r="FF16" s="75">
        <v>880250.51666908001</v>
      </c>
      <c r="FG16" s="75">
        <v>1198600.8784359901</v>
      </c>
      <c r="FH16" s="75">
        <v>1592986.7233181598</v>
      </c>
      <c r="FI16" s="75">
        <v>1990480.2940343202</v>
      </c>
      <c r="FJ16" s="75">
        <v>2309532.06114787</v>
      </c>
      <c r="FK16" s="85">
        <v>2665230.2944378299</v>
      </c>
      <c r="FL16" s="75">
        <v>3033040.83883616</v>
      </c>
      <c r="FM16" s="75">
        <v>3414102.9650590201</v>
      </c>
      <c r="FN16" s="75">
        <v>3845426.4719142201</v>
      </c>
      <c r="FO16" s="75"/>
    </row>
    <row r="17" spans="1:171" s="45" customFormat="1" ht="34.950000000000003" customHeight="1" x14ac:dyDescent="0.25">
      <c r="A17" s="128"/>
      <c r="B17" s="43" t="str">
        <f>IF('0'!$A$1=1,"Оплата праці і нарахування на заробітну плату","Labor remuneration and accrued payments")</f>
        <v>Оплата праці і нарахування на заробітну плату</v>
      </c>
      <c r="C17" s="39">
        <v>2100</v>
      </c>
      <c r="D17" s="69">
        <v>8603.8853541899989</v>
      </c>
      <c r="E17" s="69">
        <v>18881.00601248</v>
      </c>
      <c r="F17" s="69">
        <v>29703.947732879999</v>
      </c>
      <c r="G17" s="69">
        <v>40494.769373479998</v>
      </c>
      <c r="H17" s="69">
        <v>51194.239127950001</v>
      </c>
      <c r="I17" s="69">
        <v>65872.236016969997</v>
      </c>
      <c r="J17" s="69">
        <v>76475.580866029995</v>
      </c>
      <c r="K17" s="69">
        <v>86413.28039349</v>
      </c>
      <c r="L17" s="69">
        <v>97163.715755579993</v>
      </c>
      <c r="M17" s="69">
        <v>108481.69241799999</v>
      </c>
      <c r="N17" s="69">
        <v>119958.99184389999</v>
      </c>
      <c r="O17" s="70">
        <v>135076.58591614</v>
      </c>
      <c r="P17" s="69">
        <v>9694.1097776200004</v>
      </c>
      <c r="Q17" s="69">
        <v>21784.6764669</v>
      </c>
      <c r="R17" s="69">
        <v>34134.00932017</v>
      </c>
      <c r="S17" s="69">
        <v>46819.951689759997</v>
      </c>
      <c r="T17" s="69">
        <v>60017.419645489994</v>
      </c>
      <c r="U17" s="69">
        <v>76466.720840900001</v>
      </c>
      <c r="V17" s="69">
        <v>89111.201993549999</v>
      </c>
      <c r="W17" s="69">
        <v>100863.11730997</v>
      </c>
      <c r="X17" s="69">
        <v>113279.24186109999</v>
      </c>
      <c r="Y17" s="69">
        <v>126770.25409211998</v>
      </c>
      <c r="Z17" s="69">
        <v>139586.10950074997</v>
      </c>
      <c r="AA17" s="70">
        <v>157484.56104840996</v>
      </c>
      <c r="AB17" s="69">
        <v>10712.303315309997</v>
      </c>
      <c r="AC17" s="69">
        <v>23594.24344106</v>
      </c>
      <c r="AD17" s="69">
        <v>36796.126752650001</v>
      </c>
      <c r="AE17" s="69">
        <v>51634.596579589997</v>
      </c>
      <c r="AF17" s="69">
        <v>64863.268476180012</v>
      </c>
      <c r="AG17" s="69">
        <v>82785.435475379985</v>
      </c>
      <c r="AH17" s="69">
        <v>96184.668468779986</v>
      </c>
      <c r="AI17" s="69">
        <v>108555.94852349001</v>
      </c>
      <c r="AJ17" s="69">
        <v>121885.35955701</v>
      </c>
      <c r="AK17" s="69">
        <v>135148.02694903</v>
      </c>
      <c r="AL17" s="69">
        <v>149446.33523347002</v>
      </c>
      <c r="AM17" s="70">
        <v>167676.48800790004</v>
      </c>
      <c r="AN17" s="69">
        <v>11289.277896039999</v>
      </c>
      <c r="AO17" s="69">
        <v>24181.702856199998</v>
      </c>
      <c r="AP17" s="69">
        <v>37752.168161660004</v>
      </c>
      <c r="AQ17" s="69">
        <v>51137.144330469993</v>
      </c>
      <c r="AR17" s="69">
        <v>64036.118083260008</v>
      </c>
      <c r="AS17" s="69">
        <v>81124.693737540001</v>
      </c>
      <c r="AT17" s="69">
        <v>93897.341293830003</v>
      </c>
      <c r="AU17" s="69">
        <v>104726.04410643</v>
      </c>
      <c r="AV17" s="69">
        <v>117648.74911903001</v>
      </c>
      <c r="AW17" s="69">
        <v>130890.94709375998</v>
      </c>
      <c r="AX17" s="69">
        <v>143713.79019821002</v>
      </c>
      <c r="AY17" s="70">
        <v>162453.22063210001</v>
      </c>
      <c r="AZ17" s="69">
        <v>10040.031178350002</v>
      </c>
      <c r="BA17" s="69">
        <v>23206.511484350005</v>
      </c>
      <c r="BB17" s="69">
        <v>37052.47401079</v>
      </c>
      <c r="BC17" s="69">
        <v>51439.689441510003</v>
      </c>
      <c r="BD17" s="69">
        <v>65815.643121949994</v>
      </c>
      <c r="BE17" s="69">
        <v>84649.748453139997</v>
      </c>
      <c r="BF17" s="69">
        <v>98828.526827369991</v>
      </c>
      <c r="BG17" s="69">
        <v>112026.43353472996</v>
      </c>
      <c r="BH17" s="69">
        <v>126986.80768936998</v>
      </c>
      <c r="BI17" s="69">
        <v>144258.96501309995</v>
      </c>
      <c r="BJ17" s="69">
        <v>161099.31333060999</v>
      </c>
      <c r="BK17" s="69">
        <v>185565.72532535001</v>
      </c>
      <c r="BL17" s="71">
        <v>13128.917000149999</v>
      </c>
      <c r="BM17" s="69">
        <v>28917.01395031</v>
      </c>
      <c r="BN17" s="75">
        <v>46539.628701769994</v>
      </c>
      <c r="BO17" s="75">
        <v>64289.397883999998</v>
      </c>
      <c r="BP17" s="75">
        <v>81650.749167980015</v>
      </c>
      <c r="BQ17" s="75">
        <v>104636.22694284</v>
      </c>
      <c r="BR17" s="75">
        <v>122339.72152819001</v>
      </c>
      <c r="BS17" s="75">
        <v>138190.76939594001</v>
      </c>
      <c r="BT17" s="75">
        <v>155917.68232851001</v>
      </c>
      <c r="BU17" s="75">
        <v>174982.69018504</v>
      </c>
      <c r="BV17" s="75">
        <v>194299.58767828005</v>
      </c>
      <c r="BW17" s="75">
        <v>221664.11032090001</v>
      </c>
      <c r="BX17" s="71">
        <v>16560.375487309997</v>
      </c>
      <c r="BY17" s="75">
        <v>36975.998403420002</v>
      </c>
      <c r="BZ17" s="75">
        <v>58161.984032530003</v>
      </c>
      <c r="CA17" s="75">
        <v>77840.506014639992</v>
      </c>
      <c r="CB17" s="75">
        <v>98865.16121233</v>
      </c>
      <c r="CC17" s="75">
        <v>126565.51560846998</v>
      </c>
      <c r="CD17" s="75">
        <v>145576.25700407001</v>
      </c>
      <c r="CE17" s="75">
        <v>163959.22609874996</v>
      </c>
      <c r="CF17" s="75">
        <v>186609.43356501998</v>
      </c>
      <c r="CG17" s="75">
        <v>209009.34020113997</v>
      </c>
      <c r="CH17" s="75">
        <v>232384.68451091001</v>
      </c>
      <c r="CI17" s="75">
        <v>263710.03728662001</v>
      </c>
      <c r="CJ17" s="71">
        <v>19995.437606419997</v>
      </c>
      <c r="CK17" s="75">
        <v>44456.277997850004</v>
      </c>
      <c r="CL17" s="75">
        <v>70304.682647030015</v>
      </c>
      <c r="CM17" s="75">
        <v>95525.085254630001</v>
      </c>
      <c r="CN17" s="75">
        <v>122874.24638872</v>
      </c>
      <c r="CO17" s="75">
        <v>159782.42887603003</v>
      </c>
      <c r="CP17" s="75">
        <v>184215.02865018003</v>
      </c>
      <c r="CQ17" s="75">
        <v>207655.65826114002</v>
      </c>
      <c r="CR17" s="75">
        <v>234071.99663259005</v>
      </c>
      <c r="CS17" s="75">
        <v>261741.00782943994</v>
      </c>
      <c r="CT17" s="75">
        <v>289751.75882662</v>
      </c>
      <c r="CU17" s="83">
        <v>326119.01759663998</v>
      </c>
      <c r="CV17" s="69">
        <v>25163.425400209999</v>
      </c>
      <c r="CW17" s="75">
        <v>54479.188233750006</v>
      </c>
      <c r="CX17" s="75">
        <v>85665.04820568001</v>
      </c>
      <c r="CY17" s="75">
        <v>116201.64969133999</v>
      </c>
      <c r="CZ17" s="75">
        <v>148742.30469868999</v>
      </c>
      <c r="DA17" s="75">
        <v>191239.91612141998</v>
      </c>
      <c r="DB17" s="75">
        <v>220001.50994261002</v>
      </c>
      <c r="DC17" s="85">
        <v>248245.33730999002</v>
      </c>
      <c r="DD17" s="75">
        <v>280115.38593230007</v>
      </c>
      <c r="DE17" s="75">
        <v>312629.67391225998</v>
      </c>
      <c r="DF17" s="75">
        <v>345753.61265432002</v>
      </c>
      <c r="DG17" s="83">
        <v>389342.98671095003</v>
      </c>
      <c r="DH17" s="69">
        <v>30322.373756050001</v>
      </c>
      <c r="DI17" s="75">
        <v>64245.448066679994</v>
      </c>
      <c r="DJ17" s="75">
        <v>98893.777496510025</v>
      </c>
      <c r="DK17" s="75">
        <v>132681.43870918002</v>
      </c>
      <c r="DL17" s="75">
        <v>167900.20013827996</v>
      </c>
      <c r="DM17" s="75">
        <v>214859.66501874998</v>
      </c>
      <c r="DN17" s="75">
        <v>248378.45163565999</v>
      </c>
      <c r="DO17" s="85">
        <v>279775.98208857002</v>
      </c>
      <c r="DP17" s="75">
        <v>318112.74871921993</v>
      </c>
      <c r="DQ17" s="75">
        <v>356853.74789743999</v>
      </c>
      <c r="DR17" s="75">
        <v>395066.04749140999</v>
      </c>
      <c r="DS17" s="95">
        <v>447221.54843155999</v>
      </c>
      <c r="DT17" s="69">
        <v>31907.052185410001</v>
      </c>
      <c r="DU17" s="75">
        <v>72879.106705240003</v>
      </c>
      <c r="DV17" s="75">
        <v>113517.73611672</v>
      </c>
      <c r="DW17" s="75">
        <v>154568.37437239001</v>
      </c>
      <c r="DX17" s="75">
        <v>196194.14315323002</v>
      </c>
      <c r="DY17" s="75">
        <v>253374.55366641001</v>
      </c>
      <c r="DZ17" s="75">
        <v>291192.57794960996</v>
      </c>
      <c r="EA17" s="85">
        <v>327289.37636726</v>
      </c>
      <c r="EB17" s="75">
        <v>369659.10584782</v>
      </c>
      <c r="EC17" s="75">
        <v>414893.60605743999</v>
      </c>
      <c r="ED17" s="75">
        <v>458372.76844740001</v>
      </c>
      <c r="EE17" s="75">
        <v>516124.89903392998</v>
      </c>
      <c r="EF17" s="71">
        <v>38054.773301760004</v>
      </c>
      <c r="EG17" s="75">
        <v>80328.979440460011</v>
      </c>
      <c r="EH17" s="75">
        <v>149442.32150681</v>
      </c>
      <c r="EI17" s="75">
        <v>228619.22940918</v>
      </c>
      <c r="EJ17" s="75">
        <v>338261.47299798997</v>
      </c>
      <c r="EK17" s="75">
        <v>463552.79486953001</v>
      </c>
      <c r="EL17" s="75">
        <v>565500.84577291005</v>
      </c>
      <c r="EM17" s="85">
        <v>693627.85529321001</v>
      </c>
      <c r="EN17" s="75">
        <v>819142.34852591006</v>
      </c>
      <c r="EO17" s="75">
        <v>944013.15246926004</v>
      </c>
      <c r="EP17" s="75">
        <v>1077114.5436013001</v>
      </c>
      <c r="EQ17" s="75">
        <v>1239943.1974878202</v>
      </c>
      <c r="ER17" s="71">
        <v>106673.97679087</v>
      </c>
      <c r="ES17" s="75">
        <v>224576.90461284001</v>
      </c>
      <c r="ET17" s="75">
        <v>332115.60302134004</v>
      </c>
      <c r="EU17" s="75">
        <v>446920.09496876004</v>
      </c>
      <c r="EV17" s="75">
        <v>567608.02070289</v>
      </c>
      <c r="EW17" s="75">
        <v>700893.79998473998</v>
      </c>
      <c r="EX17" s="75">
        <v>816768.29049393989</v>
      </c>
      <c r="EY17" s="85">
        <v>931025.80192353006</v>
      </c>
      <c r="EZ17" s="75">
        <v>1063837.1203280501</v>
      </c>
      <c r="FA17" s="75">
        <v>1188396.3593854199</v>
      </c>
      <c r="FB17" s="75">
        <v>1308693.98955019</v>
      </c>
      <c r="FC17" s="75">
        <v>1479156.0560447099</v>
      </c>
      <c r="FD17" s="71">
        <v>94378.223664370002</v>
      </c>
      <c r="FE17" s="75">
        <v>219882.74459771</v>
      </c>
      <c r="FF17" s="75">
        <v>347956.05077022</v>
      </c>
      <c r="FG17" s="75">
        <v>473675.75524204999</v>
      </c>
      <c r="FH17" s="75">
        <v>604168.48210686003</v>
      </c>
      <c r="FI17" s="75">
        <v>748839.83441562997</v>
      </c>
      <c r="FJ17" s="75">
        <v>872893.12501439999</v>
      </c>
      <c r="FK17" s="85">
        <v>1000218.5938674599</v>
      </c>
      <c r="FL17" s="75">
        <v>1135998.3886071001</v>
      </c>
      <c r="FM17" s="75">
        <v>1274185.6725464701</v>
      </c>
      <c r="FN17" s="75">
        <v>1415298.2930883898</v>
      </c>
      <c r="FO17" s="75"/>
    </row>
    <row r="18" spans="1:171" s="45" customFormat="1" ht="34.950000000000003" customHeight="1" x14ac:dyDescent="0.25">
      <c r="A18" s="128"/>
      <c r="B18" s="43" t="str">
        <f>IF('0'!$A$1=1,"Використання товарів і послуг","Goods and services usage")</f>
        <v>Використання товарів і послуг</v>
      </c>
      <c r="C18" s="39">
        <v>2200</v>
      </c>
      <c r="D18" s="69">
        <v>3899.7041266299998</v>
      </c>
      <c r="E18" s="69">
        <v>10478.878556449999</v>
      </c>
      <c r="F18" s="69">
        <v>18224.254135399999</v>
      </c>
      <c r="G18" s="69">
        <v>24655.986761119999</v>
      </c>
      <c r="H18" s="69">
        <v>30519.747292560001</v>
      </c>
      <c r="I18" s="69">
        <v>37812.70411526</v>
      </c>
      <c r="J18" s="69">
        <v>44099.506683610001</v>
      </c>
      <c r="K18" s="69">
        <v>49898.843033730001</v>
      </c>
      <c r="L18" s="69">
        <v>55925.883895370003</v>
      </c>
      <c r="M18" s="69">
        <v>64456.369234110003</v>
      </c>
      <c r="N18" s="69">
        <v>73819.691968409999</v>
      </c>
      <c r="O18" s="70">
        <v>86489.879860229994</v>
      </c>
      <c r="P18" s="69">
        <v>4982.7473048699994</v>
      </c>
      <c r="Q18" s="69">
        <v>12848.735488249999</v>
      </c>
      <c r="R18" s="69">
        <v>22090.090876570001</v>
      </c>
      <c r="S18" s="69">
        <v>29604.417705810003</v>
      </c>
      <c r="T18" s="69">
        <v>37947.953843850002</v>
      </c>
      <c r="U18" s="69">
        <v>45501.507394079999</v>
      </c>
      <c r="V18" s="69">
        <v>52461.956656859998</v>
      </c>
      <c r="W18" s="69">
        <v>59693.330861980001</v>
      </c>
      <c r="X18" s="69">
        <v>68198.43630899</v>
      </c>
      <c r="Y18" s="69">
        <v>76508.123167900005</v>
      </c>
      <c r="Z18" s="69">
        <v>85795.959975530001</v>
      </c>
      <c r="AA18" s="70">
        <v>99767.149363770004</v>
      </c>
      <c r="AB18" s="69">
        <v>4889.9999522799999</v>
      </c>
      <c r="AC18" s="69">
        <v>13603.309912700002</v>
      </c>
      <c r="AD18" s="69">
        <v>22694.164728080003</v>
      </c>
      <c r="AE18" s="69">
        <v>31246.556707680003</v>
      </c>
      <c r="AF18" s="69">
        <v>38525.311086020003</v>
      </c>
      <c r="AG18" s="69">
        <v>44903.788127420004</v>
      </c>
      <c r="AH18" s="69">
        <v>53545.951472570006</v>
      </c>
      <c r="AI18" s="69">
        <v>59415.527375360005</v>
      </c>
      <c r="AJ18" s="69">
        <v>66837.475161010007</v>
      </c>
      <c r="AK18" s="69">
        <v>73424.077740040011</v>
      </c>
      <c r="AL18" s="69">
        <v>82550.548048400015</v>
      </c>
      <c r="AM18" s="70">
        <v>99110.817325730008</v>
      </c>
      <c r="AN18" s="69">
        <v>4275.6640863600005</v>
      </c>
      <c r="AO18" s="69">
        <v>10211.778544090001</v>
      </c>
      <c r="AP18" s="69">
        <v>18057.371855590001</v>
      </c>
      <c r="AQ18" s="69">
        <v>25928.318344840001</v>
      </c>
      <c r="AR18" s="69">
        <v>34685.597482509998</v>
      </c>
      <c r="AS18" s="69">
        <v>43003.749854999987</v>
      </c>
      <c r="AT18" s="69">
        <v>49821.807157189985</v>
      </c>
      <c r="AU18" s="69">
        <v>57710.70881666999</v>
      </c>
      <c r="AV18" s="69">
        <v>66905.904840859992</v>
      </c>
      <c r="AW18" s="69">
        <v>76842.606383109989</v>
      </c>
      <c r="AX18" s="69">
        <v>87928.594643399992</v>
      </c>
      <c r="AY18" s="70">
        <v>107949.71779960999</v>
      </c>
      <c r="AZ18" s="69">
        <v>3779.5619955199995</v>
      </c>
      <c r="BA18" s="69">
        <v>11888.141353150002</v>
      </c>
      <c r="BB18" s="69">
        <v>23526.317288410002</v>
      </c>
      <c r="BC18" s="69">
        <v>34699.748879220002</v>
      </c>
      <c r="BD18" s="69">
        <v>45212.712751230007</v>
      </c>
      <c r="BE18" s="69">
        <v>56945.285084360003</v>
      </c>
      <c r="BF18" s="69">
        <v>66512.871156690002</v>
      </c>
      <c r="BG18" s="69">
        <v>74711.981592920012</v>
      </c>
      <c r="BH18" s="69">
        <v>85657.623671860012</v>
      </c>
      <c r="BI18" s="69">
        <v>98246.117444860007</v>
      </c>
      <c r="BJ18" s="69">
        <v>114073.28320376</v>
      </c>
      <c r="BK18" s="69">
        <v>142694.66915478001</v>
      </c>
      <c r="BL18" s="71">
        <v>4012.1671128500002</v>
      </c>
      <c r="BM18" s="69">
        <v>11360.569304820001</v>
      </c>
      <c r="BN18" s="75">
        <v>24648.264166650002</v>
      </c>
      <c r="BO18" s="75">
        <v>35719.447740880001</v>
      </c>
      <c r="BP18" s="75">
        <v>46119.51343988</v>
      </c>
      <c r="BQ18" s="75">
        <v>59137.252400190002</v>
      </c>
      <c r="BR18" s="75">
        <v>69551.044285890006</v>
      </c>
      <c r="BS18" s="75">
        <v>81122.623885150024</v>
      </c>
      <c r="BT18" s="75">
        <v>94679.205248640006</v>
      </c>
      <c r="BU18" s="75">
        <v>106193.03448683</v>
      </c>
      <c r="BV18" s="75">
        <v>124660.61908748001</v>
      </c>
      <c r="BW18" s="75">
        <v>157659.62316365002</v>
      </c>
      <c r="BX18" s="71">
        <v>6651.6833278400009</v>
      </c>
      <c r="BY18" s="75">
        <v>19326.686727799999</v>
      </c>
      <c r="BZ18" s="75">
        <v>39053.903005979999</v>
      </c>
      <c r="CA18" s="75">
        <v>55742.067328739999</v>
      </c>
      <c r="CB18" s="75">
        <v>72697.566139739996</v>
      </c>
      <c r="CC18" s="75">
        <v>95896.174455040004</v>
      </c>
      <c r="CD18" s="75">
        <v>114119.14647029999</v>
      </c>
      <c r="CE18" s="75">
        <v>132614.83675973001</v>
      </c>
      <c r="CF18" s="75">
        <v>154846.78504640001</v>
      </c>
      <c r="CG18" s="75">
        <v>175404.44346996001</v>
      </c>
      <c r="CH18" s="75">
        <v>200578.84860865999</v>
      </c>
      <c r="CI18" s="75">
        <v>247934.10724606999</v>
      </c>
      <c r="CJ18" s="71">
        <v>10127.897762279999</v>
      </c>
      <c r="CK18" s="75">
        <v>27376.25257556</v>
      </c>
      <c r="CL18" s="75">
        <v>49403.003291380002</v>
      </c>
      <c r="CM18" s="75">
        <v>72224.076239269998</v>
      </c>
      <c r="CN18" s="75">
        <v>96291.431307039995</v>
      </c>
      <c r="CO18" s="75">
        <v>122384.59589590001</v>
      </c>
      <c r="CP18" s="75">
        <v>145413.5119139</v>
      </c>
      <c r="CQ18" s="75">
        <v>167214.40642257</v>
      </c>
      <c r="CR18" s="75">
        <v>190564.20011832999</v>
      </c>
      <c r="CS18" s="75">
        <v>214772.20189887998</v>
      </c>
      <c r="CT18" s="75">
        <v>241353.14861552999</v>
      </c>
      <c r="CU18" s="83">
        <v>302463.99636833998</v>
      </c>
      <c r="CV18" s="69">
        <v>11719.335987969996</v>
      </c>
      <c r="CW18" s="75">
        <v>30904.495678089996</v>
      </c>
      <c r="CX18" s="75">
        <v>55829.427721089989</v>
      </c>
      <c r="CY18" s="75">
        <v>79642.890522050002</v>
      </c>
      <c r="CZ18" s="75">
        <v>103303.86461270999</v>
      </c>
      <c r="DA18" s="75">
        <v>130055.79769790999</v>
      </c>
      <c r="DB18" s="75">
        <v>154727.11000767001</v>
      </c>
      <c r="DC18" s="85">
        <v>177311.14200483999</v>
      </c>
      <c r="DD18" s="75">
        <v>201548.69279894</v>
      </c>
      <c r="DE18" s="75">
        <v>224964.51394998</v>
      </c>
      <c r="DF18" s="75">
        <v>249409.27825063001</v>
      </c>
      <c r="DG18" s="83">
        <v>302205.25675577996</v>
      </c>
      <c r="DH18" s="69">
        <v>9225.5920010499995</v>
      </c>
      <c r="DI18" s="75">
        <v>25390.479874320004</v>
      </c>
      <c r="DJ18" s="75">
        <v>44530.875373039999</v>
      </c>
      <c r="DK18" s="75">
        <v>67014.911533680002</v>
      </c>
      <c r="DL18" s="75">
        <v>94088.020756059996</v>
      </c>
      <c r="DM18" s="75">
        <v>121419.75274364999</v>
      </c>
      <c r="DN18" s="75">
        <v>152522.88468084999</v>
      </c>
      <c r="DO18" s="85">
        <v>180135.77715079999</v>
      </c>
      <c r="DP18" s="75">
        <v>216542.38387779999</v>
      </c>
      <c r="DQ18" s="75">
        <v>254438.8977347</v>
      </c>
      <c r="DR18" s="75">
        <v>292216.79702216998</v>
      </c>
      <c r="DS18" s="95">
        <v>382543.85077785997</v>
      </c>
      <c r="DT18" s="69">
        <v>12760.469746520001</v>
      </c>
      <c r="DU18" s="75">
        <v>39936.05167311</v>
      </c>
      <c r="DV18" s="75">
        <v>70680.896025499998</v>
      </c>
      <c r="DW18" s="75">
        <v>102229.01923517999</v>
      </c>
      <c r="DX18" s="75">
        <v>142750.50828442999</v>
      </c>
      <c r="DY18" s="75">
        <v>182186.41321048999</v>
      </c>
      <c r="DZ18" s="75">
        <v>215036.94648581999</v>
      </c>
      <c r="EA18" s="85">
        <v>241491.06604692002</v>
      </c>
      <c r="EB18" s="75">
        <v>285056.15364065999</v>
      </c>
      <c r="EC18" s="75">
        <v>317499.00382766</v>
      </c>
      <c r="ED18" s="75">
        <v>367431.39299559005</v>
      </c>
      <c r="EE18" s="75">
        <v>474226.93432434002</v>
      </c>
      <c r="EF18" s="71">
        <v>10514.69467569</v>
      </c>
      <c r="EG18" s="75">
        <v>44378.804540879995</v>
      </c>
      <c r="EH18" s="75">
        <v>117131.07384192999</v>
      </c>
      <c r="EI18" s="75">
        <v>171864.55570223002</v>
      </c>
      <c r="EJ18" s="75">
        <v>227916.90058435997</v>
      </c>
      <c r="EK18" s="75">
        <v>291078.81279878999</v>
      </c>
      <c r="EL18" s="75">
        <v>343382.99182573997</v>
      </c>
      <c r="EM18" s="85">
        <v>396963.20016757003</v>
      </c>
      <c r="EN18" s="75">
        <v>523226.57315158</v>
      </c>
      <c r="EO18" s="75">
        <v>593590.59653693007</v>
      </c>
      <c r="EP18" s="75">
        <v>678186.95111040003</v>
      </c>
      <c r="EQ18" s="75">
        <v>845447.72181155009</v>
      </c>
      <c r="ER18" s="71">
        <v>46108.644419199998</v>
      </c>
      <c r="ES18" s="75">
        <v>135855.1065618</v>
      </c>
      <c r="ET18" s="75">
        <v>265839.99165606999</v>
      </c>
      <c r="EU18" s="75">
        <v>391242.38854680001</v>
      </c>
      <c r="EV18" s="75">
        <v>540231.47144489002</v>
      </c>
      <c r="EW18" s="75">
        <v>707352.18289685994</v>
      </c>
      <c r="EX18" s="75">
        <v>807022.08095568989</v>
      </c>
      <c r="EY18" s="85">
        <v>913597.31660927006</v>
      </c>
      <c r="EZ18" s="75">
        <v>1168619.0661406599</v>
      </c>
      <c r="FA18" s="75">
        <v>1264162.89994408</v>
      </c>
      <c r="FB18" s="75">
        <v>1389915.3226429098</v>
      </c>
      <c r="FC18" s="75">
        <v>1664638.6970520602</v>
      </c>
      <c r="FD18" s="71">
        <v>27674.781342189999</v>
      </c>
      <c r="FE18" s="75">
        <v>124169.84282378999</v>
      </c>
      <c r="FF18" s="75">
        <v>249748.26915079</v>
      </c>
      <c r="FG18" s="75">
        <v>342269.16971634002</v>
      </c>
      <c r="FH18" s="75">
        <v>479269.00001885998</v>
      </c>
      <c r="FI18" s="75">
        <v>621085.75764524995</v>
      </c>
      <c r="FJ18" s="75">
        <v>714500.39161871001</v>
      </c>
      <c r="FK18" s="85">
        <v>808877.79650364001</v>
      </c>
      <c r="FL18" s="75">
        <v>945454.34038698999</v>
      </c>
      <c r="FM18" s="75">
        <v>1052675.2100891601</v>
      </c>
      <c r="FN18" s="75">
        <v>1176429.5093138502</v>
      </c>
      <c r="FO18" s="75"/>
    </row>
    <row r="19" spans="1:171" s="45" customFormat="1" ht="34.950000000000003" customHeight="1" x14ac:dyDescent="0.25">
      <c r="A19" s="128"/>
      <c r="B19" s="43" t="str">
        <f>IF('0'!$A$1=1,"Обслуговування боргових зобов'язань","Debt servicing")</f>
        <v>Обслуговування боргових зобов'язань</v>
      </c>
      <c r="C19" s="39">
        <v>2400</v>
      </c>
      <c r="D19" s="69">
        <v>981.35378918999993</v>
      </c>
      <c r="E19" s="69">
        <v>2524.7480507700002</v>
      </c>
      <c r="F19" s="69">
        <v>5131.0092106600005</v>
      </c>
      <c r="G19" s="69">
        <v>6712.8484109300007</v>
      </c>
      <c r="H19" s="69">
        <v>8756.0563784000005</v>
      </c>
      <c r="I19" s="69">
        <v>11711.37111163</v>
      </c>
      <c r="J19" s="69">
        <v>12764.43252149</v>
      </c>
      <c r="K19" s="69">
        <v>15515.306957929999</v>
      </c>
      <c r="L19" s="69">
        <v>18349.056753329998</v>
      </c>
      <c r="M19" s="69">
        <v>20215.539142019999</v>
      </c>
      <c r="N19" s="69">
        <v>22546.321941139999</v>
      </c>
      <c r="O19" s="70">
        <v>25631.495441029998</v>
      </c>
      <c r="P19" s="69">
        <v>1022.98772629</v>
      </c>
      <c r="Q19" s="69">
        <v>3614.1189365099999</v>
      </c>
      <c r="R19" s="69">
        <v>6093.9233430099994</v>
      </c>
      <c r="S19" s="69">
        <v>7784.8221837599995</v>
      </c>
      <c r="T19" s="69">
        <v>10042.59634713</v>
      </c>
      <c r="U19" s="69">
        <v>12969.56955027</v>
      </c>
      <c r="V19" s="69">
        <v>14303.76011779</v>
      </c>
      <c r="W19" s="69">
        <v>17200.260214130001</v>
      </c>
      <c r="X19" s="69">
        <v>19264.063016350003</v>
      </c>
      <c r="Y19" s="69">
        <v>21870.337272310004</v>
      </c>
      <c r="Z19" s="69">
        <v>24390.736433930004</v>
      </c>
      <c r="AA19" s="70">
        <v>27000.105893560005</v>
      </c>
      <c r="AB19" s="69">
        <v>2507.90349027</v>
      </c>
      <c r="AC19" s="69">
        <v>4877.4858104100003</v>
      </c>
      <c r="AD19" s="69">
        <v>7678.3482093700004</v>
      </c>
      <c r="AE19" s="69">
        <v>10019.924295909999</v>
      </c>
      <c r="AF19" s="69">
        <v>13471.30771488</v>
      </c>
      <c r="AG19" s="69">
        <v>16774.830557150002</v>
      </c>
      <c r="AH19" s="69">
        <v>19563.977947660002</v>
      </c>
      <c r="AI19" s="69">
        <v>22320.113740470002</v>
      </c>
      <c r="AJ19" s="69">
        <v>25272.629663130003</v>
      </c>
      <c r="AK19" s="69">
        <v>28885.469739250002</v>
      </c>
      <c r="AL19" s="69">
        <v>32632.194250830005</v>
      </c>
      <c r="AM19" s="70">
        <v>35904.198689320008</v>
      </c>
      <c r="AN19" s="69">
        <v>3333.63261147</v>
      </c>
      <c r="AO19" s="69">
        <v>6091.0018767499996</v>
      </c>
      <c r="AP19" s="69">
        <v>9287.9626758099985</v>
      </c>
      <c r="AQ19" s="69">
        <v>13312.38144626</v>
      </c>
      <c r="AR19" s="69">
        <v>18145.472692589999</v>
      </c>
      <c r="AS19" s="69">
        <v>23098.124283050001</v>
      </c>
      <c r="AT19" s="69">
        <v>27514.873441979998</v>
      </c>
      <c r="AU19" s="69">
        <v>30967.152333589998</v>
      </c>
      <c r="AV19" s="69">
        <v>34433.112756840004</v>
      </c>
      <c r="AW19" s="69">
        <v>40335.38931654</v>
      </c>
      <c r="AX19" s="69">
        <v>46199.210037159995</v>
      </c>
      <c r="AY19" s="70">
        <v>52483.508752219997</v>
      </c>
      <c r="AZ19" s="69">
        <v>6429.1178807599999</v>
      </c>
      <c r="BA19" s="69">
        <v>12627.300028359999</v>
      </c>
      <c r="BB19" s="69">
        <v>18295.836023070002</v>
      </c>
      <c r="BC19" s="69">
        <v>26707.742475179999</v>
      </c>
      <c r="BD19" s="69">
        <v>35390.700285359999</v>
      </c>
      <c r="BE19" s="69">
        <v>43839.009201220004</v>
      </c>
      <c r="BF19" s="69">
        <v>51904.744972649998</v>
      </c>
      <c r="BG19" s="69">
        <v>58755.654859000002</v>
      </c>
      <c r="BH19" s="69">
        <v>63693.623104630002</v>
      </c>
      <c r="BI19" s="69">
        <v>69842.933918580005</v>
      </c>
      <c r="BJ19" s="69">
        <v>81205.578012920014</v>
      </c>
      <c r="BK19" s="69">
        <v>88484.033715790021</v>
      </c>
      <c r="BL19" s="71">
        <v>4515.7205484799997</v>
      </c>
      <c r="BM19" s="69">
        <v>10465.49470675</v>
      </c>
      <c r="BN19" s="75">
        <v>28167.930690560002</v>
      </c>
      <c r="BO19" s="75">
        <v>34094.138874440003</v>
      </c>
      <c r="BP19" s="75">
        <v>40962.059851040001</v>
      </c>
      <c r="BQ19" s="75">
        <v>47764.357989000004</v>
      </c>
      <c r="BR19" s="75">
        <v>53159.600522130007</v>
      </c>
      <c r="BS19" s="75">
        <v>60630.237017330008</v>
      </c>
      <c r="BT19" s="75">
        <v>77797.57414899001</v>
      </c>
      <c r="BU19" s="75">
        <v>84057.845536940004</v>
      </c>
      <c r="BV19" s="75">
        <v>92240.16721501002</v>
      </c>
      <c r="BW19" s="75">
        <v>97687.384645000013</v>
      </c>
      <c r="BX19" s="71">
        <v>5698.731858690001</v>
      </c>
      <c r="BY19" s="75">
        <v>12123.36152287</v>
      </c>
      <c r="BZ19" s="75">
        <v>31616.664596050003</v>
      </c>
      <c r="CA19" s="75">
        <v>38254.678833280006</v>
      </c>
      <c r="CB19" s="75">
        <v>46654.910789750007</v>
      </c>
      <c r="CC19" s="75">
        <v>53209.953128450012</v>
      </c>
      <c r="CD19" s="75">
        <v>58919.578986960005</v>
      </c>
      <c r="CE19" s="75">
        <v>67962.889856280002</v>
      </c>
      <c r="CF19" s="75">
        <v>89328.465329950006</v>
      </c>
      <c r="CG19" s="75">
        <v>101545.38242013</v>
      </c>
      <c r="CH19" s="75">
        <v>107565.80030519</v>
      </c>
      <c r="CI19" s="75">
        <v>111592.86944846001</v>
      </c>
      <c r="CJ19" s="71">
        <v>5812.6891287799999</v>
      </c>
      <c r="CK19" s="75">
        <v>11746.5637159</v>
      </c>
      <c r="CL19" s="75">
        <v>30479.90288926</v>
      </c>
      <c r="CM19" s="75">
        <v>35488.133676079997</v>
      </c>
      <c r="CN19" s="75">
        <v>51244.260046199997</v>
      </c>
      <c r="CO19" s="75">
        <v>56017.517823529997</v>
      </c>
      <c r="CP19" s="75">
        <v>60738.399085239995</v>
      </c>
      <c r="CQ19" s="75">
        <v>67917.074571799996</v>
      </c>
      <c r="CR19" s="75">
        <v>87401.925186629989</v>
      </c>
      <c r="CS19" s="75">
        <v>93359.640247759991</v>
      </c>
      <c r="CT19" s="75">
        <v>112216.08911452998</v>
      </c>
      <c r="CU19" s="83">
        <v>116936.88691173999</v>
      </c>
      <c r="CV19" s="69">
        <v>5961.9069789600017</v>
      </c>
      <c r="CW19" s="75">
        <v>12047.908023429998</v>
      </c>
      <c r="CX19" s="75">
        <v>31988.059754329999</v>
      </c>
      <c r="CY19" s="75">
        <v>39074.866246409998</v>
      </c>
      <c r="CZ19" s="75">
        <v>55413.172994809996</v>
      </c>
      <c r="DA19" s="75">
        <v>61041.668926729995</v>
      </c>
      <c r="DB19" s="75">
        <v>65697.715071910003</v>
      </c>
      <c r="DC19" s="85">
        <v>73629.537726890005</v>
      </c>
      <c r="DD19" s="75">
        <v>92890.269885390007</v>
      </c>
      <c r="DE19" s="75">
        <v>100169.18916146999</v>
      </c>
      <c r="DF19" s="75">
        <v>115500.74581516</v>
      </c>
      <c r="DG19" s="83">
        <v>120777.64853379001</v>
      </c>
      <c r="DH19" s="69">
        <v>4431.9225549200009</v>
      </c>
      <c r="DI19" s="75">
        <v>12134.30933414</v>
      </c>
      <c r="DJ19" s="75">
        <v>32287.121057790002</v>
      </c>
      <c r="DK19" s="75">
        <v>41463.016315410001</v>
      </c>
      <c r="DL19" s="75">
        <v>54491.841712360001</v>
      </c>
      <c r="DM19" s="75">
        <v>62312.531687729992</v>
      </c>
      <c r="DN19" s="75">
        <v>69381.516495929987</v>
      </c>
      <c r="DO19" s="85">
        <v>78011.079132810002</v>
      </c>
      <c r="DP19" s="75">
        <v>99796.026991669991</v>
      </c>
      <c r="DQ19" s="75">
        <v>106283.96775724999</v>
      </c>
      <c r="DR19" s="75">
        <v>119373.39573742999</v>
      </c>
      <c r="DS19" s="95">
        <v>122196.98955548</v>
      </c>
      <c r="DT19" s="69">
        <v>6033.7546052899997</v>
      </c>
      <c r="DU19" s="75">
        <v>14351.999523040002</v>
      </c>
      <c r="DV19" s="75">
        <v>38321.434681089995</v>
      </c>
      <c r="DW19" s="75">
        <v>47075.820976390001</v>
      </c>
      <c r="DX19" s="75">
        <v>66068.709676379993</v>
      </c>
      <c r="DY19" s="75">
        <v>76143.793597700002</v>
      </c>
      <c r="DZ19" s="75">
        <v>80453.519166429993</v>
      </c>
      <c r="EA19" s="85">
        <v>89733.978461259991</v>
      </c>
      <c r="EB19" s="75">
        <v>113252.2804746</v>
      </c>
      <c r="EC19" s="75">
        <v>120020.58678530999</v>
      </c>
      <c r="ED19" s="75">
        <v>146185.86760108999</v>
      </c>
      <c r="EE19" s="75">
        <v>155031.43958517999</v>
      </c>
      <c r="EF19" s="71">
        <v>6042.1569775299995</v>
      </c>
      <c r="EG19" s="75">
        <v>25021.05369615</v>
      </c>
      <c r="EH19" s="75">
        <v>40210.905753129999</v>
      </c>
      <c r="EI19" s="75">
        <v>48870.321464519999</v>
      </c>
      <c r="EJ19" s="75">
        <v>76587.746338979996</v>
      </c>
      <c r="EK19" s="75">
        <v>89699.424364009988</v>
      </c>
      <c r="EL19" s="75">
        <v>93065.85315327</v>
      </c>
      <c r="EM19" s="85">
        <v>105794.42873183</v>
      </c>
      <c r="EN19" s="75">
        <v>110346.75320663</v>
      </c>
      <c r="EO19" s="75">
        <v>117603.28803476</v>
      </c>
      <c r="EP19" s="75">
        <v>154657.60168493001</v>
      </c>
      <c r="EQ19" s="75">
        <v>162115.15385418999</v>
      </c>
      <c r="ER19" s="71">
        <v>875.49635071</v>
      </c>
      <c r="ES19" s="75">
        <v>13589.5956995</v>
      </c>
      <c r="ET19" s="75">
        <v>25465.472712729999</v>
      </c>
      <c r="EU19" s="75">
        <v>40103.613278720004</v>
      </c>
      <c r="EV19" s="75">
        <v>86645.898201570002</v>
      </c>
      <c r="EW19" s="75">
        <v>120037.51750913</v>
      </c>
      <c r="EX19" s="75">
        <v>131861.00655354999</v>
      </c>
      <c r="EY19" s="85">
        <v>164101.46823107998</v>
      </c>
      <c r="EZ19" s="75">
        <v>176959.13491453</v>
      </c>
      <c r="FA19" s="75">
        <v>192714.24782932998</v>
      </c>
      <c r="FB19" s="75">
        <v>230994.72339125001</v>
      </c>
      <c r="FC19" s="75">
        <v>253935.19477167999</v>
      </c>
      <c r="FD19" s="71">
        <v>9624.0414210499985</v>
      </c>
      <c r="FE19" s="75">
        <v>36297.210231639998</v>
      </c>
      <c r="FF19" s="75">
        <v>44965.827669099999</v>
      </c>
      <c r="FG19" s="75">
        <v>66001.131522160009</v>
      </c>
      <c r="FH19" s="75">
        <v>103988.11522983</v>
      </c>
      <c r="FI19" s="75">
        <v>135363.81106674002</v>
      </c>
      <c r="FJ19" s="75">
        <v>154809.71397441</v>
      </c>
      <c r="FK19" s="85">
        <v>200135.30094739998</v>
      </c>
      <c r="FL19" s="75">
        <v>213772.42504689001</v>
      </c>
      <c r="FM19" s="75">
        <v>240289.81064533</v>
      </c>
      <c r="FN19" s="75">
        <v>283406.59351421997</v>
      </c>
      <c r="FO19" s="75"/>
    </row>
    <row r="20" spans="1:171" s="45" customFormat="1" ht="34.950000000000003" customHeight="1" x14ac:dyDescent="0.25">
      <c r="A20" s="128"/>
      <c r="B20" s="43" t="str">
        <f>IF('0'!$A$1=1,"Поточні трансферти","Current transfers")</f>
        <v>Поточні трансферти</v>
      </c>
      <c r="C20" s="39">
        <v>2600</v>
      </c>
      <c r="D20" s="69">
        <v>1079.3079941199999</v>
      </c>
      <c r="E20" s="69">
        <v>1868.0937388899997</v>
      </c>
      <c r="F20" s="69">
        <v>3676.8447897799997</v>
      </c>
      <c r="G20" s="69">
        <v>5437.0288639499995</v>
      </c>
      <c r="H20" s="69">
        <v>6873.3567442999993</v>
      </c>
      <c r="I20" s="69">
        <v>8700.8996123199995</v>
      </c>
      <c r="J20" s="69">
        <v>11795.831195229999</v>
      </c>
      <c r="K20" s="69">
        <v>14859.305176959999</v>
      </c>
      <c r="L20" s="69">
        <v>16412.71801678</v>
      </c>
      <c r="M20" s="69">
        <v>18755.31753755</v>
      </c>
      <c r="N20" s="69">
        <v>21230.327146899999</v>
      </c>
      <c r="O20" s="70">
        <v>24988.144079729998</v>
      </c>
      <c r="P20" s="69">
        <v>1047.27328668</v>
      </c>
      <c r="Q20" s="69">
        <v>2560.5085274499997</v>
      </c>
      <c r="R20" s="69">
        <v>4399.8856374699999</v>
      </c>
      <c r="S20" s="69">
        <v>6614.2762275499999</v>
      </c>
      <c r="T20" s="69">
        <v>8638.4104839899992</v>
      </c>
      <c r="U20" s="69">
        <v>10524.44762132</v>
      </c>
      <c r="V20" s="69">
        <v>13908.34609039</v>
      </c>
      <c r="W20" s="69">
        <v>16990.542346179998</v>
      </c>
      <c r="X20" s="69">
        <v>19556.42030849</v>
      </c>
      <c r="Y20" s="69">
        <v>24099.915784240002</v>
      </c>
      <c r="Z20" s="69">
        <v>31561.373917770001</v>
      </c>
      <c r="AA20" s="70">
        <v>43776.957112249998</v>
      </c>
      <c r="AB20" s="69">
        <v>1521.3389571600007</v>
      </c>
      <c r="AC20" s="69">
        <v>3700.8685423099996</v>
      </c>
      <c r="AD20" s="69">
        <v>5913.2034734700001</v>
      </c>
      <c r="AE20" s="69">
        <v>8705.5450906899987</v>
      </c>
      <c r="AF20" s="69">
        <v>11279.7261827</v>
      </c>
      <c r="AG20" s="69">
        <v>13221.166982719998</v>
      </c>
      <c r="AH20" s="69">
        <v>15772.193903519998</v>
      </c>
      <c r="AI20" s="69">
        <v>17894.162957030003</v>
      </c>
      <c r="AJ20" s="69">
        <v>20300.5544223</v>
      </c>
      <c r="AK20" s="69">
        <v>22597.220754709997</v>
      </c>
      <c r="AL20" s="69">
        <v>24556.677833950002</v>
      </c>
      <c r="AM20" s="70">
        <v>29712.621362739992</v>
      </c>
      <c r="AN20" s="69">
        <v>1845.1062077699996</v>
      </c>
      <c r="AO20" s="69">
        <v>5030.4258133000003</v>
      </c>
      <c r="AP20" s="69">
        <v>7493.2787471400006</v>
      </c>
      <c r="AQ20" s="69">
        <v>11086.478607730003</v>
      </c>
      <c r="AR20" s="69">
        <v>13603.283047340003</v>
      </c>
      <c r="AS20" s="69">
        <v>16516.005774009998</v>
      </c>
      <c r="AT20" s="69">
        <v>19053.529006940003</v>
      </c>
      <c r="AU20" s="69">
        <v>20714.728942569996</v>
      </c>
      <c r="AV20" s="69">
        <v>22459.083962519999</v>
      </c>
      <c r="AW20" s="69">
        <v>29068.718315139999</v>
      </c>
      <c r="AX20" s="69">
        <v>32995.18562271</v>
      </c>
      <c r="AY20" s="70">
        <v>37248.788473599998</v>
      </c>
      <c r="AZ20" s="69">
        <v>844.18037846000016</v>
      </c>
      <c r="BA20" s="69">
        <v>1773.9097924200003</v>
      </c>
      <c r="BB20" s="69">
        <v>3065.0828350199999</v>
      </c>
      <c r="BC20" s="69">
        <v>5568.6835516200008</v>
      </c>
      <c r="BD20" s="69">
        <v>7448.5883291299997</v>
      </c>
      <c r="BE20" s="69">
        <v>8683.4072402300008</v>
      </c>
      <c r="BF20" s="69">
        <v>11444.1496809</v>
      </c>
      <c r="BG20" s="69">
        <v>13255.19101187</v>
      </c>
      <c r="BH20" s="69">
        <v>15205.273629849999</v>
      </c>
      <c r="BI20" s="69">
        <v>16951.276478110001</v>
      </c>
      <c r="BJ20" s="69">
        <v>20057.541206370002</v>
      </c>
      <c r="BK20" s="69">
        <v>27217.186674760003</v>
      </c>
      <c r="BL20" s="71">
        <v>1209.63862958</v>
      </c>
      <c r="BM20" s="69">
        <v>2403.3573779600001</v>
      </c>
      <c r="BN20" s="75">
        <v>4387.8057815100001</v>
      </c>
      <c r="BO20" s="75">
        <v>6104.382020240002</v>
      </c>
      <c r="BP20" s="75">
        <v>7540.4235063400019</v>
      </c>
      <c r="BQ20" s="75">
        <v>9166.4564294500015</v>
      </c>
      <c r="BR20" s="75">
        <v>11525.002168750003</v>
      </c>
      <c r="BS20" s="75">
        <v>13437.34125143</v>
      </c>
      <c r="BT20" s="75">
        <v>15549.108385720003</v>
      </c>
      <c r="BU20" s="75">
        <v>17640.697013620003</v>
      </c>
      <c r="BV20" s="75">
        <v>20265.351280819999</v>
      </c>
      <c r="BW20" s="75">
        <v>25353.084263060002</v>
      </c>
      <c r="BX20" s="71">
        <v>1738.5070730600003</v>
      </c>
      <c r="BY20" s="75">
        <v>3717.0412982099997</v>
      </c>
      <c r="BZ20" s="75">
        <v>6385.1072315299989</v>
      </c>
      <c r="CA20" s="75">
        <v>9007.3071830900008</v>
      </c>
      <c r="CB20" s="75">
        <v>11773.58168702</v>
      </c>
      <c r="CC20" s="75">
        <v>15030.104598349999</v>
      </c>
      <c r="CD20" s="75">
        <v>18984.539663390002</v>
      </c>
      <c r="CE20" s="75">
        <v>22916.394447440001</v>
      </c>
      <c r="CF20" s="75">
        <v>27194.712720219999</v>
      </c>
      <c r="CG20" s="75">
        <v>31229.784561939996</v>
      </c>
      <c r="CH20" s="75">
        <v>37459.649493779994</v>
      </c>
      <c r="CI20" s="75">
        <v>46730.340470039999</v>
      </c>
      <c r="CJ20" s="71">
        <v>1728.8066454399998</v>
      </c>
      <c r="CK20" s="75">
        <v>4026.79700134</v>
      </c>
      <c r="CL20" s="75">
        <v>6958.35063068</v>
      </c>
      <c r="CM20" s="75">
        <v>10438.02367789</v>
      </c>
      <c r="CN20" s="75">
        <v>13478.998032979998</v>
      </c>
      <c r="CO20" s="75">
        <v>16874.551432239998</v>
      </c>
      <c r="CP20" s="75">
        <v>21654.848082850003</v>
      </c>
      <c r="CQ20" s="75">
        <v>26271.181176090002</v>
      </c>
      <c r="CR20" s="75">
        <v>31971.09621195</v>
      </c>
      <c r="CS20" s="75">
        <v>37112.844870829998</v>
      </c>
      <c r="CT20" s="75">
        <v>42489.801221339992</v>
      </c>
      <c r="CU20" s="83">
        <v>52854.256802569995</v>
      </c>
      <c r="CV20" s="69">
        <v>2771.9026952099998</v>
      </c>
      <c r="CW20" s="75">
        <v>7869.9949792499992</v>
      </c>
      <c r="CX20" s="75">
        <v>13366.202421540002</v>
      </c>
      <c r="CY20" s="75">
        <v>19489.989709050002</v>
      </c>
      <c r="CZ20" s="75">
        <v>25472.162126700001</v>
      </c>
      <c r="DA20" s="75">
        <v>31802.07629022</v>
      </c>
      <c r="DB20" s="75">
        <v>38989.498014299999</v>
      </c>
      <c r="DC20" s="85">
        <v>45313.083048209999</v>
      </c>
      <c r="DD20" s="75">
        <v>51880.947411499998</v>
      </c>
      <c r="DE20" s="75">
        <v>59249.097137949997</v>
      </c>
      <c r="DF20" s="75">
        <v>68480.457343050002</v>
      </c>
      <c r="DG20" s="83">
        <v>83287.971598350006</v>
      </c>
      <c r="DH20" s="69">
        <v>5558.0425010600002</v>
      </c>
      <c r="DI20" s="75">
        <v>14560.111985</v>
      </c>
      <c r="DJ20" s="75">
        <v>26794.153268670001</v>
      </c>
      <c r="DK20" s="75">
        <v>32361.102717090002</v>
      </c>
      <c r="DL20" s="75">
        <v>37977.073560750003</v>
      </c>
      <c r="DM20" s="75">
        <v>44059.666393160005</v>
      </c>
      <c r="DN20" s="75">
        <v>54463.66171298</v>
      </c>
      <c r="DO20" s="85">
        <v>61141.036656120006</v>
      </c>
      <c r="DP20" s="75">
        <v>67178.266332140003</v>
      </c>
      <c r="DQ20" s="75">
        <v>73454.338621920004</v>
      </c>
      <c r="DR20" s="75">
        <v>79617.359780889994</v>
      </c>
      <c r="DS20" s="95">
        <v>134627.57751433001</v>
      </c>
      <c r="DT20" s="69">
        <v>2371.887491</v>
      </c>
      <c r="DU20" s="75">
        <v>7329.4106742299991</v>
      </c>
      <c r="DV20" s="75">
        <v>14066.41990542</v>
      </c>
      <c r="DW20" s="75">
        <v>20401.731986919996</v>
      </c>
      <c r="DX20" s="75">
        <v>26576.18179223</v>
      </c>
      <c r="DY20" s="75">
        <v>33621.367889610003</v>
      </c>
      <c r="DZ20" s="75">
        <v>39622.170366989994</v>
      </c>
      <c r="EA20" s="85">
        <v>46855.803071309994</v>
      </c>
      <c r="EB20" s="75">
        <v>53656.41503281</v>
      </c>
      <c r="EC20" s="75">
        <v>62530.438507669998</v>
      </c>
      <c r="ED20" s="75">
        <v>72943.937772320001</v>
      </c>
      <c r="EE20" s="75">
        <v>118353.64196036999</v>
      </c>
      <c r="EF20" s="71">
        <v>3225.62883156</v>
      </c>
      <c r="EG20" s="75">
        <v>10367.92584168</v>
      </c>
      <c r="EH20" s="75">
        <v>24868.306291689998</v>
      </c>
      <c r="EI20" s="75">
        <v>35656.566322010003</v>
      </c>
      <c r="EJ20" s="75">
        <v>42610.724155789998</v>
      </c>
      <c r="EK20" s="75">
        <v>50210.07914383</v>
      </c>
      <c r="EL20" s="75">
        <v>57306.290667330002</v>
      </c>
      <c r="EM20" s="85">
        <v>63363.41206681</v>
      </c>
      <c r="EN20" s="75">
        <v>72481.703598429987</v>
      </c>
      <c r="EO20" s="75">
        <v>84095.973233320008</v>
      </c>
      <c r="EP20" s="75">
        <v>95785.314431730003</v>
      </c>
      <c r="EQ20" s="75">
        <v>131239.43305369001</v>
      </c>
      <c r="ER20" s="71">
        <v>3252.37037341</v>
      </c>
      <c r="ES20" s="75">
        <v>10690.931267170001</v>
      </c>
      <c r="ET20" s="75">
        <v>23237.245983369998</v>
      </c>
      <c r="EU20" s="75">
        <v>32743.96770189</v>
      </c>
      <c r="EV20" s="75">
        <v>46131.241367410003</v>
      </c>
      <c r="EW20" s="75">
        <v>57296.104832260004</v>
      </c>
      <c r="EX20" s="75">
        <v>67810.471346260005</v>
      </c>
      <c r="EY20" s="85">
        <v>79234.436994980002</v>
      </c>
      <c r="EZ20" s="75">
        <v>90687.523965320011</v>
      </c>
      <c r="FA20" s="75">
        <v>101008.30663389999</v>
      </c>
      <c r="FB20" s="75">
        <v>121372.39806933</v>
      </c>
      <c r="FC20" s="75">
        <v>158808.96450283</v>
      </c>
      <c r="FD20" s="71">
        <v>4006.6668561399997</v>
      </c>
      <c r="FE20" s="75">
        <v>46072.797044200001</v>
      </c>
      <c r="FF20" s="75">
        <v>92265.107729669995</v>
      </c>
      <c r="FG20" s="75">
        <v>118856.0166021</v>
      </c>
      <c r="FH20" s="75">
        <v>153867.80985057002</v>
      </c>
      <c r="FI20" s="75">
        <v>185311.81058036999</v>
      </c>
      <c r="FJ20" s="75">
        <v>215288.09455112999</v>
      </c>
      <c r="FK20" s="85">
        <v>247405.86098410998</v>
      </c>
      <c r="FL20" s="75">
        <v>286876.14968646003</v>
      </c>
      <c r="FM20" s="75">
        <v>337940.06480525999</v>
      </c>
      <c r="FN20" s="75">
        <v>411709.12378578004</v>
      </c>
      <c r="FO20" s="75"/>
    </row>
    <row r="21" spans="1:171" s="45" customFormat="1" ht="34.950000000000003" customHeight="1" x14ac:dyDescent="0.25">
      <c r="A21" s="128"/>
      <c r="B21" s="43" t="str">
        <f>IF('0'!$A$1=1,"Соціальне забезпечення","Social welfare")</f>
        <v>Соціальне забезпечення</v>
      </c>
      <c r="C21" s="39">
        <v>2700</v>
      </c>
      <c r="D21" s="69">
        <v>7367.9805481700005</v>
      </c>
      <c r="E21" s="69">
        <v>15718.960319020001</v>
      </c>
      <c r="F21" s="69">
        <v>24086.961264670001</v>
      </c>
      <c r="G21" s="69">
        <v>33790.231315590005</v>
      </c>
      <c r="H21" s="69">
        <v>43867.247815740004</v>
      </c>
      <c r="I21" s="69">
        <v>51898.662465860005</v>
      </c>
      <c r="J21" s="69">
        <v>60146.848825380002</v>
      </c>
      <c r="K21" s="69">
        <v>68291.295005580003</v>
      </c>
      <c r="L21" s="69">
        <v>76085.112455840004</v>
      </c>
      <c r="M21" s="69">
        <v>83939.839462450007</v>
      </c>
      <c r="N21" s="69">
        <v>91443.796178870005</v>
      </c>
      <c r="O21" s="70">
        <v>100575.04863086001</v>
      </c>
      <c r="P21" s="69">
        <v>8213.2615074500009</v>
      </c>
      <c r="Q21" s="69">
        <v>17352.800079319997</v>
      </c>
      <c r="R21" s="69">
        <v>26153.348256289995</v>
      </c>
      <c r="S21" s="69">
        <v>35995.929265419996</v>
      </c>
      <c r="T21" s="69">
        <v>45600.657344919993</v>
      </c>
      <c r="U21" s="69">
        <v>56310.505569959991</v>
      </c>
      <c r="V21" s="69">
        <v>67315.115434899984</v>
      </c>
      <c r="W21" s="69">
        <v>77537.199990649984</v>
      </c>
      <c r="X21" s="69">
        <v>87859.66950091999</v>
      </c>
      <c r="Y21" s="69">
        <v>97962.606049149996</v>
      </c>
      <c r="Z21" s="69">
        <v>108173.38122739</v>
      </c>
      <c r="AA21" s="70">
        <v>118958.32654094</v>
      </c>
      <c r="AB21" s="69">
        <v>10834.16486888</v>
      </c>
      <c r="AC21" s="69">
        <v>22608.038691059999</v>
      </c>
      <c r="AD21" s="69">
        <v>34279.93717528</v>
      </c>
      <c r="AE21" s="69">
        <v>46469.373324020002</v>
      </c>
      <c r="AF21" s="69">
        <v>57814.225305219981</v>
      </c>
      <c r="AG21" s="69">
        <v>69276.878661769995</v>
      </c>
      <c r="AH21" s="69">
        <v>80764.619175730011</v>
      </c>
      <c r="AI21" s="69">
        <v>92173.587341400009</v>
      </c>
      <c r="AJ21" s="69">
        <v>103505.72665399</v>
      </c>
      <c r="AK21" s="69">
        <v>114826.84245252001</v>
      </c>
      <c r="AL21" s="69">
        <v>126853.84331547002</v>
      </c>
      <c r="AM21" s="70">
        <v>139515.00839562999</v>
      </c>
      <c r="AN21" s="69">
        <v>11525.011842960001</v>
      </c>
      <c r="AO21" s="69">
        <v>23558.68493892</v>
      </c>
      <c r="AP21" s="69">
        <v>35922.206801699998</v>
      </c>
      <c r="AQ21" s="69">
        <v>49017.283692650002</v>
      </c>
      <c r="AR21" s="69">
        <v>60758.933427399999</v>
      </c>
      <c r="AS21" s="69">
        <v>72430.171914239996</v>
      </c>
      <c r="AT21" s="69">
        <v>83078.87960213999</v>
      </c>
      <c r="AU21" s="69">
        <v>93519.706939469979</v>
      </c>
      <c r="AV21" s="69">
        <v>104334.06564476999</v>
      </c>
      <c r="AW21" s="69">
        <v>114916.92048847998</v>
      </c>
      <c r="AX21" s="69">
        <v>121839.89672670998</v>
      </c>
      <c r="AY21" s="70">
        <v>133825.43553955996</v>
      </c>
      <c r="AZ21" s="69">
        <v>9903.3747764899999</v>
      </c>
      <c r="BA21" s="69">
        <v>21669.674006609996</v>
      </c>
      <c r="BB21" s="69">
        <v>34035.906040380003</v>
      </c>
      <c r="BC21" s="69">
        <v>47409.417382040003</v>
      </c>
      <c r="BD21" s="69">
        <v>59698.338413810001</v>
      </c>
      <c r="BE21" s="69">
        <v>72371.962451240004</v>
      </c>
      <c r="BF21" s="69">
        <v>84259.229604110005</v>
      </c>
      <c r="BG21" s="69">
        <v>95509.895306100021</v>
      </c>
      <c r="BH21" s="69">
        <v>107033.12102892999</v>
      </c>
      <c r="BI21" s="69">
        <v>121985.58557201001</v>
      </c>
      <c r="BJ21" s="69">
        <v>137512.10942531002</v>
      </c>
      <c r="BK21" s="69">
        <v>170411.16579748999</v>
      </c>
      <c r="BL21" s="71">
        <v>5800.1370993399996</v>
      </c>
      <c r="BM21" s="69">
        <v>26514.862938309998</v>
      </c>
      <c r="BN21" s="75">
        <v>51238.085583039996</v>
      </c>
      <c r="BO21" s="75">
        <v>75671.513781090005</v>
      </c>
      <c r="BP21" s="75">
        <v>95978.369108939994</v>
      </c>
      <c r="BQ21" s="75">
        <v>114116.83443942</v>
      </c>
      <c r="BR21" s="75">
        <v>133709.06296420001</v>
      </c>
      <c r="BS21" s="75">
        <v>153890.67317834002</v>
      </c>
      <c r="BT21" s="75">
        <v>174948.92357938999</v>
      </c>
      <c r="BU21" s="75">
        <v>194320.75119512001</v>
      </c>
      <c r="BV21" s="75">
        <v>216511.04677901999</v>
      </c>
      <c r="BW21" s="75">
        <v>253084.52138165</v>
      </c>
      <c r="BX21" s="71">
        <v>15641.97916171</v>
      </c>
      <c r="BY21" s="75">
        <v>49614.750925069995</v>
      </c>
      <c r="BZ21" s="75">
        <v>75052.459825860002</v>
      </c>
      <c r="CA21" s="75">
        <v>94485.767436239999</v>
      </c>
      <c r="CB21" s="75">
        <v>113415.83525810999</v>
      </c>
      <c r="CC21" s="75">
        <v>130741.91288947</v>
      </c>
      <c r="CD21" s="75">
        <v>146953.59585700999</v>
      </c>
      <c r="CE21" s="75">
        <v>172921.673748</v>
      </c>
      <c r="CF21" s="75">
        <v>194756.40027065002</v>
      </c>
      <c r="CG21" s="75">
        <v>218710.84866183001</v>
      </c>
      <c r="CH21" s="75">
        <v>243161.32308073001</v>
      </c>
      <c r="CI21" s="75">
        <v>280045.44785976002</v>
      </c>
      <c r="CJ21" s="71">
        <v>12060.187428700001</v>
      </c>
      <c r="CK21" s="75">
        <v>40970.276432400002</v>
      </c>
      <c r="CL21" s="75">
        <v>86665.700500700012</v>
      </c>
      <c r="CM21" s="75">
        <v>120504.25417602999</v>
      </c>
      <c r="CN21" s="75">
        <v>146464.55791968002</v>
      </c>
      <c r="CO21" s="75">
        <v>167203.46796786002</v>
      </c>
      <c r="CP21" s="75">
        <v>185828.53983147003</v>
      </c>
      <c r="CQ21" s="75">
        <v>206565.36337645003</v>
      </c>
      <c r="CR21" s="75">
        <v>226013.69188979006</v>
      </c>
      <c r="CS21" s="75">
        <v>245141.89215233005</v>
      </c>
      <c r="CT21" s="75">
        <v>264310.28909296007</v>
      </c>
      <c r="CU21" s="83">
        <v>300737.40622481005</v>
      </c>
      <c r="CV21" s="69">
        <v>27008.98246123</v>
      </c>
      <c r="CW21" s="75">
        <v>53417.04430912</v>
      </c>
      <c r="CX21" s="75">
        <v>86586.992591499991</v>
      </c>
      <c r="CY21" s="75">
        <v>119430.01550802999</v>
      </c>
      <c r="CZ21" s="75">
        <v>144339.80566757001</v>
      </c>
      <c r="DA21" s="75">
        <v>166570.92722888998</v>
      </c>
      <c r="DB21" s="75">
        <v>188072.75491619998</v>
      </c>
      <c r="DC21" s="85">
        <v>209615.13474970998</v>
      </c>
      <c r="DD21" s="75">
        <v>231207.96404193999</v>
      </c>
      <c r="DE21" s="75">
        <v>252578.80358305995</v>
      </c>
      <c r="DF21" s="75">
        <v>276386.43897581002</v>
      </c>
      <c r="DG21" s="83">
        <v>312336.34038405999</v>
      </c>
      <c r="DH21" s="69">
        <v>25083.392558430001</v>
      </c>
      <c r="DI21" s="75">
        <v>50874.428585199996</v>
      </c>
      <c r="DJ21" s="75">
        <v>81531.299925259998</v>
      </c>
      <c r="DK21" s="75">
        <v>119348.15016811999</v>
      </c>
      <c r="DL21" s="75">
        <v>145575.97139622999</v>
      </c>
      <c r="DM21" s="75">
        <v>168253.78639789001</v>
      </c>
      <c r="DN21" s="75">
        <v>193956.50018254001</v>
      </c>
      <c r="DO21" s="85">
        <v>218122.85605537999</v>
      </c>
      <c r="DP21" s="75">
        <v>242669.96455054003</v>
      </c>
      <c r="DQ21" s="75">
        <v>268598.31875232997</v>
      </c>
      <c r="DR21" s="75">
        <v>293791.93580509996</v>
      </c>
      <c r="DS21" s="95">
        <v>332785.66774462</v>
      </c>
      <c r="DT21" s="69">
        <v>27180.906627369997</v>
      </c>
      <c r="DU21" s="75">
        <v>58882.576599629996</v>
      </c>
      <c r="DV21" s="75">
        <v>88744.100162670002</v>
      </c>
      <c r="DW21" s="75">
        <v>121076.10327032</v>
      </c>
      <c r="DX21" s="75">
        <v>149616.61169244</v>
      </c>
      <c r="DY21" s="75">
        <v>175469.05564292002</v>
      </c>
      <c r="DZ21" s="75">
        <v>200607.36177382001</v>
      </c>
      <c r="EA21" s="85">
        <v>227507.93516260001</v>
      </c>
      <c r="EB21" s="75">
        <v>254062.52647517002</v>
      </c>
      <c r="EC21" s="75">
        <v>280673.11251076002</v>
      </c>
      <c r="ED21" s="75">
        <v>308573.88714135997</v>
      </c>
      <c r="EE21" s="75">
        <v>354950.56022054999</v>
      </c>
      <c r="EF21" s="71">
        <v>23927.703215789999</v>
      </c>
      <c r="EG21" s="75">
        <v>55357.712744010001</v>
      </c>
      <c r="EH21" s="75">
        <v>107391.32857863999</v>
      </c>
      <c r="EI21" s="75">
        <v>144614.80264026998</v>
      </c>
      <c r="EJ21" s="75">
        <v>181802.79500861999</v>
      </c>
      <c r="EK21" s="75">
        <v>233281.7429214</v>
      </c>
      <c r="EL21" s="75">
        <v>273148.32598756999</v>
      </c>
      <c r="EM21" s="85">
        <v>317184.60139073001</v>
      </c>
      <c r="EN21" s="75">
        <v>362303.33796435996</v>
      </c>
      <c r="EO21" s="75">
        <v>402553.41687462002</v>
      </c>
      <c r="EP21" s="75">
        <v>460213.13378506002</v>
      </c>
      <c r="EQ21" s="75">
        <v>520401.73134463001</v>
      </c>
      <c r="ER21" s="71">
        <v>45496.78886067</v>
      </c>
      <c r="ES21" s="75">
        <v>88988.678413479996</v>
      </c>
      <c r="ET21" s="75">
        <v>139292.90492490999</v>
      </c>
      <c r="EU21" s="75">
        <v>182320.78267757999</v>
      </c>
      <c r="EV21" s="75">
        <v>227673.65257727</v>
      </c>
      <c r="EW21" s="75">
        <v>276050.81081569003</v>
      </c>
      <c r="EX21" s="75">
        <v>317552.37160819001</v>
      </c>
      <c r="EY21" s="85">
        <v>360899.77468576003</v>
      </c>
      <c r="EZ21" s="75">
        <v>402555.81223022996</v>
      </c>
      <c r="FA21" s="75">
        <v>442123.78967978997</v>
      </c>
      <c r="FB21" s="75">
        <v>493338.30964653002</v>
      </c>
      <c r="FC21" s="75">
        <v>551083.04804688005</v>
      </c>
      <c r="FD21" s="71">
        <v>42590.76078869</v>
      </c>
      <c r="FE21" s="75">
        <v>91665.103561589989</v>
      </c>
      <c r="FF21" s="75">
        <v>142138.63989207</v>
      </c>
      <c r="FG21" s="75">
        <v>192932.06616470002</v>
      </c>
      <c r="FH21" s="75">
        <v>244198.37164939003</v>
      </c>
      <c r="FI21" s="75">
        <v>291446.87956644001</v>
      </c>
      <c r="FJ21" s="75">
        <v>339816.70221415005</v>
      </c>
      <c r="FK21" s="85">
        <v>389743.07119065995</v>
      </c>
      <c r="FL21" s="75">
        <v>427679.79566196998</v>
      </c>
      <c r="FM21" s="75">
        <v>483990.89774821</v>
      </c>
      <c r="FN21" s="75">
        <v>530808.75956011994</v>
      </c>
      <c r="FO21" s="75"/>
    </row>
    <row r="22" spans="1:171" s="45" customFormat="1" ht="34.950000000000003" customHeight="1" x14ac:dyDescent="0.25">
      <c r="A22" s="128"/>
      <c r="B22" s="43" t="str">
        <f>IF('0'!$A$1=1,"Інші поточні видатки","Other current expenditure")</f>
        <v>Інші поточні видатки</v>
      </c>
      <c r="C22" s="39">
        <v>2800</v>
      </c>
      <c r="D22" s="69">
        <v>116.04507043999999</v>
      </c>
      <c r="E22" s="69">
        <v>262.51183040000001</v>
      </c>
      <c r="F22" s="69">
        <v>446.88661416000002</v>
      </c>
      <c r="G22" s="69">
        <v>605.53720432</v>
      </c>
      <c r="H22" s="69">
        <v>787.04267471999992</v>
      </c>
      <c r="I22" s="69">
        <v>963.25642498999991</v>
      </c>
      <c r="J22" s="69">
        <v>1136.9213296799999</v>
      </c>
      <c r="K22" s="69">
        <v>1316.3307732399999</v>
      </c>
      <c r="L22" s="69">
        <v>1480.4350707299998</v>
      </c>
      <c r="M22" s="69">
        <v>1676.2710905999998</v>
      </c>
      <c r="N22" s="69">
        <v>1878.7324941599998</v>
      </c>
      <c r="O22" s="70">
        <v>2145.5635275799996</v>
      </c>
      <c r="P22" s="69">
        <v>100.9480246</v>
      </c>
      <c r="Q22" s="69">
        <v>273.37597603</v>
      </c>
      <c r="R22" s="69">
        <v>461.40318257000001</v>
      </c>
      <c r="S22" s="69">
        <v>632.78932682999994</v>
      </c>
      <c r="T22" s="69">
        <v>833.32229010999993</v>
      </c>
      <c r="U22" s="69">
        <v>1002.18922398</v>
      </c>
      <c r="V22" s="69">
        <v>1695.23147591</v>
      </c>
      <c r="W22" s="69">
        <v>1890.5214616599999</v>
      </c>
      <c r="X22" s="69">
        <v>2078.8410460699997</v>
      </c>
      <c r="Y22" s="69">
        <v>2271.5363157399997</v>
      </c>
      <c r="Z22" s="69">
        <v>2484.2873226599995</v>
      </c>
      <c r="AA22" s="70">
        <v>4722.3143690199995</v>
      </c>
      <c r="AB22" s="69">
        <v>35.879405950000006</v>
      </c>
      <c r="AC22" s="69">
        <v>474.45820069000001</v>
      </c>
      <c r="AD22" s="69">
        <v>782.80852656999991</v>
      </c>
      <c r="AE22" s="69">
        <v>1140.6840115599998</v>
      </c>
      <c r="AF22" s="69">
        <v>1521.4286640499997</v>
      </c>
      <c r="AG22" s="69">
        <v>1583.3146894699998</v>
      </c>
      <c r="AH22" s="69">
        <v>1678.1850547900003</v>
      </c>
      <c r="AI22" s="69">
        <v>2605.7400997600016</v>
      </c>
      <c r="AJ22" s="69">
        <v>3173.3943171800006</v>
      </c>
      <c r="AK22" s="69">
        <v>3887.9412848500006</v>
      </c>
      <c r="AL22" s="69">
        <v>4322.6570420800008</v>
      </c>
      <c r="AM22" s="70">
        <v>4544.4734551199999</v>
      </c>
      <c r="AN22" s="69">
        <v>148.36858197000004</v>
      </c>
      <c r="AO22" s="69">
        <v>1128.3496650899997</v>
      </c>
      <c r="AP22" s="69">
        <v>1605.9573548700005</v>
      </c>
      <c r="AQ22" s="69">
        <v>2102.40884082</v>
      </c>
      <c r="AR22" s="69">
        <v>2802.4604573200004</v>
      </c>
      <c r="AS22" s="69">
        <v>2887.89075581</v>
      </c>
      <c r="AT22" s="69">
        <v>3015.5863001399994</v>
      </c>
      <c r="AU22" s="69">
        <v>5978.3285033100019</v>
      </c>
      <c r="AV22" s="69">
        <v>6772.9746418699997</v>
      </c>
      <c r="AW22" s="69">
        <v>7612.4179134100004</v>
      </c>
      <c r="AX22" s="69">
        <v>8832.5916794800014</v>
      </c>
      <c r="AY22" s="70">
        <v>8965.3642350400005</v>
      </c>
      <c r="AZ22" s="69">
        <v>76.278482079999989</v>
      </c>
      <c r="BA22" s="69">
        <v>2768.5920727800003</v>
      </c>
      <c r="BB22" s="69">
        <v>3497.2616723499996</v>
      </c>
      <c r="BC22" s="69">
        <v>4569.9316673899993</v>
      </c>
      <c r="BD22" s="69">
        <v>6176.3454984200007</v>
      </c>
      <c r="BE22" s="69">
        <v>6419.6160467999998</v>
      </c>
      <c r="BF22" s="69">
        <v>6944.9491076599998</v>
      </c>
      <c r="BG22" s="69">
        <v>9410.6109459100007</v>
      </c>
      <c r="BH22" s="69">
        <v>10623.172993869997</v>
      </c>
      <c r="BI22" s="69">
        <v>11781.538839179995</v>
      </c>
      <c r="BJ22" s="69">
        <v>13417.530569470002</v>
      </c>
      <c r="BK22" s="69">
        <v>18746.049240740002</v>
      </c>
      <c r="BL22" s="71">
        <v>338.21081207999998</v>
      </c>
      <c r="BM22" s="69">
        <v>874.39206341999989</v>
      </c>
      <c r="BN22" s="75">
        <v>997.80347031000019</v>
      </c>
      <c r="BO22" s="75">
        <v>1491.9196960299996</v>
      </c>
      <c r="BP22" s="75">
        <v>2235.7670860199996</v>
      </c>
      <c r="BQ22" s="75">
        <v>2580.4526640900003</v>
      </c>
      <c r="BR22" s="75">
        <v>2838.5062760700002</v>
      </c>
      <c r="BS22" s="75">
        <v>4578.6089545200011</v>
      </c>
      <c r="BT22" s="75">
        <v>5140.1277471599997</v>
      </c>
      <c r="BU22" s="75">
        <v>5547.5018669699994</v>
      </c>
      <c r="BV22" s="75">
        <v>6739.2156559900004</v>
      </c>
      <c r="BW22" s="75">
        <v>7253.727075650002</v>
      </c>
      <c r="BX22" s="71">
        <v>91.166328559999997</v>
      </c>
      <c r="BY22" s="75">
        <v>721.85125951999999</v>
      </c>
      <c r="BZ22" s="75">
        <v>938.48815103000015</v>
      </c>
      <c r="CA22" s="75">
        <v>1268.2259282499999</v>
      </c>
      <c r="CB22" s="75">
        <v>2379.5117892199996</v>
      </c>
      <c r="CC22" s="75">
        <v>2655.2198160000003</v>
      </c>
      <c r="CD22" s="75">
        <v>2944.9204275100005</v>
      </c>
      <c r="CE22" s="75">
        <v>3685.9544499600006</v>
      </c>
      <c r="CF22" s="75">
        <v>3999.5462346300001</v>
      </c>
      <c r="CG22" s="75">
        <v>4309.8507754900002</v>
      </c>
      <c r="CH22" s="75">
        <v>5362.4052876499991</v>
      </c>
      <c r="CI22" s="75">
        <v>7070.3245144699977</v>
      </c>
      <c r="CJ22" s="71">
        <v>111.52407600999997</v>
      </c>
      <c r="CK22" s="75">
        <v>742.37872580999999</v>
      </c>
      <c r="CL22" s="75">
        <v>887.1949895900002</v>
      </c>
      <c r="CM22" s="75">
        <v>1131.2329465400003</v>
      </c>
      <c r="CN22" s="75">
        <v>2299.8477005200002</v>
      </c>
      <c r="CO22" s="75">
        <v>2514.1437151700006</v>
      </c>
      <c r="CP22" s="75">
        <v>2832.7474654800003</v>
      </c>
      <c r="CQ22" s="75">
        <v>3531.6351573600009</v>
      </c>
      <c r="CR22" s="75">
        <v>4636.0382381199997</v>
      </c>
      <c r="CS22" s="75">
        <v>5217.6872552800005</v>
      </c>
      <c r="CT22" s="75">
        <v>6409.4622170200018</v>
      </c>
      <c r="CU22" s="83">
        <v>6898.72817725</v>
      </c>
      <c r="CV22" s="69">
        <v>112.45758057000003</v>
      </c>
      <c r="CW22" s="75">
        <v>696.95714250999993</v>
      </c>
      <c r="CX22" s="75">
        <v>898.91858138999987</v>
      </c>
      <c r="CY22" s="75">
        <v>1565.9968991600001</v>
      </c>
      <c r="CZ22" s="75">
        <v>2816.4365734599996</v>
      </c>
      <c r="DA22" s="75">
        <v>3041.8094559600004</v>
      </c>
      <c r="DB22" s="75">
        <v>3363.53191268</v>
      </c>
      <c r="DC22" s="85">
        <v>4051.9679413400004</v>
      </c>
      <c r="DD22" s="75">
        <v>4228.1331304399991</v>
      </c>
      <c r="DE22" s="75">
        <v>4894.9760974199999</v>
      </c>
      <c r="DF22" s="75">
        <v>6077.4234355399994</v>
      </c>
      <c r="DG22" s="83">
        <v>8427.1647169800017</v>
      </c>
      <c r="DH22" s="69">
        <v>140.52114786000001</v>
      </c>
      <c r="DI22" s="75">
        <v>707.30207980000012</v>
      </c>
      <c r="DJ22" s="75">
        <v>888.72709293000003</v>
      </c>
      <c r="DK22" s="75">
        <v>1524.0784786900001</v>
      </c>
      <c r="DL22" s="75">
        <v>2680.6570863800002</v>
      </c>
      <c r="DM22" s="75">
        <v>2905.2944715100007</v>
      </c>
      <c r="DN22" s="75">
        <v>3111.8830738699999</v>
      </c>
      <c r="DO22" s="85">
        <v>3740.6879107199998</v>
      </c>
      <c r="DP22" s="75">
        <v>4024.61629404</v>
      </c>
      <c r="DQ22" s="75">
        <v>4812.8416273100001</v>
      </c>
      <c r="DR22" s="75">
        <v>6103.62384114</v>
      </c>
      <c r="DS22" s="95">
        <v>6893.86269662</v>
      </c>
      <c r="DT22" s="69">
        <v>131.54557789</v>
      </c>
      <c r="DU22" s="75">
        <v>843.56940319</v>
      </c>
      <c r="DV22" s="75">
        <v>1095.091377</v>
      </c>
      <c r="DW22" s="75">
        <v>7784.9987813900007</v>
      </c>
      <c r="DX22" s="75">
        <v>10317.277491219998</v>
      </c>
      <c r="DY22" s="75">
        <v>10456.926079680001</v>
      </c>
      <c r="DZ22" s="75">
        <v>10801.556208329999</v>
      </c>
      <c r="EA22" s="85">
        <v>11531.919247809999</v>
      </c>
      <c r="EB22" s="75">
        <v>11857.17402326</v>
      </c>
      <c r="EC22" s="75">
        <v>12719.861773860001</v>
      </c>
      <c r="ED22" s="75">
        <v>14227.53179418</v>
      </c>
      <c r="EE22" s="75">
        <v>19480.448008400002</v>
      </c>
      <c r="EF22" s="71">
        <v>1103.4945463900001</v>
      </c>
      <c r="EG22" s="75">
        <v>2535.2675396199998</v>
      </c>
      <c r="EH22" s="75">
        <v>2614.0115253700001</v>
      </c>
      <c r="EI22" s="75">
        <v>3355.71279018</v>
      </c>
      <c r="EJ22" s="75">
        <v>4670.1508923500005</v>
      </c>
      <c r="EK22" s="75">
        <v>9979.8246500900004</v>
      </c>
      <c r="EL22" s="75">
        <v>10151.10462636</v>
      </c>
      <c r="EM22" s="85">
        <v>11257.141587790002</v>
      </c>
      <c r="EN22" s="75">
        <v>11469.197416049999</v>
      </c>
      <c r="EO22" s="75">
        <v>12445.829666020001</v>
      </c>
      <c r="EP22" s="75">
        <v>14106.404075690001</v>
      </c>
      <c r="EQ22" s="75">
        <v>14518.18623343</v>
      </c>
      <c r="ER22" s="71">
        <v>192.03091958000002</v>
      </c>
      <c r="ES22" s="75">
        <v>1227.3780541199999</v>
      </c>
      <c r="ET22" s="75">
        <v>1539.98748125</v>
      </c>
      <c r="EU22" s="75">
        <v>2680.3601202199998</v>
      </c>
      <c r="EV22" s="75">
        <v>4917.7802554</v>
      </c>
      <c r="EW22" s="75">
        <v>5629.3110600600003</v>
      </c>
      <c r="EX22" s="75">
        <v>8902.8607322000007</v>
      </c>
      <c r="EY22" s="85">
        <v>10279.873005770001</v>
      </c>
      <c r="EZ22" s="75">
        <v>11056.656920899999</v>
      </c>
      <c r="FA22" s="75">
        <v>12634.42126639</v>
      </c>
      <c r="FB22" s="75">
        <v>15150.398258680001</v>
      </c>
      <c r="FC22" s="75">
        <v>21458.825394610001</v>
      </c>
      <c r="FD22" s="71">
        <v>619.53705788000002</v>
      </c>
      <c r="FE22" s="75">
        <v>2244.8592398699998</v>
      </c>
      <c r="FF22" s="75">
        <v>3176.62145723</v>
      </c>
      <c r="FG22" s="75">
        <v>4866.7391886400001</v>
      </c>
      <c r="FH22" s="75">
        <v>7494.9444626499999</v>
      </c>
      <c r="FI22" s="75">
        <v>8432.20075989</v>
      </c>
      <c r="FJ22" s="75">
        <v>12224.03377507</v>
      </c>
      <c r="FK22" s="85">
        <v>18849.670944560003</v>
      </c>
      <c r="FL22" s="75">
        <v>23259.739446750002</v>
      </c>
      <c r="FM22" s="75">
        <v>25021.309224590001</v>
      </c>
      <c r="FN22" s="75">
        <v>27774.192651860001</v>
      </c>
      <c r="FO22" s="75"/>
    </row>
    <row r="23" spans="1:171" s="45" customFormat="1" ht="34.950000000000003" customHeight="1" x14ac:dyDescent="0.25">
      <c r="A23" s="128"/>
      <c r="B23" s="42" t="str">
        <f>IF('0'!$A$1=1,"Капітальні видатки","Capital expenditure")</f>
        <v>Капітальні видатки</v>
      </c>
      <c r="C23" s="39">
        <v>3000</v>
      </c>
      <c r="D23" s="69">
        <v>392.75356801999999</v>
      </c>
      <c r="E23" s="69">
        <v>1372.90386906</v>
      </c>
      <c r="F23" s="69">
        <v>3235.0351150799997</v>
      </c>
      <c r="G23" s="69">
        <v>5152.8990750399998</v>
      </c>
      <c r="H23" s="69">
        <v>7235.4302376300002</v>
      </c>
      <c r="I23" s="69">
        <v>10635.52612352</v>
      </c>
      <c r="J23" s="69">
        <v>13763.3380335</v>
      </c>
      <c r="K23" s="69">
        <v>17992.153977710001</v>
      </c>
      <c r="L23" s="69">
        <v>21626.903056000003</v>
      </c>
      <c r="M23" s="69">
        <v>26235.730409370004</v>
      </c>
      <c r="N23" s="69">
        <v>31967.860261620004</v>
      </c>
      <c r="O23" s="70">
        <v>41946.864994200005</v>
      </c>
      <c r="P23" s="69">
        <v>631.00724776999994</v>
      </c>
      <c r="Q23" s="69">
        <v>2259.1759918000002</v>
      </c>
      <c r="R23" s="69">
        <v>5666.9981214700001</v>
      </c>
      <c r="S23" s="69">
        <v>8180.5585303199996</v>
      </c>
      <c r="T23" s="69">
        <v>11240.909202049999</v>
      </c>
      <c r="U23" s="69">
        <v>14148.790860509998</v>
      </c>
      <c r="V23" s="69">
        <v>18009.049128779996</v>
      </c>
      <c r="W23" s="69">
        <v>21703.169231219996</v>
      </c>
      <c r="X23" s="69">
        <v>25522.670637579995</v>
      </c>
      <c r="Y23" s="69">
        <v>29285.157250149994</v>
      </c>
      <c r="Z23" s="69">
        <v>32809.318375399991</v>
      </c>
      <c r="AA23" s="70">
        <v>40745.24719360999</v>
      </c>
      <c r="AB23" s="69">
        <v>271.89915497999999</v>
      </c>
      <c r="AC23" s="69">
        <v>2204.5072434799999</v>
      </c>
      <c r="AD23" s="69">
        <v>3958.2293597100006</v>
      </c>
      <c r="AE23" s="69">
        <v>6829.0801547900001</v>
      </c>
      <c r="AF23" s="69">
        <v>9583.4421646999999</v>
      </c>
      <c r="AG23" s="69">
        <v>10590.39490976</v>
      </c>
      <c r="AH23" s="69">
        <v>13802.544619209999</v>
      </c>
      <c r="AI23" s="69">
        <v>15781.256725899997</v>
      </c>
      <c r="AJ23" s="69">
        <v>18071.905830600001</v>
      </c>
      <c r="AK23" s="69">
        <v>19598.55391984</v>
      </c>
      <c r="AL23" s="69">
        <v>21518.49568873</v>
      </c>
      <c r="AM23" s="70">
        <v>29380.202384960001</v>
      </c>
      <c r="AN23" s="69">
        <v>189.23457278000001</v>
      </c>
      <c r="AO23" s="69">
        <v>483.94524977000003</v>
      </c>
      <c r="AP23" s="69">
        <v>1523.3798698200003</v>
      </c>
      <c r="AQ23" s="69">
        <v>2133.6980890000004</v>
      </c>
      <c r="AR23" s="69">
        <v>4541.6092747800003</v>
      </c>
      <c r="AS23" s="69">
        <v>5180.852378040001</v>
      </c>
      <c r="AT23" s="69">
        <v>6097.5866808900009</v>
      </c>
      <c r="AU23" s="69">
        <v>9200.8511125800014</v>
      </c>
      <c r="AV23" s="69">
        <v>11514.730288600002</v>
      </c>
      <c r="AW23" s="69">
        <v>13839.130394830001</v>
      </c>
      <c r="AX23" s="69">
        <v>16822.697831099998</v>
      </c>
      <c r="AY23" s="70">
        <v>20199.662405130002</v>
      </c>
      <c r="AZ23" s="69">
        <v>234.40481246000004</v>
      </c>
      <c r="BA23" s="69">
        <v>1476.25832855</v>
      </c>
      <c r="BB23" s="69">
        <v>6555.4341618100007</v>
      </c>
      <c r="BC23" s="69">
        <v>8364.3193300500006</v>
      </c>
      <c r="BD23" s="69">
        <v>9922.934331370001</v>
      </c>
      <c r="BE23" s="69">
        <v>12325.557881570001</v>
      </c>
      <c r="BF23" s="69">
        <v>15390.5947407</v>
      </c>
      <c r="BG23" s="69">
        <v>19108.594585440002</v>
      </c>
      <c r="BH23" s="69">
        <v>23990.369149459999</v>
      </c>
      <c r="BI23" s="69">
        <v>28898.757686900004</v>
      </c>
      <c r="BJ23" s="69">
        <v>34147.037085610013</v>
      </c>
      <c r="BK23" s="69">
        <v>46752.570526650008</v>
      </c>
      <c r="BL23" s="71">
        <v>77.237111339999998</v>
      </c>
      <c r="BM23" s="69">
        <v>1151.5216954500002</v>
      </c>
      <c r="BN23" s="75">
        <v>4017.0349133600002</v>
      </c>
      <c r="BO23" s="75">
        <v>6336.8519390399997</v>
      </c>
      <c r="BP23" s="75">
        <v>9290.1578886300013</v>
      </c>
      <c r="BQ23" s="75">
        <v>13025.19285408</v>
      </c>
      <c r="BR23" s="75">
        <v>17527.834235599999</v>
      </c>
      <c r="BS23" s="75">
        <v>23681.712636310007</v>
      </c>
      <c r="BT23" s="75">
        <v>32650.583577600002</v>
      </c>
      <c r="BU23" s="75">
        <v>38434.615928399995</v>
      </c>
      <c r="BV23" s="75">
        <v>47085.284277669991</v>
      </c>
      <c r="BW23" s="75">
        <v>73129.59929826</v>
      </c>
      <c r="BX23" s="71">
        <v>362.44493626999997</v>
      </c>
      <c r="BY23" s="75">
        <v>1756.3551476899997</v>
      </c>
      <c r="BZ23" s="75">
        <v>5324.4573990599993</v>
      </c>
      <c r="CA23" s="75">
        <v>8563.0336430299994</v>
      </c>
      <c r="CB23" s="75">
        <v>13243.854241309999</v>
      </c>
      <c r="CC23" s="75">
        <v>19753.393378789999</v>
      </c>
      <c r="CD23" s="75">
        <v>26349.898892139998</v>
      </c>
      <c r="CE23" s="75">
        <v>34226.662828089997</v>
      </c>
      <c r="CF23" s="75">
        <v>42922.881270059996</v>
      </c>
      <c r="CG23" s="75">
        <v>52717.619608309993</v>
      </c>
      <c r="CH23" s="75">
        <v>64818.638086239996</v>
      </c>
      <c r="CI23" s="75">
        <v>99889.95833097001</v>
      </c>
      <c r="CJ23" s="71">
        <v>548.43832849</v>
      </c>
      <c r="CK23" s="75">
        <v>2651.4818072099997</v>
      </c>
      <c r="CL23" s="75">
        <v>7248.3945661599992</v>
      </c>
      <c r="CM23" s="75">
        <v>13084.289980539999</v>
      </c>
      <c r="CN23" s="75">
        <v>21691.57019088</v>
      </c>
      <c r="CO23" s="75">
        <v>32177.293727520002</v>
      </c>
      <c r="CP23" s="75">
        <v>43142.806882960002</v>
      </c>
      <c r="CQ23" s="75">
        <v>55069.551758820002</v>
      </c>
      <c r="CR23" s="75">
        <v>66935.33027903999</v>
      </c>
      <c r="CS23" s="75">
        <v>80183.826024440001</v>
      </c>
      <c r="CT23" s="75">
        <v>95849.922538939994</v>
      </c>
      <c r="CU23" s="83">
        <v>144179.23060005001</v>
      </c>
      <c r="CV23" s="69">
        <v>920.96705811000004</v>
      </c>
      <c r="CW23" s="75">
        <v>3471.52762777</v>
      </c>
      <c r="CX23" s="75">
        <v>9976.4810530499999</v>
      </c>
      <c r="CY23" s="75">
        <v>18737.289440640001</v>
      </c>
      <c r="CZ23" s="75">
        <v>28057.279741460003</v>
      </c>
      <c r="DA23" s="75">
        <v>38557.525429810004</v>
      </c>
      <c r="DB23" s="75">
        <v>50338.59566241</v>
      </c>
      <c r="DC23" s="85">
        <v>64546.63187392</v>
      </c>
      <c r="DD23" s="75">
        <v>77607.059181899996</v>
      </c>
      <c r="DE23" s="75">
        <v>91738.057711419999</v>
      </c>
      <c r="DF23" s="75">
        <v>107874.25285855999</v>
      </c>
      <c r="DG23" s="83">
        <v>155973.26899427001</v>
      </c>
      <c r="DH23" s="69">
        <v>1138.1259913199999</v>
      </c>
      <c r="DI23" s="75">
        <v>5709.4631480100006</v>
      </c>
      <c r="DJ23" s="75">
        <v>13762.103620980002</v>
      </c>
      <c r="DK23" s="75">
        <v>20961.386431559997</v>
      </c>
      <c r="DL23" s="75">
        <v>30948.486525110002</v>
      </c>
      <c r="DM23" s="75">
        <v>42024.819097169995</v>
      </c>
      <c r="DN23" s="75">
        <v>54518.71727049</v>
      </c>
      <c r="DO23" s="85">
        <v>67593.591705540006</v>
      </c>
      <c r="DP23" s="75">
        <v>83879.972450169982</v>
      </c>
      <c r="DQ23" s="75">
        <v>103840.41613437</v>
      </c>
      <c r="DR23" s="75">
        <v>119546.24121728999</v>
      </c>
      <c r="DS23" s="95">
        <v>169126.35674494001</v>
      </c>
      <c r="DT23" s="69">
        <v>542.24281172000008</v>
      </c>
      <c r="DU23" s="75">
        <v>3130.2933729400002</v>
      </c>
      <c r="DV23" s="75">
        <v>9860.7856542999998</v>
      </c>
      <c r="DW23" s="75">
        <v>17817.181212330001</v>
      </c>
      <c r="DX23" s="75">
        <v>26169.99392528</v>
      </c>
      <c r="DY23" s="75">
        <v>38568.436245410005</v>
      </c>
      <c r="DZ23" s="75">
        <v>53864.780619849997</v>
      </c>
      <c r="EA23" s="85">
        <v>68002.074211019994</v>
      </c>
      <c r="EB23" s="75">
        <v>86508.376916699999</v>
      </c>
      <c r="EC23" s="75">
        <v>103770.39557841999</v>
      </c>
      <c r="ED23" s="75">
        <v>126491.40608266</v>
      </c>
      <c r="EE23" s="75">
        <v>207199.45563160998</v>
      </c>
      <c r="EF23" s="71">
        <v>839.28228842999999</v>
      </c>
      <c r="EG23" s="75">
        <v>3202.9992647800004</v>
      </c>
      <c r="EH23" s="75">
        <v>5678.9285538300001</v>
      </c>
      <c r="EI23" s="75">
        <v>8893.8181340200008</v>
      </c>
      <c r="EJ23" s="75">
        <v>12164.122697459999</v>
      </c>
      <c r="EK23" s="75">
        <v>19909.30485466</v>
      </c>
      <c r="EL23" s="75">
        <v>23830.099294220003</v>
      </c>
      <c r="EM23" s="85">
        <v>32524.85367248</v>
      </c>
      <c r="EN23" s="75">
        <v>45466.79617288</v>
      </c>
      <c r="EO23" s="75">
        <v>54575.585398089999</v>
      </c>
      <c r="EP23" s="75">
        <v>75332.267519119996</v>
      </c>
      <c r="EQ23" s="75">
        <v>130205.96504141</v>
      </c>
      <c r="ER23" s="71">
        <v>2376.6425762800004</v>
      </c>
      <c r="ES23" s="75">
        <v>6894.07787921</v>
      </c>
      <c r="ET23" s="75">
        <v>22012.209844599998</v>
      </c>
      <c r="EU23" s="75">
        <v>32867.688741730002</v>
      </c>
      <c r="EV23" s="75">
        <v>51510.768364739997</v>
      </c>
      <c r="EW23" s="75">
        <v>70315.109687160002</v>
      </c>
      <c r="EX23" s="75">
        <v>93217.736011850007</v>
      </c>
      <c r="EY23" s="85">
        <v>118644.15643114</v>
      </c>
      <c r="EZ23" s="75">
        <v>149521.07282235997</v>
      </c>
      <c r="FA23" s="75">
        <v>187118.55653098001</v>
      </c>
      <c r="FB23" s="75">
        <v>217391.63992026</v>
      </c>
      <c r="FC23" s="75">
        <v>312283.82885047997</v>
      </c>
      <c r="FD23" s="71">
        <v>4598.2052846099996</v>
      </c>
      <c r="FE23" s="75">
        <v>15318.180608950001</v>
      </c>
      <c r="FF23" s="75">
        <v>36142.328357220002</v>
      </c>
      <c r="FG23" s="75">
        <v>53297.346407370002</v>
      </c>
      <c r="FH23" s="75">
        <v>81702.289195830002</v>
      </c>
      <c r="FI23" s="75">
        <v>105603.08222723</v>
      </c>
      <c r="FJ23" s="75">
        <v>130601.4960631</v>
      </c>
      <c r="FK23" s="85">
        <v>179271.81359495001</v>
      </c>
      <c r="FL23" s="75">
        <v>203422.58033460999</v>
      </c>
      <c r="FM23" s="75">
        <v>233964.70163162</v>
      </c>
      <c r="FN23" s="75">
        <v>274442.4696518</v>
      </c>
      <c r="FO23" s="75"/>
    </row>
    <row r="24" spans="1:171" s="45" customFormat="1" ht="34.950000000000003" customHeight="1" x14ac:dyDescent="0.25">
      <c r="A24" s="128"/>
      <c r="B24" s="43" t="str">
        <f>IF('0'!$A$1=1,"Придбання основного капіталу","Acquisition of fixed capital")</f>
        <v>Придбання основного капіталу</v>
      </c>
      <c r="C24" s="39">
        <v>3100</v>
      </c>
      <c r="D24" s="69">
        <v>139.07444253999998</v>
      </c>
      <c r="E24" s="69">
        <v>637.67758748999995</v>
      </c>
      <c r="F24" s="69">
        <v>1440.2889718700001</v>
      </c>
      <c r="G24" s="69">
        <v>2148.19153925</v>
      </c>
      <c r="H24" s="69">
        <v>2905.18843573</v>
      </c>
      <c r="I24" s="69">
        <v>4367.8775504499999</v>
      </c>
      <c r="J24" s="69">
        <v>6091.6987269000001</v>
      </c>
      <c r="K24" s="69">
        <v>8034.83358013</v>
      </c>
      <c r="L24" s="69">
        <v>9715.9867201199995</v>
      </c>
      <c r="M24" s="69">
        <v>12104.01986264</v>
      </c>
      <c r="N24" s="69">
        <v>15224.27707471</v>
      </c>
      <c r="O24" s="70">
        <v>20891.897221849998</v>
      </c>
      <c r="P24" s="69">
        <v>387.96444029000003</v>
      </c>
      <c r="Q24" s="69">
        <v>1208.8396765200002</v>
      </c>
      <c r="R24" s="69">
        <v>2518.9055148900002</v>
      </c>
      <c r="S24" s="69">
        <v>3419.7839807099999</v>
      </c>
      <c r="T24" s="69">
        <v>4693.9802004699995</v>
      </c>
      <c r="U24" s="69">
        <v>6187.9680333799997</v>
      </c>
      <c r="V24" s="69">
        <v>8250.4643946399992</v>
      </c>
      <c r="W24" s="69">
        <v>10456.23140275</v>
      </c>
      <c r="X24" s="69">
        <v>13037.359224649999</v>
      </c>
      <c r="Y24" s="69">
        <v>15599.210101109999</v>
      </c>
      <c r="Z24" s="69">
        <v>17426.510504959999</v>
      </c>
      <c r="AA24" s="70">
        <v>21770.50261594</v>
      </c>
      <c r="AB24" s="69">
        <v>179.13787499000003</v>
      </c>
      <c r="AC24" s="69">
        <v>1508.69449975</v>
      </c>
      <c r="AD24" s="69">
        <v>2626.2226200100004</v>
      </c>
      <c r="AE24" s="69">
        <v>3998.3223449200004</v>
      </c>
      <c r="AF24" s="69">
        <v>5468.2330877800005</v>
      </c>
      <c r="AG24" s="69">
        <v>6073.7210248300007</v>
      </c>
      <c r="AH24" s="69">
        <v>7851.7080123200003</v>
      </c>
      <c r="AI24" s="69">
        <v>8778.3433691999999</v>
      </c>
      <c r="AJ24" s="69">
        <v>10281.121112499999</v>
      </c>
      <c r="AK24" s="69">
        <v>11317.5495278</v>
      </c>
      <c r="AL24" s="69">
        <v>12467.58463456</v>
      </c>
      <c r="AM24" s="70">
        <v>17061.796612900001</v>
      </c>
      <c r="AN24" s="69">
        <v>173.65389783000001</v>
      </c>
      <c r="AO24" s="69">
        <v>275.86037092999999</v>
      </c>
      <c r="AP24" s="69">
        <v>731.66713082000001</v>
      </c>
      <c r="AQ24" s="69">
        <v>1160.82868237</v>
      </c>
      <c r="AR24" s="69">
        <v>3048.3548120699998</v>
      </c>
      <c r="AS24" s="69">
        <v>3453.1987383200003</v>
      </c>
      <c r="AT24" s="69">
        <v>4166.3856521100006</v>
      </c>
      <c r="AU24" s="69">
        <v>6561.8795518600009</v>
      </c>
      <c r="AV24" s="69">
        <v>8020.3801933200011</v>
      </c>
      <c r="AW24" s="69">
        <v>9800.5283602100008</v>
      </c>
      <c r="AX24" s="69">
        <v>12138.07338519</v>
      </c>
      <c r="AY24" s="70">
        <v>14626.040222840002</v>
      </c>
      <c r="AZ24" s="69">
        <v>197.39974856000003</v>
      </c>
      <c r="BA24" s="69">
        <v>992.23264881999989</v>
      </c>
      <c r="BB24" s="69">
        <v>5540.7759287100007</v>
      </c>
      <c r="BC24" s="69">
        <v>6900.2590378600016</v>
      </c>
      <c r="BD24" s="69">
        <v>7981.8968177700017</v>
      </c>
      <c r="BE24" s="69">
        <v>9643.1511830200016</v>
      </c>
      <c r="BF24" s="69">
        <v>12162.035491140001</v>
      </c>
      <c r="BG24" s="69">
        <v>14927.572168150002</v>
      </c>
      <c r="BH24" s="69">
        <v>18689.974382609998</v>
      </c>
      <c r="BI24" s="69">
        <v>22451.374672329999</v>
      </c>
      <c r="BJ24" s="69">
        <v>26611.812684890003</v>
      </c>
      <c r="BK24" s="69">
        <v>35758.159295099998</v>
      </c>
      <c r="BL24" s="71">
        <v>68.094991010000001</v>
      </c>
      <c r="BM24" s="69">
        <v>868.11632648000023</v>
      </c>
      <c r="BN24" s="75">
        <v>3038.2686719700005</v>
      </c>
      <c r="BO24" s="75">
        <v>4834.1201986300002</v>
      </c>
      <c r="BP24" s="75">
        <v>7153.1340732000008</v>
      </c>
      <c r="BQ24" s="75">
        <v>9910.0280841399999</v>
      </c>
      <c r="BR24" s="75">
        <v>13321.873819779998</v>
      </c>
      <c r="BS24" s="75">
        <v>18161.134614980001</v>
      </c>
      <c r="BT24" s="75">
        <v>23466.94016826</v>
      </c>
      <c r="BU24" s="75">
        <v>27718.900248399998</v>
      </c>
      <c r="BV24" s="75">
        <v>33942.791896389994</v>
      </c>
      <c r="BW24" s="75">
        <v>51958.142091839996</v>
      </c>
      <c r="BX24" s="71">
        <v>127.08150121</v>
      </c>
      <c r="BY24" s="75">
        <v>1029.28107671</v>
      </c>
      <c r="BZ24" s="75">
        <v>3459.6170092299994</v>
      </c>
      <c r="CA24" s="75">
        <v>5454.0432231199993</v>
      </c>
      <c r="CB24" s="75">
        <v>8306.8733553899983</v>
      </c>
      <c r="CC24" s="75">
        <v>11853.614155859997</v>
      </c>
      <c r="CD24" s="75">
        <v>16038.345838079998</v>
      </c>
      <c r="CE24" s="75">
        <v>21346.151558089998</v>
      </c>
      <c r="CF24" s="75">
        <v>26970.621377609998</v>
      </c>
      <c r="CG24" s="75">
        <v>32934.294554759996</v>
      </c>
      <c r="CH24" s="75">
        <v>40318.858881589993</v>
      </c>
      <c r="CI24" s="75">
        <v>60305.323315799993</v>
      </c>
      <c r="CJ24" s="71">
        <v>277.89296223999997</v>
      </c>
      <c r="CK24" s="75">
        <v>1716.8297636400002</v>
      </c>
      <c r="CL24" s="75">
        <v>4751.6532303699996</v>
      </c>
      <c r="CM24" s="75">
        <v>8192.4109384500007</v>
      </c>
      <c r="CN24" s="75">
        <v>12988.454076560001</v>
      </c>
      <c r="CO24" s="75">
        <v>20310.846885300001</v>
      </c>
      <c r="CP24" s="75">
        <v>27461.953458160002</v>
      </c>
      <c r="CQ24" s="75">
        <v>34544.88758373</v>
      </c>
      <c r="CR24" s="75">
        <v>42401.344435019993</v>
      </c>
      <c r="CS24" s="75">
        <v>50523.6880446</v>
      </c>
      <c r="CT24" s="75">
        <v>59835.745302079995</v>
      </c>
      <c r="CU24" s="83">
        <v>85883.165759119991</v>
      </c>
      <c r="CV24" s="69">
        <v>615.27830359999996</v>
      </c>
      <c r="CW24" s="75">
        <v>2246.6680234999999</v>
      </c>
      <c r="CX24" s="75">
        <v>6550.3116548899998</v>
      </c>
      <c r="CY24" s="75">
        <v>11822.715668979999</v>
      </c>
      <c r="CZ24" s="75">
        <v>17586.31009517</v>
      </c>
      <c r="DA24" s="75">
        <v>23780.41888623</v>
      </c>
      <c r="DB24" s="75">
        <v>31274.904216749997</v>
      </c>
      <c r="DC24" s="85">
        <v>38606.908399449996</v>
      </c>
      <c r="DD24" s="75">
        <v>47123.131972709991</v>
      </c>
      <c r="DE24" s="75">
        <v>55827.712631210001</v>
      </c>
      <c r="DF24" s="75">
        <v>66137.832852899999</v>
      </c>
      <c r="DG24" s="83">
        <v>90186.208115139991</v>
      </c>
      <c r="DH24" s="69">
        <v>649.33603627000002</v>
      </c>
      <c r="DI24" s="75">
        <v>2312.8227709099997</v>
      </c>
      <c r="DJ24" s="75">
        <v>6650.5127983100001</v>
      </c>
      <c r="DK24" s="75">
        <v>10847.906148140002</v>
      </c>
      <c r="DL24" s="75">
        <v>15590.53592527</v>
      </c>
      <c r="DM24" s="75">
        <v>21469.790607049999</v>
      </c>
      <c r="DN24" s="75">
        <v>28359.894163110002</v>
      </c>
      <c r="DO24" s="85">
        <v>35755.942112290002</v>
      </c>
      <c r="DP24" s="75">
        <v>44086.205511119995</v>
      </c>
      <c r="DQ24" s="75">
        <v>53281.684830170001</v>
      </c>
      <c r="DR24" s="75">
        <v>62104.405347160005</v>
      </c>
      <c r="DS24" s="95">
        <v>84933.246354300005</v>
      </c>
      <c r="DT24" s="69">
        <v>271.77781376000002</v>
      </c>
      <c r="DU24" s="75">
        <v>1750.3247728499998</v>
      </c>
      <c r="DV24" s="75">
        <v>5985.3880178299996</v>
      </c>
      <c r="DW24" s="75">
        <v>9478.1582495700004</v>
      </c>
      <c r="DX24" s="75">
        <v>14079.630654319999</v>
      </c>
      <c r="DY24" s="75">
        <v>20037.24785611</v>
      </c>
      <c r="DZ24" s="75">
        <v>27581.402806229999</v>
      </c>
      <c r="EA24" s="85">
        <v>34483.025010029996</v>
      </c>
      <c r="EB24" s="75">
        <v>43611.153792059995</v>
      </c>
      <c r="EC24" s="75">
        <v>51943.968688640001</v>
      </c>
      <c r="ED24" s="75">
        <v>63530.83158446</v>
      </c>
      <c r="EE24" s="75">
        <v>97820.556825899999</v>
      </c>
      <c r="EF24" s="71">
        <v>558.98977920000004</v>
      </c>
      <c r="EG24" s="75">
        <v>1979.4029570999999</v>
      </c>
      <c r="EH24" s="75">
        <v>3774.52653319</v>
      </c>
      <c r="EI24" s="75">
        <v>6746.4018209799997</v>
      </c>
      <c r="EJ24" s="75">
        <v>9216.91849215</v>
      </c>
      <c r="EK24" s="75">
        <v>14248.42348257</v>
      </c>
      <c r="EL24" s="75">
        <v>16793.415154679999</v>
      </c>
      <c r="EM24" s="85">
        <v>24133.36432289</v>
      </c>
      <c r="EN24" s="75">
        <v>32494.21729343</v>
      </c>
      <c r="EO24" s="75">
        <v>38553.016113599995</v>
      </c>
      <c r="EP24" s="75">
        <v>50853.458966269995</v>
      </c>
      <c r="EQ24" s="75">
        <v>78583.935285589992</v>
      </c>
      <c r="ER24" s="71">
        <v>1870.25295267</v>
      </c>
      <c r="ES24" s="75">
        <v>5517.4584699399993</v>
      </c>
      <c r="ET24" s="75">
        <v>17513.93969178</v>
      </c>
      <c r="EU24" s="75">
        <v>24217.268457509999</v>
      </c>
      <c r="EV24" s="75">
        <v>39252.114141449994</v>
      </c>
      <c r="EW24" s="75">
        <v>51264.802837499999</v>
      </c>
      <c r="EX24" s="75">
        <v>62124.604595550001</v>
      </c>
      <c r="EY24" s="85">
        <v>75845.420197210013</v>
      </c>
      <c r="EZ24" s="75">
        <v>94191.522842580001</v>
      </c>
      <c r="FA24" s="75">
        <v>110303.16488038001</v>
      </c>
      <c r="FB24" s="75">
        <v>129201.18599822</v>
      </c>
      <c r="FC24" s="75">
        <v>175258.08786473001</v>
      </c>
      <c r="FD24" s="71">
        <v>4111.3622269099997</v>
      </c>
      <c r="FE24" s="75">
        <v>13939.12395426</v>
      </c>
      <c r="FF24" s="75">
        <v>32728.287941549999</v>
      </c>
      <c r="FG24" s="75">
        <v>46268.740049489999</v>
      </c>
      <c r="FH24" s="75">
        <v>64559.901567499997</v>
      </c>
      <c r="FI24" s="75">
        <v>83004.129991160007</v>
      </c>
      <c r="FJ24" s="75">
        <v>100650.00616316</v>
      </c>
      <c r="FK24" s="85">
        <v>117992.50213546</v>
      </c>
      <c r="FL24" s="75">
        <v>135232.495536</v>
      </c>
      <c r="FM24" s="75">
        <v>153930.63468232998</v>
      </c>
      <c r="FN24" s="75">
        <v>180594.36470365</v>
      </c>
      <c r="FO24" s="75"/>
    </row>
    <row r="25" spans="1:171" s="45" customFormat="1" ht="34.950000000000003" customHeight="1" x14ac:dyDescent="0.25">
      <c r="A25" s="128"/>
      <c r="B25" s="43" t="str">
        <f>IF('0'!$A$1=1,"Капітальні трансферти","Capital transfers")</f>
        <v>Капітальні трансферти</v>
      </c>
      <c r="C25" s="39">
        <v>3200</v>
      </c>
      <c r="D25" s="69">
        <v>253.67912548000001</v>
      </c>
      <c r="E25" s="69">
        <v>735.22628156999997</v>
      </c>
      <c r="F25" s="69">
        <v>1794.7461432099999</v>
      </c>
      <c r="G25" s="69">
        <v>3004.7075357900003</v>
      </c>
      <c r="H25" s="69">
        <v>4330.2418018999997</v>
      </c>
      <c r="I25" s="69">
        <v>6267.6485730699997</v>
      </c>
      <c r="J25" s="69">
        <v>7671.6393066000001</v>
      </c>
      <c r="K25" s="69">
        <v>9957.3203975799988</v>
      </c>
      <c r="L25" s="69">
        <v>11910.91633588</v>
      </c>
      <c r="M25" s="69">
        <v>14131.710546729999</v>
      </c>
      <c r="N25" s="69">
        <v>16743.58318691</v>
      </c>
      <c r="O25" s="70">
        <v>21054.967772349999</v>
      </c>
      <c r="P25" s="69">
        <v>243.04280747999999</v>
      </c>
      <c r="Q25" s="69">
        <v>1050.33631528</v>
      </c>
      <c r="R25" s="69">
        <v>3148.0926065800004</v>
      </c>
      <c r="S25" s="69">
        <v>4760.7745496100006</v>
      </c>
      <c r="T25" s="69">
        <v>6546.9290015800007</v>
      </c>
      <c r="U25" s="69">
        <v>7960.8228271300004</v>
      </c>
      <c r="V25" s="69">
        <v>9758.5847341400004</v>
      </c>
      <c r="W25" s="69">
        <v>11246.93782847</v>
      </c>
      <c r="X25" s="69">
        <v>12485.311412929999</v>
      </c>
      <c r="Y25" s="69">
        <v>13685.947149039999</v>
      </c>
      <c r="Z25" s="69">
        <v>15382.80787044</v>
      </c>
      <c r="AA25" s="70">
        <v>18974.744577670001</v>
      </c>
      <c r="AB25" s="69">
        <v>92.761279989999977</v>
      </c>
      <c r="AC25" s="69">
        <v>695.81274373000019</v>
      </c>
      <c r="AD25" s="69">
        <v>1332.0067397000003</v>
      </c>
      <c r="AE25" s="69">
        <v>2830.7578098700001</v>
      </c>
      <c r="AF25" s="69">
        <v>4115.2090769200004</v>
      </c>
      <c r="AG25" s="69">
        <v>4516.6738849300009</v>
      </c>
      <c r="AH25" s="69">
        <v>5950.8366068899995</v>
      </c>
      <c r="AI25" s="69">
        <v>7002.9133566999972</v>
      </c>
      <c r="AJ25" s="69">
        <v>7790.7847180999997</v>
      </c>
      <c r="AK25" s="69">
        <v>8281.0043920399985</v>
      </c>
      <c r="AL25" s="69">
        <v>9050.9110541699993</v>
      </c>
      <c r="AM25" s="70">
        <v>12318.405772059999</v>
      </c>
      <c r="AN25" s="69">
        <v>15.580674949999999</v>
      </c>
      <c r="AO25" s="69">
        <v>208.08487884000002</v>
      </c>
      <c r="AP25" s="69">
        <v>791.71273900000006</v>
      </c>
      <c r="AQ25" s="69">
        <v>972.86940662999996</v>
      </c>
      <c r="AR25" s="69">
        <v>1493.2544627100001</v>
      </c>
      <c r="AS25" s="69">
        <v>1727.6536397200002</v>
      </c>
      <c r="AT25" s="69">
        <v>1931.2010287799999</v>
      </c>
      <c r="AU25" s="69">
        <v>2638.9715607200005</v>
      </c>
      <c r="AV25" s="69">
        <v>3494.3500952800005</v>
      </c>
      <c r="AW25" s="69">
        <v>4038.6020346200003</v>
      </c>
      <c r="AX25" s="69">
        <v>4684.6244459099989</v>
      </c>
      <c r="AY25" s="70">
        <v>5573.6221822900015</v>
      </c>
      <c r="AZ25" s="69">
        <v>37.005063900000003</v>
      </c>
      <c r="BA25" s="69">
        <v>484.02567972999998</v>
      </c>
      <c r="BB25" s="69">
        <v>1014.6582331000002</v>
      </c>
      <c r="BC25" s="69">
        <v>1464.0602921899999</v>
      </c>
      <c r="BD25" s="69">
        <v>1941.0375135999998</v>
      </c>
      <c r="BE25" s="69">
        <v>2682.4066985500003</v>
      </c>
      <c r="BF25" s="69">
        <v>3228.5592495599999</v>
      </c>
      <c r="BG25" s="69">
        <v>4181.0224172899998</v>
      </c>
      <c r="BH25" s="69">
        <v>5300.3947668499986</v>
      </c>
      <c r="BI25" s="69">
        <v>6447.3830145699994</v>
      </c>
      <c r="BJ25" s="69">
        <v>7535.2244007200006</v>
      </c>
      <c r="BK25" s="69">
        <v>10994.411231549999</v>
      </c>
      <c r="BL25" s="71">
        <v>9.1421203300000009</v>
      </c>
      <c r="BM25" s="69">
        <v>283.40536897000004</v>
      </c>
      <c r="BN25" s="75">
        <v>978.76624138999989</v>
      </c>
      <c r="BO25" s="75">
        <v>1502.7317404100002</v>
      </c>
      <c r="BP25" s="75">
        <v>2137.0238154300005</v>
      </c>
      <c r="BQ25" s="75">
        <v>3115.16476994</v>
      </c>
      <c r="BR25" s="75">
        <v>4205.96041582</v>
      </c>
      <c r="BS25" s="75">
        <v>5520.5780213300004</v>
      </c>
      <c r="BT25" s="75">
        <v>9183.6434093399985</v>
      </c>
      <c r="BU25" s="75">
        <v>10715.715679999998</v>
      </c>
      <c r="BV25" s="75">
        <v>13142.492381279997</v>
      </c>
      <c r="BW25" s="75">
        <v>21171.457206420004</v>
      </c>
      <c r="BX25" s="71">
        <v>235.36343506</v>
      </c>
      <c r="BY25" s="75">
        <v>727.07407097999999</v>
      </c>
      <c r="BZ25" s="75">
        <v>1864.84038983</v>
      </c>
      <c r="CA25" s="75">
        <v>3108.9904199100001</v>
      </c>
      <c r="CB25" s="75">
        <v>4936.9808859199993</v>
      </c>
      <c r="CC25" s="75">
        <v>7899.7792229299994</v>
      </c>
      <c r="CD25" s="75">
        <v>10311.553054059999</v>
      </c>
      <c r="CE25" s="75">
        <v>12880.511270000001</v>
      </c>
      <c r="CF25" s="75">
        <v>15952.25989245</v>
      </c>
      <c r="CG25" s="75">
        <v>19783.325053550001</v>
      </c>
      <c r="CH25" s="75">
        <v>24499.77920465</v>
      </c>
      <c r="CI25" s="75">
        <v>39584.635015170003</v>
      </c>
      <c r="CJ25" s="71">
        <v>270.54536624999997</v>
      </c>
      <c r="CK25" s="75">
        <v>934.65204356999993</v>
      </c>
      <c r="CL25" s="75">
        <v>2496.7413357899995</v>
      </c>
      <c r="CM25" s="75">
        <v>4891.8790420900004</v>
      </c>
      <c r="CN25" s="75">
        <v>8703.1161143200006</v>
      </c>
      <c r="CO25" s="75">
        <v>11866.446842220001</v>
      </c>
      <c r="CP25" s="75">
        <v>15680.853424800001</v>
      </c>
      <c r="CQ25" s="75">
        <v>20524.664175089998</v>
      </c>
      <c r="CR25" s="75">
        <v>24533.985844019997</v>
      </c>
      <c r="CS25" s="75">
        <v>29660.137979839994</v>
      </c>
      <c r="CT25" s="75">
        <v>36014.177236859992</v>
      </c>
      <c r="CU25" s="83">
        <v>58296.064840929997</v>
      </c>
      <c r="CV25" s="69">
        <v>305.68875450999997</v>
      </c>
      <c r="CW25" s="75">
        <v>1224.8596042700001</v>
      </c>
      <c r="CX25" s="75">
        <v>3426.1693981600001</v>
      </c>
      <c r="CY25" s="75">
        <v>6914.5737716599997</v>
      </c>
      <c r="CZ25" s="75">
        <v>10470.969646289999</v>
      </c>
      <c r="DA25" s="75">
        <v>14777.106543579997</v>
      </c>
      <c r="DB25" s="75">
        <v>19063.691445659999</v>
      </c>
      <c r="DC25" s="85">
        <v>25939.723474469996</v>
      </c>
      <c r="DD25" s="75">
        <v>30483.927209190002</v>
      </c>
      <c r="DE25" s="75">
        <v>35910.345080210005</v>
      </c>
      <c r="DF25" s="75">
        <v>41736.420005660002</v>
      </c>
      <c r="DG25" s="83">
        <v>65787.060879129989</v>
      </c>
      <c r="DH25" s="69">
        <v>488.78995505</v>
      </c>
      <c r="DI25" s="75">
        <v>3396.6403771000005</v>
      </c>
      <c r="DJ25" s="75">
        <v>7111.5908226700012</v>
      </c>
      <c r="DK25" s="75">
        <v>10113.480283419998</v>
      </c>
      <c r="DL25" s="75">
        <v>15357.95059984</v>
      </c>
      <c r="DM25" s="75">
        <v>20555.028490119999</v>
      </c>
      <c r="DN25" s="75">
        <v>26158.823107380002</v>
      </c>
      <c r="DO25" s="85">
        <v>31837.64959325</v>
      </c>
      <c r="DP25" s="75">
        <v>39793.766939049994</v>
      </c>
      <c r="DQ25" s="75">
        <v>50558.731304199995</v>
      </c>
      <c r="DR25" s="75">
        <v>57441.835870129995</v>
      </c>
      <c r="DS25" s="95">
        <v>84193.110390639995</v>
      </c>
      <c r="DT25" s="69">
        <v>270.46499796000001</v>
      </c>
      <c r="DU25" s="75">
        <v>1379.9686000899999</v>
      </c>
      <c r="DV25" s="75">
        <v>3875.3976364699997</v>
      </c>
      <c r="DW25" s="75">
        <v>8339.0229627600002</v>
      </c>
      <c r="DX25" s="75">
        <v>12090.363270959999</v>
      </c>
      <c r="DY25" s="75">
        <v>18531.188389299998</v>
      </c>
      <c r="DZ25" s="75">
        <v>26283.377813619998</v>
      </c>
      <c r="EA25" s="85">
        <v>33519.049200990004</v>
      </c>
      <c r="EB25" s="75">
        <v>42897.223124639997</v>
      </c>
      <c r="EC25" s="75">
        <v>51826.426889779999</v>
      </c>
      <c r="ED25" s="75">
        <v>62960.574498199996</v>
      </c>
      <c r="EE25" s="75">
        <v>109378.89880571001</v>
      </c>
      <c r="EF25" s="71">
        <v>280.29250923000001</v>
      </c>
      <c r="EG25" s="75">
        <v>1223.5963076800001</v>
      </c>
      <c r="EH25" s="75">
        <v>1904.40202064</v>
      </c>
      <c r="EI25" s="75">
        <v>2147.4163130399997</v>
      </c>
      <c r="EJ25" s="75">
        <v>2947.2042053099999</v>
      </c>
      <c r="EK25" s="75">
        <v>5660.8813720899998</v>
      </c>
      <c r="EL25" s="75">
        <v>7036.6841395399997</v>
      </c>
      <c r="EM25" s="85">
        <v>8391.4893495899996</v>
      </c>
      <c r="EN25" s="75">
        <v>12972.57887945</v>
      </c>
      <c r="EO25" s="75">
        <v>16022.56928449</v>
      </c>
      <c r="EP25" s="75">
        <v>24478.808552849998</v>
      </c>
      <c r="EQ25" s="75">
        <v>51622.029755819996</v>
      </c>
      <c r="ER25" s="71">
        <v>506.38962361</v>
      </c>
      <c r="ES25" s="75">
        <v>1376.61940927</v>
      </c>
      <c r="ET25" s="75">
        <v>4498.2701528199996</v>
      </c>
      <c r="EU25" s="75">
        <v>8650.4202842199993</v>
      </c>
      <c r="EV25" s="75">
        <v>12258.654223290001</v>
      </c>
      <c r="EW25" s="75">
        <v>19050.306849659999</v>
      </c>
      <c r="EX25" s="75">
        <v>31093.131416299999</v>
      </c>
      <c r="EY25" s="85">
        <v>42798.736233930002</v>
      </c>
      <c r="EZ25" s="75">
        <v>55329.54997978</v>
      </c>
      <c r="FA25" s="75">
        <v>76815.39165060001</v>
      </c>
      <c r="FB25" s="75">
        <v>88190.453922039989</v>
      </c>
      <c r="FC25" s="75">
        <v>137025.74098574999</v>
      </c>
      <c r="FD25" s="71">
        <v>486.84305769999997</v>
      </c>
      <c r="FE25" s="75">
        <v>1379.05665469</v>
      </c>
      <c r="FF25" s="75">
        <v>3414.0404156700001</v>
      </c>
      <c r="FG25" s="75">
        <v>7028.6063578800004</v>
      </c>
      <c r="FH25" s="75">
        <v>17142.387628330001</v>
      </c>
      <c r="FI25" s="75">
        <v>22598.952236069999</v>
      </c>
      <c r="FJ25" s="75">
        <v>29951.489899939999</v>
      </c>
      <c r="FK25" s="85">
        <v>61279.311459489996</v>
      </c>
      <c r="FL25" s="75">
        <v>68190.084798609998</v>
      </c>
      <c r="FM25" s="75">
        <v>80034.066949289991</v>
      </c>
      <c r="FN25" s="75">
        <v>93848.104948149994</v>
      </c>
      <c r="FO25" s="75"/>
    </row>
    <row r="26" spans="1:171" s="45" customFormat="1" ht="34.950000000000003" customHeight="1" x14ac:dyDescent="0.25">
      <c r="A26" s="128"/>
      <c r="B26" s="40" t="str">
        <f>IF('0'!$A$1=1,"Усього видатків","Total expenditure")</f>
        <v>Усього видатків</v>
      </c>
      <c r="C26" s="41"/>
      <c r="D26" s="76">
        <v>22441.030450760001</v>
      </c>
      <c r="E26" s="76">
        <v>51107.102377070005</v>
      </c>
      <c r="F26" s="76">
        <v>84504.938862629991</v>
      </c>
      <c r="G26" s="76">
        <v>116849.30100443</v>
      </c>
      <c r="H26" s="76">
        <v>149233.12027129999</v>
      </c>
      <c r="I26" s="76">
        <v>187594.65587054999</v>
      </c>
      <c r="J26" s="76">
        <v>220182.45945492</v>
      </c>
      <c r="K26" s="76">
        <v>254286.51531863998</v>
      </c>
      <c r="L26" s="76">
        <v>287043.82500362996</v>
      </c>
      <c r="M26" s="76">
        <v>323760.75929409999</v>
      </c>
      <c r="N26" s="76">
        <v>362845.72183499997</v>
      </c>
      <c r="O26" s="77">
        <v>416853.58244976995</v>
      </c>
      <c r="P26" s="76">
        <v>25692.334875279998</v>
      </c>
      <c r="Q26" s="76">
        <v>60693.391466259985</v>
      </c>
      <c r="R26" s="76">
        <v>98999.658737549966</v>
      </c>
      <c r="S26" s="76">
        <v>135632.74492944995</v>
      </c>
      <c r="T26" s="76">
        <v>174321.26915753997</v>
      </c>
      <c r="U26" s="76">
        <v>216923.73106101996</v>
      </c>
      <c r="V26" s="76">
        <v>256804.66089817995</v>
      </c>
      <c r="W26" s="76">
        <v>295878.14141578996</v>
      </c>
      <c r="X26" s="76">
        <v>335759.34267949994</v>
      </c>
      <c r="Y26" s="76">
        <v>378767.92993160995</v>
      </c>
      <c r="Z26" s="76">
        <v>424801.16675342992</v>
      </c>
      <c r="AA26" s="77">
        <v>492454.66152155993</v>
      </c>
      <c r="AB26" s="76">
        <v>30773.48914482999</v>
      </c>
      <c r="AC26" s="76">
        <v>71062.911841709982</v>
      </c>
      <c r="AD26" s="76">
        <v>112102.81822512997</v>
      </c>
      <c r="AE26" s="76">
        <v>156045.76016423997</v>
      </c>
      <c r="AF26" s="76">
        <v>197058.70959374995</v>
      </c>
      <c r="AG26" s="76">
        <v>239135.80940366993</v>
      </c>
      <c r="AH26" s="76">
        <v>281312.14064225997</v>
      </c>
      <c r="AI26" s="76">
        <v>318746.33676340996</v>
      </c>
      <c r="AJ26" s="76">
        <v>359047.0456052199</v>
      </c>
      <c r="AK26" s="76">
        <v>398368.13284023991</v>
      </c>
      <c r="AL26" s="76">
        <v>441880.75141292991</v>
      </c>
      <c r="AM26" s="77">
        <v>505843.80962139991</v>
      </c>
      <c r="AN26" s="76">
        <v>32606.295799349999</v>
      </c>
      <c r="AO26" s="76">
        <v>70685.888944120001</v>
      </c>
      <c r="AP26" s="76">
        <v>111642.32546659</v>
      </c>
      <c r="AQ26" s="76">
        <v>154717.71335177001</v>
      </c>
      <c r="AR26" s="76">
        <v>198573.47446520001</v>
      </c>
      <c r="AS26" s="76">
        <v>244241.48869769002</v>
      </c>
      <c r="AT26" s="76">
        <v>282479.60348311003</v>
      </c>
      <c r="AU26" s="76">
        <v>322817.52075462003</v>
      </c>
      <c r="AV26" s="76">
        <v>364068.62125449005</v>
      </c>
      <c r="AW26" s="76">
        <v>413506.12990527006</v>
      </c>
      <c r="AX26" s="76">
        <v>458331.96673877008</v>
      </c>
      <c r="AY26" s="77">
        <v>523125.69783726009</v>
      </c>
      <c r="AZ26" s="76">
        <v>31306.949504120003</v>
      </c>
      <c r="BA26" s="76">
        <v>75410.387066220006</v>
      </c>
      <c r="BB26" s="76">
        <v>126028.31203183001</v>
      </c>
      <c r="BC26" s="76">
        <v>178759.53272701</v>
      </c>
      <c r="BD26" s="76">
        <v>229665.26273126999</v>
      </c>
      <c r="BE26" s="76">
        <v>285234.58635856002</v>
      </c>
      <c r="BF26" s="76">
        <v>335285.06609008001</v>
      </c>
      <c r="BG26" s="76">
        <v>382778.36183597002</v>
      </c>
      <c r="BH26" s="76">
        <v>433189.99126797001</v>
      </c>
      <c r="BI26" s="76">
        <v>491965.17495274002</v>
      </c>
      <c r="BJ26" s="76">
        <v>561512.39283405012</v>
      </c>
      <c r="BK26" s="76">
        <v>679871.40043556015</v>
      </c>
      <c r="BL26" s="78">
        <v>29082.028313820007</v>
      </c>
      <c r="BM26" s="76">
        <v>81687.212037020028</v>
      </c>
      <c r="BN26" s="79">
        <v>159996.55330720003</v>
      </c>
      <c r="BO26" s="79">
        <v>223707.65193572</v>
      </c>
      <c r="BP26" s="79">
        <v>283777.04004883004</v>
      </c>
      <c r="BQ26" s="79">
        <v>350426.77371907001</v>
      </c>
      <c r="BR26" s="79">
        <v>410650.77198083006</v>
      </c>
      <c r="BS26" s="79">
        <v>475531.96631902008</v>
      </c>
      <c r="BT26" s="79">
        <v>556683.20501600998</v>
      </c>
      <c r="BU26" s="79">
        <v>621177.13621291996</v>
      </c>
      <c r="BV26" s="79">
        <v>701801.27197427</v>
      </c>
      <c r="BW26" s="79">
        <v>835832.05014816998</v>
      </c>
      <c r="BX26" s="78">
        <v>46744.888173439991</v>
      </c>
      <c r="BY26" s="79">
        <v>124236.04528457996</v>
      </c>
      <c r="BZ26" s="79">
        <v>216533.06424203998</v>
      </c>
      <c r="CA26" s="79">
        <v>285161.58636726998</v>
      </c>
      <c r="CB26" s="79">
        <v>359030.42111747997</v>
      </c>
      <c r="CC26" s="79">
        <v>443852.27387456998</v>
      </c>
      <c r="CD26" s="79">
        <v>513847.93730137998</v>
      </c>
      <c r="CE26" s="79">
        <v>598287.6381882499</v>
      </c>
      <c r="CF26" s="79">
        <v>699658.22443692992</v>
      </c>
      <c r="CG26" s="79">
        <v>792927.26969879994</v>
      </c>
      <c r="CH26" s="79">
        <v>891331.34937315993</v>
      </c>
      <c r="CI26" s="79">
        <v>1056973.08515639</v>
      </c>
      <c r="CJ26" s="78">
        <v>50384.980976119987</v>
      </c>
      <c r="CK26" s="79">
        <v>131970.02825606999</v>
      </c>
      <c r="CL26" s="79">
        <v>251947.22951480001</v>
      </c>
      <c r="CM26" s="79">
        <v>348395.09595097997</v>
      </c>
      <c r="CN26" s="79">
        <v>454344.91158602003</v>
      </c>
      <c r="CO26" s="79">
        <v>556953.99943825009</v>
      </c>
      <c r="CP26" s="79">
        <v>643825.88191208011</v>
      </c>
      <c r="CQ26" s="79">
        <v>734224.87072423007</v>
      </c>
      <c r="CR26" s="79">
        <v>841594.27855645004</v>
      </c>
      <c r="CS26" s="79">
        <v>937529.10027895996</v>
      </c>
      <c r="CT26" s="79">
        <v>1052380.47162694</v>
      </c>
      <c r="CU26" s="84">
        <v>1250189.5226813999</v>
      </c>
      <c r="CV26" s="76">
        <v>73658.978162259984</v>
      </c>
      <c r="CW26" s="79">
        <v>162887.11599392002</v>
      </c>
      <c r="CX26" s="79">
        <v>284311.13032857998</v>
      </c>
      <c r="CY26" s="79">
        <v>394142.69801667996</v>
      </c>
      <c r="CZ26" s="79">
        <v>508145.02641539997</v>
      </c>
      <c r="DA26" s="79">
        <v>622309.72115094005</v>
      </c>
      <c r="DB26" s="79">
        <v>721190.71552778012</v>
      </c>
      <c r="DC26" s="86">
        <v>822712.83465490013</v>
      </c>
      <c r="DD26" s="79">
        <v>939478.45238241018</v>
      </c>
      <c r="DE26" s="79">
        <v>1046224.3115535601</v>
      </c>
      <c r="DF26" s="79">
        <v>1169482.2093330699</v>
      </c>
      <c r="DG26" s="84">
        <v>1372350.63769418</v>
      </c>
      <c r="DH26" s="76">
        <v>75899.970510690022</v>
      </c>
      <c r="DI26" s="79">
        <v>173621.54307314998</v>
      </c>
      <c r="DJ26" s="79">
        <v>298688.05783518002</v>
      </c>
      <c r="DK26" s="79">
        <v>415354.08435372997</v>
      </c>
      <c r="DL26" s="79">
        <v>533662.25117516995</v>
      </c>
      <c r="DM26" s="79">
        <v>655835.51580985996</v>
      </c>
      <c r="DN26" s="79">
        <v>776333.61505231995</v>
      </c>
      <c r="DO26" s="79">
        <v>888521.01069993991</v>
      </c>
      <c r="DP26" s="79">
        <v>1032203.9792155799</v>
      </c>
      <c r="DQ26" s="79">
        <v>1168282.5285253201</v>
      </c>
      <c r="DR26" s="79">
        <v>1305715.40089543</v>
      </c>
      <c r="DS26" s="96">
        <v>1595395.8534654099</v>
      </c>
      <c r="DT26" s="76">
        <v>80927.859045199992</v>
      </c>
      <c r="DU26" s="79">
        <v>197353.00795138002</v>
      </c>
      <c r="DV26" s="79">
        <v>336286.46392270003</v>
      </c>
      <c r="DW26" s="79">
        <v>470953.22983491997</v>
      </c>
      <c r="DX26" s="79">
        <v>617693.42601520999</v>
      </c>
      <c r="DY26" s="79">
        <v>769820.54633221996</v>
      </c>
      <c r="DZ26" s="79">
        <v>891578.91257084999</v>
      </c>
      <c r="EA26" s="79">
        <v>1012412.15256818</v>
      </c>
      <c r="EB26" s="79">
        <v>1174052.03241102</v>
      </c>
      <c r="EC26" s="79">
        <v>1312107.0050411201</v>
      </c>
      <c r="ED26" s="79">
        <v>1494226.7918346</v>
      </c>
      <c r="EE26" s="79">
        <v>1845367.3787643798</v>
      </c>
      <c r="EF26" s="78">
        <v>83707.733837149994</v>
      </c>
      <c r="EG26" s="79">
        <v>221192.74306757998</v>
      </c>
      <c r="EH26" s="79">
        <v>447336.87605140003</v>
      </c>
      <c r="EI26" s="79">
        <v>641875.00646241009</v>
      </c>
      <c r="EJ26" s="79">
        <v>884013.91267555009</v>
      </c>
      <c r="EK26" s="79">
        <v>1157711.9836023101</v>
      </c>
      <c r="EL26" s="79">
        <v>1366385.5113273999</v>
      </c>
      <c r="EM26" s="79">
        <v>1620715.4929104198</v>
      </c>
      <c r="EN26" s="79">
        <v>1944436.71003584</v>
      </c>
      <c r="EO26" s="79">
        <v>2208877.8422130002</v>
      </c>
      <c r="EP26" s="79">
        <v>2555396.2162082298</v>
      </c>
      <c r="EQ26" s="79">
        <v>3043871.3888267204</v>
      </c>
      <c r="ER26" s="78">
        <v>204975.95029072001</v>
      </c>
      <c r="ES26" s="79">
        <v>481822.67248811998</v>
      </c>
      <c r="ET26" s="79">
        <v>809503.41562426998</v>
      </c>
      <c r="EU26" s="79">
        <v>1128878.8960356999</v>
      </c>
      <c r="EV26" s="79">
        <v>1524718.8329141699</v>
      </c>
      <c r="EW26" s="79">
        <v>1937574.8367858999</v>
      </c>
      <c r="EX26" s="79">
        <v>2243134.8177016801</v>
      </c>
      <c r="EY26" s="79">
        <v>2577782.8278815299</v>
      </c>
      <c r="EZ26" s="79">
        <v>3063236.3873220496</v>
      </c>
      <c r="FA26" s="79">
        <v>3388158.5812698901</v>
      </c>
      <c r="FB26" s="79">
        <v>3776856.7814791501</v>
      </c>
      <c r="FC26" s="79">
        <v>4441364.6146632498</v>
      </c>
      <c r="FD26" s="78">
        <v>183492.21641492998</v>
      </c>
      <c r="FE26" s="79">
        <v>535650.73810774996</v>
      </c>
      <c r="FF26" s="79">
        <v>916392.84502630006</v>
      </c>
      <c r="FG26" s="79">
        <v>1251898.22484336</v>
      </c>
      <c r="FH26" s="79">
        <v>1674689.01251399</v>
      </c>
      <c r="FI26" s="79">
        <v>2096083.37626155</v>
      </c>
      <c r="FJ26" s="79">
        <v>2440133.5572109702</v>
      </c>
      <c r="FK26" s="79">
        <v>2844502.1080327798</v>
      </c>
      <c r="FL26" s="79">
        <v>3236463.4191707699</v>
      </c>
      <c r="FM26" s="79">
        <v>3648067.6666906402</v>
      </c>
      <c r="FN26" s="79">
        <v>4119868.9415660203</v>
      </c>
      <c r="FO26" s="79"/>
    </row>
    <row r="27" spans="1:171" s="45" customFormat="1" x14ac:dyDescent="0.25">
      <c r="A27" s="55"/>
      <c r="B27" s="56"/>
      <c r="C27" s="56"/>
      <c r="D27" s="56"/>
      <c r="E27" s="56"/>
      <c r="F27" s="56"/>
      <c r="G27" s="56"/>
      <c r="H27" s="56"/>
      <c r="I27" s="56"/>
      <c r="J27" s="56"/>
      <c r="K27" s="56"/>
      <c r="L27" s="56"/>
      <c r="M27" s="56"/>
      <c r="N27" s="56"/>
      <c r="O27" s="56"/>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57"/>
      <c r="AO27" s="57"/>
      <c r="AP27" s="57"/>
      <c r="AQ27" s="57"/>
      <c r="AR27" s="57"/>
      <c r="AS27" s="57"/>
      <c r="AT27" s="57"/>
      <c r="AU27" s="57"/>
      <c r="AV27" s="57"/>
      <c r="AW27" s="57"/>
      <c r="AX27" s="57"/>
      <c r="AY27" s="57"/>
      <c r="AZ27" s="12"/>
      <c r="BA27" s="12"/>
      <c r="BB27" s="12"/>
      <c r="BC27" s="12"/>
      <c r="BD27" s="12"/>
      <c r="BE27" s="12"/>
      <c r="BF27" s="12"/>
      <c r="BG27" s="2"/>
      <c r="BH27" s="2"/>
      <c r="BI27" s="2"/>
      <c r="BJ27" s="2"/>
      <c r="BK27" s="2"/>
      <c r="BL27" s="2"/>
      <c r="BM27" s="2"/>
      <c r="BN27" s="2"/>
    </row>
    <row r="28" spans="1:171" s="45" customFormat="1" ht="14.1" customHeight="1" x14ac:dyDescent="0.25">
      <c r="A28" s="122" t="str">
        <f>'1'!A35</f>
        <v>* Дані за 3 місяці, 6 місяців та 9 місяців наведено згідно із квартальними звітами Казначейства про виконання бюджету; 
за 12 місяців - згідно з річними звітами.</v>
      </c>
      <c r="B28" s="122"/>
      <c r="C28" s="12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row>
    <row r="29" spans="1:171" s="45" customFormat="1" ht="14.1" customHeight="1" x14ac:dyDescent="0.25">
      <c r="A29" s="122"/>
      <c r="B29" s="122"/>
      <c r="C29" s="12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row>
    <row r="30" spans="1:171" s="45" customFormat="1" x14ac:dyDescent="0.25">
      <c r="A30" s="122"/>
      <c r="B30" s="122"/>
      <c r="C30" s="12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row>
    <row r="31" spans="1:171" s="45" customFormat="1" ht="14.1" customHeight="1" x14ac:dyDescent="0.25">
      <c r="A31" s="122"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31" s="122"/>
      <c r="C31" s="12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row>
    <row r="32" spans="1:171" s="45" customFormat="1" x14ac:dyDescent="0.25">
      <c r="A32" s="122"/>
      <c r="B32" s="122"/>
      <c r="C32" s="12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row>
  </sheetData>
  <sheetProtection password="CF7A" sheet="1" formatCells="0"/>
  <mergeCells count="5">
    <mergeCell ref="A3:A15"/>
    <mergeCell ref="A16:A26"/>
    <mergeCell ref="A31:C32"/>
    <mergeCell ref="A2:B2"/>
    <mergeCell ref="A28:C30"/>
  </mergeCells>
  <conditionalFormatting sqref="C1:CU1">
    <cfRule type="cellIs" dxfId="0" priority="3" operator="notEqual">
      <formula>0</formula>
    </cfRule>
  </conditionalFormatting>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60" orientation="landscape" r:id="rId1"/>
  <colBreaks count="6" manualBreakCount="6">
    <brk id="15" max="1048575" man="1"/>
    <brk id="27" max="1048575" man="1"/>
    <brk id="39" max="1048575" man="1"/>
    <brk id="51" max="1048575" man="1"/>
    <brk id="63" max="29" man="1"/>
    <brk id="7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7</vt:i4>
      </vt:variant>
    </vt:vector>
  </HeadingPairs>
  <TitlesOfParts>
    <vt:vector size="11" baseType="lpstr">
      <vt:lpstr>0</vt:lpstr>
      <vt:lpstr>1</vt:lpstr>
      <vt:lpstr>7</vt:lpstr>
      <vt:lpstr>4</vt:lpstr>
      <vt:lpstr>'1'!Заголовки_для_друку</vt:lpstr>
      <vt:lpstr>'4'!Заголовки_для_друку</vt:lpstr>
      <vt:lpstr>'7'!Заголовки_для_друку</vt:lpstr>
      <vt:lpstr>'0'!Область_друку</vt:lpstr>
      <vt:lpstr>'1'!Область_друку</vt:lpstr>
      <vt:lpstr>'4'!Область_друку</vt:lpstr>
      <vt:lpstr>'7'!Область_друку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Yuliia.Harahon@bank.gov.ua</dc:creator>
  <cp:lastModifiedBy>Гарагон Юлія Володимирівна</cp:lastModifiedBy>
  <cp:lastPrinted>2023-06-26T10:44:43Z</cp:lastPrinted>
  <dcterms:created xsi:type="dcterms:W3CDTF">2015-10-21T06:22:09Z</dcterms:created>
  <dcterms:modified xsi:type="dcterms:W3CDTF">2024-12-30T09:21:56Z</dcterms:modified>
</cp:coreProperties>
</file>