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на размещение\"/>
    </mc:Choice>
  </mc:AlternateContent>
  <bookViews>
    <workbookView xWindow="-105" yWindow="-105" windowWidth="23250" windowHeight="12570" tabRatio="693"/>
  </bookViews>
  <sheets>
    <sheet name="0" sheetId="54" r:id="rId1"/>
    <sheet name="1" sheetId="83" r:id="rId2"/>
  </sheets>
  <calcPr calcId="162913"/>
</workbook>
</file>

<file path=xl/calcChain.xml><?xml version="1.0" encoding="utf-8"?>
<calcChain xmlns="http://schemas.openxmlformats.org/spreadsheetml/2006/main">
  <c r="B3" i="83" l="1"/>
  <c r="B162" i="83" l="1"/>
  <c r="B161" i="83"/>
  <c r="B160" i="83"/>
  <c r="B159" i="83"/>
  <c r="B158" i="83"/>
  <c r="B157" i="83"/>
  <c r="B156" i="83"/>
  <c r="B155" i="83"/>
  <c r="B154" i="83"/>
  <c r="B153" i="83"/>
  <c r="B152" i="83"/>
  <c r="B151" i="83"/>
  <c r="B150" i="83"/>
  <c r="B149" i="83"/>
  <c r="B148" i="83"/>
  <c r="B147" i="83"/>
  <c r="B146" i="83"/>
  <c r="B145" i="83"/>
  <c r="B144" i="83"/>
  <c r="B143" i="83"/>
  <c r="B142" i="83"/>
  <c r="B141" i="83"/>
  <c r="B136" i="83"/>
  <c r="B137" i="83"/>
  <c r="B138" i="83"/>
  <c r="B139" i="83"/>
  <c r="B140" i="83"/>
  <c r="B130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17" i="83"/>
  <c r="B116" i="83"/>
  <c r="B115" i="83"/>
  <c r="B114" i="83"/>
  <c r="B113" i="83"/>
  <c r="B112" i="83"/>
  <c r="B111" i="83"/>
  <c r="B110" i="83"/>
  <c r="B109" i="83"/>
  <c r="B108" i="83"/>
  <c r="B107" i="83"/>
  <c r="B106" i="83"/>
  <c r="B105" i="83"/>
  <c r="B104" i="83"/>
  <c r="B98" i="83"/>
  <c r="B97" i="83"/>
  <c r="B96" i="83"/>
  <c r="B95" i="83"/>
  <c r="B94" i="83"/>
  <c r="B93" i="83"/>
  <c r="B92" i="83"/>
  <c r="B91" i="83"/>
  <c r="B90" i="83"/>
  <c r="B89" i="83"/>
  <c r="B88" i="83"/>
  <c r="B87" i="83"/>
  <c r="B86" i="83"/>
  <c r="B85" i="83"/>
  <c r="B84" i="83"/>
  <c r="B83" i="83"/>
  <c r="B82" i="83"/>
  <c r="B81" i="83"/>
  <c r="B80" i="83"/>
  <c r="B79" i="83"/>
  <c r="B78" i="83"/>
  <c r="B77" i="83"/>
  <c r="B76" i="83"/>
  <c r="B75" i="83"/>
  <c r="B74" i="83"/>
  <c r="B73" i="83"/>
  <c r="B72" i="83"/>
  <c r="B66" i="83"/>
  <c r="B34" i="83"/>
  <c r="B65" i="83"/>
  <c r="B64" i="83"/>
  <c r="B63" i="83"/>
  <c r="B62" i="83"/>
  <c r="B61" i="83"/>
  <c r="B60" i="83"/>
  <c r="B59" i="83"/>
  <c r="B58" i="83"/>
  <c r="B57" i="83"/>
  <c r="B56" i="83"/>
  <c r="B55" i="83"/>
  <c r="B54" i="83"/>
  <c r="B53" i="83"/>
  <c r="B52" i="83"/>
  <c r="B51" i="83"/>
  <c r="B50" i="83"/>
  <c r="B49" i="83"/>
  <c r="B48" i="83"/>
  <c r="B47" i="83"/>
  <c r="B46" i="83"/>
  <c r="B45" i="83"/>
  <c r="B44" i="83"/>
  <c r="B43" i="83"/>
  <c r="B42" i="83"/>
  <c r="B41" i="83"/>
  <c r="B40" i="83"/>
  <c r="A8" i="83" l="1"/>
  <c r="B33" i="83"/>
  <c r="B32" i="83"/>
  <c r="B31" i="83"/>
  <c r="B30" i="83"/>
  <c r="B29" i="83"/>
  <c r="B28" i="83"/>
  <c r="B27" i="83"/>
  <c r="B26" i="83"/>
  <c r="B25" i="83"/>
  <c r="B24" i="83"/>
  <c r="B23" i="83"/>
  <c r="B22" i="83"/>
  <c r="B21" i="83"/>
  <c r="B20" i="83"/>
  <c r="B19" i="83"/>
  <c r="B18" i="83"/>
  <c r="B17" i="83"/>
  <c r="B16" i="83"/>
  <c r="B15" i="83"/>
  <c r="B14" i="83"/>
  <c r="B13" i="83"/>
  <c r="B12" i="83"/>
  <c r="B11" i="83"/>
  <c r="B10" i="83"/>
  <c r="B9" i="83"/>
  <c r="B8" i="83"/>
  <c r="B4" i="54"/>
  <c r="A166" i="83" l="1"/>
  <c r="A1" i="83" l="1"/>
  <c r="B135" i="83"/>
  <c r="A136" i="83"/>
  <c r="A104" i="83"/>
  <c r="A72" i="83"/>
  <c r="A40" i="83"/>
  <c r="B134" i="83"/>
  <c r="B133" i="83"/>
  <c r="B132" i="83"/>
  <c r="B131" i="83"/>
  <c r="B103" i="83"/>
  <c r="B102" i="83"/>
  <c r="B101" i="83"/>
  <c r="B100" i="83"/>
  <c r="B99" i="83"/>
  <c r="B71" i="83"/>
  <c r="B70" i="83"/>
  <c r="B69" i="83"/>
  <c r="B68" i="83"/>
  <c r="B67" i="83"/>
  <c r="B39" i="83"/>
  <c r="B38" i="83"/>
  <c r="B37" i="83"/>
  <c r="B36" i="83"/>
  <c r="B35" i="83"/>
  <c r="B7" i="83"/>
  <c r="B6" i="83"/>
  <c r="B5" i="83"/>
  <c r="B4" i="83"/>
  <c r="L5" i="83" l="1"/>
  <c r="G15" i="54" l="1"/>
  <c r="G7" i="54"/>
  <c r="D8" i="54" l="1"/>
</calcChain>
</file>

<file path=xl/sharedStrings.xml><?xml version="1.0" encoding="utf-8"?>
<sst xmlns="http://schemas.openxmlformats.org/spreadsheetml/2006/main" count="2008" uniqueCount="13">
  <si>
    <t>…</t>
  </si>
  <si>
    <t>УКР</t>
  </si>
  <si>
    <t>ENG</t>
  </si>
  <si>
    <t>...</t>
  </si>
  <si>
    <t>17 854,4</t>
  </si>
  <si>
    <t>8 423,8</t>
  </si>
  <si>
    <t>9 430,6</t>
  </si>
  <si>
    <t>12 252,2</t>
  </si>
  <si>
    <t>5 602,2</t>
  </si>
  <si>
    <t>*Починаючи з 2014 року дані наведено без урахування тимчасово окупованої території Автономної Республіки Крим, м. Севастополя,  а з 2015 року також без тимчасово окупованих територій у Донецькій та Луганській областях.</t>
  </si>
  <si>
    <t>http://www.ukrstat.gov.ua/operativ/operativ2017/rp/oprp/oprp_u/oprp_u2017.htm</t>
  </si>
  <si>
    <t>http://www.ukrstat.gov.ua/operativ/operativ2005/gdn/prc_rik/prc_u/osp_u.html</t>
  </si>
  <si>
    <t>Джерело: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</si>
</sst>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5">
    <numFmt numFmtId="164" formatCode="_-* #,##0.00_₴_-;\-* #,##0.00_₴_-;_-* &quot;-&quot;??_₴_-;_-@_-"/>
    <numFmt numFmtId="165" formatCode="_-* #,##0\ _г_р_н_._-;\-* #,##0\ _г_р_н_._-;_-* &quot;-&quot;\ _г_р_н_._-;_-@_-"/>
    <numFmt numFmtId="166" formatCode="_-* #,##0.00\ _г_р_н_._-;\-* #,##0.00\ _г_р_н_._-;_-* &quot;-&quot;??\ _г_р_н_._-;_-@_-"/>
    <numFmt numFmtId="167" formatCode="#,##0&quot;р.&quot;;[Red]\-#,##0&quot;р.&quot;"/>
    <numFmt numFmtId="168" formatCode="#,##0.00&quot;р.&quot;;\-#,##0.00&quot;р.&quot;"/>
    <numFmt numFmtId="169" formatCode="_-* #,##0_р_._-;\-* #,##0_р_._-;_-* &quot;-&quot;_р_._-;_-@_-"/>
    <numFmt numFmtId="170" formatCode="_-* #,##0.00_р_._-;\-* #,##0.00_р_._-;_-* &quot;-&quot;??_р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</numFmts>
  <fonts count="209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0FEE6"/>
      <name val="Arial Cyr"/>
      <charset val="204"/>
    </font>
    <font>
      <b/>
      <sz val="2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2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medium">
        <color rgb="FF005B2B"/>
      </left>
      <right style="thin">
        <color theme="6" tint="-0.499984740745262"/>
      </right>
      <top style="thick">
        <color rgb="FF005B2B"/>
      </top>
      <bottom/>
      <diagonal/>
    </border>
    <border>
      <left style="medium">
        <color rgb="FF005B2B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/>
      <right style="thin">
        <color theme="6" tint="-0.499984740745262"/>
      </right>
      <top/>
      <bottom style="thick">
        <color rgb="FF005B2B"/>
      </bottom>
      <diagonal/>
    </border>
    <border>
      <left/>
      <right style="thin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 style="medium">
        <color rgb="FF005B2B"/>
      </left>
      <right style="thin">
        <color theme="6" tint="-0.499984740745262"/>
      </right>
      <top/>
      <bottom style="thick">
        <color theme="6" tint="-0.499984740745262"/>
      </bottom>
      <diagonal/>
    </border>
    <border>
      <left style="medium">
        <color rgb="FF005B2B"/>
      </left>
      <right style="thin">
        <color theme="6" tint="-0.499984740745262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/>
      <bottom style="thick">
        <color rgb="FF005D29"/>
      </bottom>
      <diagonal/>
    </border>
    <border>
      <left/>
      <right style="thick">
        <color rgb="FF005D29"/>
      </right>
      <top/>
      <bottom/>
      <diagonal/>
    </border>
    <border>
      <left/>
      <right style="thick">
        <color rgb="FF005D29"/>
      </right>
      <top/>
      <bottom style="thick">
        <color rgb="FF005D29"/>
      </bottom>
      <diagonal/>
    </border>
    <border>
      <left style="thick">
        <color rgb="FF005B2B"/>
      </left>
      <right style="thick">
        <color rgb="FF005D29"/>
      </right>
      <top style="thick">
        <color rgb="FF005D29"/>
      </top>
      <bottom/>
      <diagonal/>
    </border>
    <border>
      <left style="thick">
        <color rgb="FF005B2B"/>
      </left>
      <right style="thick">
        <color rgb="FF005D29"/>
      </right>
      <top/>
      <bottom style="thick">
        <color rgb="FF005B2B"/>
      </bottom>
      <diagonal/>
    </border>
    <border>
      <left style="thin">
        <color theme="6" tint="-0.499984740745262"/>
      </left>
      <right/>
      <top/>
      <bottom/>
      <diagonal/>
    </border>
  </borders>
  <cellStyleXfs count="1827">
    <xf numFmtId="0" fontId="0" fillId="0" borderId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180" fontId="54" fillId="0" borderId="0" applyFont="0" applyFill="0" applyBorder="0" applyAlignment="0" applyProtection="0"/>
    <xf numFmtId="0" fontId="36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6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6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6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5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6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6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6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6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10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183" fontId="54" fillId="0" borderId="0" applyFont="0" applyFill="0" applyBorder="0" applyAlignment="0" applyProtection="0"/>
    <xf numFmtId="0" fontId="37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37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37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6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12" borderId="0" applyNumberFormat="0" applyBorder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7" fillId="6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37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37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37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37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7" fillId="0" borderId="1">
      <protection hidden="1"/>
    </xf>
    <xf numFmtId="0" fontId="58" fillId="22" borderId="1" applyNumberFormat="0" applyFont="0" applyBorder="0" applyAlignment="0" applyProtection="0">
      <protection hidden="1"/>
    </xf>
    <xf numFmtId="0" fontId="59" fillId="0" borderId="1">
      <protection hidden="1"/>
    </xf>
    <xf numFmtId="0" fontId="48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40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2" fillId="0" borderId="3" applyNumberFormat="0" applyFont="0" applyFill="0" applyAlignment="0" applyProtection="0"/>
    <xf numFmtId="0" fontId="45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1" fontId="64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25" borderId="5">
      <alignment horizontal="center" vertical="center"/>
    </xf>
    <xf numFmtId="1" fontId="64" fillId="24" borderId="5">
      <alignment horizontal="right" vertical="center"/>
    </xf>
    <xf numFmtId="0" fontId="55" fillId="24" borderId="0"/>
    <xf numFmtId="0" fontId="55" fillId="24" borderId="0"/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1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184" fontId="70" fillId="0" borderId="0"/>
    <xf numFmtId="38" fontId="5" fillId="0" borderId="0" applyFont="0" applyFill="0" applyBorder="0" applyAlignment="0" applyProtection="0"/>
    <xf numFmtId="185" fontId="71" fillId="0" borderId="0" applyFont="0" applyFill="0" applyBorder="0" applyAlignment="0" applyProtection="0"/>
    <xf numFmtId="165" fontId="11" fillId="0" borderId="0" applyFont="0" applyFill="0" applyBorder="0" applyAlignment="0" applyProtection="0"/>
    <xf numFmtId="203" fontId="116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55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0" fontId="71" fillId="0" borderId="0" applyFont="0" applyFill="0" applyBorder="0" applyAlignment="0" applyProtection="0"/>
    <xf numFmtId="178" fontId="72" fillId="0" borderId="0">
      <alignment horizontal="right" vertical="top"/>
    </xf>
    <xf numFmtId="205" fontId="116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74" fillId="0" borderId="0"/>
    <xf numFmtId="3" fontId="55" fillId="0" borderId="0" applyFill="0" applyBorder="0" applyAlignment="0" applyProtection="0"/>
    <xf numFmtId="0" fontId="75" fillId="0" borderId="0"/>
    <xf numFmtId="0" fontId="75" fillId="0" borderId="0"/>
    <xf numFmtId="172" fontId="5" fillId="0" borderId="0" applyFont="0" applyFill="0" applyBorder="0" applyAlignment="0" applyProtection="0"/>
    <xf numFmtId="204" fontId="116" fillId="0" borderId="0" applyFont="0" applyFill="0" applyBorder="0" applyAlignment="0" applyProtection="0"/>
    <xf numFmtId="186" fontId="73" fillId="0" borderId="0" applyFont="0" applyFill="0" applyBorder="0" applyAlignment="0" applyProtection="0"/>
    <xf numFmtId="175" fontId="6" fillId="0" borderId="0">
      <protection locked="0"/>
    </xf>
    <xf numFmtId="0" fontId="62" fillId="0" borderId="0" applyFont="0" applyFill="0" applyBorder="0" applyAlignment="0" applyProtection="0"/>
    <xf numFmtId="187" fontId="7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88" fontId="78" fillId="0" borderId="0" applyFont="0" applyFill="0" applyBorder="0" applyAlignment="0" applyProtection="0"/>
    <xf numFmtId="189" fontId="78" fillId="0" borderId="0" applyFont="0" applyFill="0" applyBorder="0" applyAlignment="0" applyProtection="0"/>
    <xf numFmtId="0" fontId="79" fillId="0" borderId="0">
      <protection locked="0"/>
    </xf>
    <xf numFmtId="0" fontId="79" fillId="0" borderId="0">
      <protection locked="0"/>
    </xf>
    <xf numFmtId="0" fontId="80" fillId="0" borderId="0">
      <protection locked="0"/>
    </xf>
    <xf numFmtId="0" fontId="79" fillId="0" borderId="0">
      <protection locked="0"/>
    </xf>
    <xf numFmtId="0" fontId="81" fillId="0" borderId="0"/>
    <xf numFmtId="0" fontId="79" fillId="0" borderId="0">
      <protection locked="0"/>
    </xf>
    <xf numFmtId="0" fontId="82" fillId="0" borderId="0"/>
    <xf numFmtId="0" fontId="79" fillId="0" borderId="0">
      <protection locked="0"/>
    </xf>
    <xf numFmtId="0" fontId="82" fillId="0" borderId="0"/>
    <xf numFmtId="0" fontId="80" fillId="0" borderId="0">
      <protection locked="0"/>
    </xf>
    <xf numFmtId="0" fontId="82" fillId="0" borderId="0"/>
    <xf numFmtId="3" fontId="62" fillId="0" borderId="0" applyFont="0" applyFill="0" applyBorder="0" applyAlignment="0" applyProtection="0"/>
    <xf numFmtId="3" fontId="62" fillId="0" borderId="0" applyFont="0" applyFill="0" applyBorder="0" applyAlignment="0" applyProtection="0"/>
    <xf numFmtId="175" fontId="6" fillId="0" borderId="0">
      <protection locked="0"/>
    </xf>
    <xf numFmtId="0" fontId="82" fillId="0" borderId="0"/>
    <xf numFmtId="0" fontId="83" fillId="0" borderId="0"/>
    <xf numFmtId="0" fontId="82" fillId="0" borderId="0"/>
    <xf numFmtId="0" fontId="74" fillId="0" borderId="0"/>
    <xf numFmtId="0" fontId="52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38" fontId="85" fillId="25" borderId="0" applyNumberFormat="0" applyBorder="0" applyAlignment="0" applyProtection="0"/>
    <xf numFmtId="0" fontId="41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42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43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/>
    <xf numFmtId="0" fontId="8" fillId="0" borderId="0"/>
    <xf numFmtId="0" fontId="11" fillId="0" borderId="0"/>
    <xf numFmtId="190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38" fillId="7" borderId="2" applyNumberFormat="0" applyAlignment="0" applyProtection="0"/>
    <xf numFmtId="10" fontId="85" fillId="24" borderId="5" applyNumberFormat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3" fillId="0" borderId="0"/>
    <xf numFmtId="0" fontId="82" fillId="0" borderId="12"/>
    <xf numFmtId="0" fontId="50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5" fillId="0" borderId="1">
      <alignment horizontal="left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92" fontId="62" fillId="0" borderId="0" applyFont="0" applyFill="0" applyBorder="0" applyAlignment="0" applyProtection="0"/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0" fontId="97" fillId="0" borderId="0"/>
    <xf numFmtId="0" fontId="47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9" fillId="0" borderId="0"/>
    <xf numFmtId="0" fontId="19" fillId="0" borderId="0"/>
    <xf numFmtId="0" fontId="1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0" fontId="5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5" fillId="0" borderId="0"/>
    <xf numFmtId="0" fontId="54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5" fillId="0" borderId="0"/>
    <xf numFmtId="196" fontId="71" fillId="0" borderId="0" applyFill="0" applyBorder="0" applyAlignment="0" applyProtection="0">
      <alignment horizontal="right"/>
    </xf>
    <xf numFmtId="0" fontId="78" fillId="0" borderId="0"/>
    <xf numFmtId="177" fontId="32" fillId="0" borderId="0"/>
    <xf numFmtId="177" fontId="19" fillId="0" borderId="0"/>
    <xf numFmtId="0" fontId="100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1" fillId="0" borderId="0"/>
    <xf numFmtId="173" fontId="9" fillId="0" borderId="0" applyFont="0" applyFill="0" applyBorder="0" applyAlignment="0" applyProtection="0"/>
    <xf numFmtId="0" fontId="39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197" fontId="78" fillId="0" borderId="0" applyFont="0" applyFill="0" applyBorder="0" applyAlignment="0" applyProtection="0"/>
    <xf numFmtId="198" fontId="78" fillId="0" borderId="0" applyFont="0" applyFill="0" applyBorder="0" applyAlignment="0" applyProtection="0"/>
    <xf numFmtId="0" fontId="74" fillId="0" borderId="0"/>
    <xf numFmtId="10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5" fillId="0" borderId="0" applyFont="0" applyFill="0" applyBorder="0" applyAlignment="0" applyProtection="0"/>
    <xf numFmtId="200" fontId="54" fillId="0" borderId="0" applyFont="0" applyFill="0" applyBorder="0" applyAlignment="0" applyProtection="0"/>
    <xf numFmtId="201" fontId="54" fillId="0" borderId="0" applyFont="0" applyFill="0" applyBorder="0" applyAlignment="0" applyProtection="0"/>
    <xf numFmtId="2" fontId="62" fillId="0" borderId="0" applyFont="0" applyFill="0" applyBorder="0" applyAlignment="0" applyProtection="0"/>
    <xf numFmtId="202" fontId="71" fillId="0" borderId="0" applyFill="0" applyBorder="0" applyAlignment="0">
      <alignment horizontal="centerContinuous"/>
    </xf>
    <xf numFmtId="0" fontId="54" fillId="0" borderId="0"/>
    <xf numFmtId="0" fontId="103" fillId="0" borderId="1" applyNumberFormat="0" applyFill="0" applyBorder="0" applyAlignment="0" applyProtection="0">
      <protection hidden="1"/>
    </xf>
    <xf numFmtId="171" fontId="104" fillId="0" borderId="0"/>
    <xf numFmtId="0" fontId="105" fillId="0" borderId="0"/>
    <xf numFmtId="0" fontId="55" fillId="0" borderId="0" applyNumberFormat="0"/>
    <xf numFmtId="0" fontId="4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22" borderId="1"/>
    <xf numFmtId="175" fontId="6" fillId="0" borderId="16">
      <protection locked="0"/>
    </xf>
    <xf numFmtId="0" fontId="107" fillId="0" borderId="17" applyNumberFormat="0" applyFill="0" applyAlignment="0" applyProtection="0"/>
    <xf numFmtId="0" fontId="79" fillId="0" borderId="16">
      <protection locked="0"/>
    </xf>
    <xf numFmtId="0" fontId="97" fillId="0" borderId="0"/>
    <xf numFmtId="0" fontId="5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171" fontId="111" fillId="0" borderId="0">
      <alignment horizontal="right"/>
    </xf>
    <xf numFmtId="0" fontId="37" fillId="27" borderId="0" applyNumberFormat="0" applyBorder="0" applyAlignment="0" applyProtection="0"/>
    <xf numFmtId="0" fontId="37" fillId="18" borderId="0" applyNumberFormat="0" applyBorder="0" applyAlignment="0" applyProtection="0"/>
    <xf numFmtId="0" fontId="37" fillId="12" borderId="0" applyNumberFormat="0" applyBorder="0" applyAlignment="0" applyProtection="0"/>
    <xf numFmtId="0" fontId="37" fillId="28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13" borderId="2" applyNumberFormat="0" applyAlignment="0" applyProtection="0"/>
    <xf numFmtId="0" fontId="39" fillId="29" borderId="15" applyNumberFormat="0" applyAlignment="0" applyProtection="0"/>
    <xf numFmtId="0" fontId="117" fillId="29" borderId="2" applyNumberFormat="0" applyAlignment="0" applyProtection="0"/>
    <xf numFmtId="0" fontId="112" fillId="0" borderId="0" applyProtection="0"/>
    <xf numFmtId="176" fontId="26" fillId="0" borderId="0" applyFont="0" applyFill="0" applyBorder="0" applyAlignment="0" applyProtection="0"/>
    <xf numFmtId="0" fontId="52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20" fillId="0" borderId="21" applyNumberFormat="0" applyFill="0" applyAlignment="0" applyProtection="0"/>
    <xf numFmtId="0" fontId="120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25" fillId="0" borderId="0">
      <alignment wrapText="1"/>
    </xf>
    <xf numFmtId="0" fontId="50" fillId="0" borderId="13" applyNumberFormat="0" applyFill="0" applyAlignment="0" applyProtection="0"/>
    <xf numFmtId="0" fontId="44" fillId="0" borderId="22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6" fillId="0" borderId="0"/>
    <xf numFmtId="0" fontId="25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6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44" fillId="0" borderId="17" applyNumberFormat="0" applyFill="0" applyAlignment="0" applyProtection="0"/>
    <xf numFmtId="0" fontId="48" fillId="5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116" fillId="10" borderId="14" applyNumberFormat="0" applyFont="0" applyAlignment="0" applyProtection="0"/>
    <xf numFmtId="0" fontId="36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9" fillId="22" borderId="15" applyNumberFormat="0" applyAlignment="0" applyProtection="0"/>
    <xf numFmtId="0" fontId="51" fillId="0" borderId="23" applyNumberFormat="0" applyFill="0" applyAlignment="0" applyProtection="0"/>
    <xf numFmtId="0" fontId="47" fillId="13" borderId="0" applyNumberFormat="0" applyBorder="0" applyAlignment="0" applyProtection="0"/>
    <xf numFmtId="0" fontId="32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2" fontId="112" fillId="0" borderId="0" applyProtection="0"/>
    <xf numFmtId="166" fontId="36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2" fillId="6" borderId="0" applyNumberFormat="0" applyBorder="0" applyAlignment="0" applyProtection="0"/>
    <xf numFmtId="49" fontId="24" fillId="0" borderId="5">
      <alignment horizontal="center" vertical="center" wrapText="1"/>
    </xf>
    <xf numFmtId="170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5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7" borderId="0" applyNumberFormat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181" fontId="54" fillId="0" borderId="0" applyFont="0" applyFill="0" applyBorder="0" applyAlignment="0" applyProtection="0"/>
    <xf numFmtId="181" fontId="71" fillId="0" borderId="0" applyFont="0" applyFill="0" applyBorder="0" applyAlignment="0" applyProtection="0"/>
    <xf numFmtId="182" fontId="54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2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14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9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56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9" borderId="0" applyNumberFormat="0" applyBorder="0" applyAlignment="0" applyProtection="0"/>
    <xf numFmtId="0" fontId="37" fillId="1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19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21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5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6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56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2" fontId="79" fillId="0" borderId="0">
      <protection locked="0"/>
    </xf>
    <xf numFmtId="2" fontId="80" fillId="0" borderId="0">
      <protection locked="0"/>
    </xf>
    <xf numFmtId="0" fontId="79" fillId="0" borderId="0">
      <protection locked="0"/>
    </xf>
    <xf numFmtId="0" fontId="79" fillId="0" borderId="0">
      <protection locked="0"/>
    </xf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1" fillId="22" borderId="2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0" fontId="63" fillId="23" borderId="4" applyNumberFormat="0" applyAlignment="0" applyProtection="0"/>
    <xf numFmtId="207" fontId="55" fillId="0" borderId="0"/>
    <xf numFmtId="0" fontId="129" fillId="24" borderId="5">
      <alignment horizontal="right" vertical="center"/>
    </xf>
    <xf numFmtId="0" fontId="65" fillId="24" borderId="5">
      <alignment horizontal="right" vertical="center"/>
    </xf>
    <xf numFmtId="0" fontId="55" fillId="24" borderId="6"/>
    <xf numFmtId="0" fontId="64" fillId="32" borderId="5">
      <alignment horizontal="center" vertical="center"/>
    </xf>
    <xf numFmtId="0" fontId="129" fillId="24" borderId="5">
      <alignment horizontal="right" vertical="center"/>
    </xf>
    <xf numFmtId="0" fontId="66" fillId="24" borderId="5">
      <alignment horizontal="left" vertical="center"/>
    </xf>
    <xf numFmtId="0" fontId="66" fillId="24" borderId="7">
      <alignment vertical="center"/>
    </xf>
    <xf numFmtId="0" fontId="67" fillId="24" borderId="8">
      <alignment vertical="center"/>
    </xf>
    <xf numFmtId="0" fontId="66" fillId="24" borderId="5"/>
    <xf numFmtId="0" fontId="65" fillId="24" borderId="5">
      <alignment horizontal="right" vertical="center"/>
    </xf>
    <xf numFmtId="0" fontId="68" fillId="26" borderId="5">
      <alignment horizontal="left" vertical="center"/>
    </xf>
    <xf numFmtId="0" fontId="68" fillId="26" borderId="5">
      <alignment horizontal="left" vertical="center"/>
    </xf>
    <xf numFmtId="0" fontId="130" fillId="24" borderId="5">
      <alignment horizontal="left" vertical="center"/>
    </xf>
    <xf numFmtId="0" fontId="69" fillId="24" borderId="6"/>
    <xf numFmtId="0" fontId="64" fillId="25" borderId="5">
      <alignment horizontal="left" vertical="center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49" fontId="131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5" fillId="0" borderId="0" applyFont="0" applyFill="0" applyBorder="0" applyAlignment="0" applyProtection="0"/>
    <xf numFmtId="193" fontId="55" fillId="0" borderId="0" applyFont="0" applyFill="0" applyBorder="0" applyAlignment="0" applyProtection="0"/>
    <xf numFmtId="2" fontId="79" fillId="0" borderId="0">
      <protection locked="0"/>
    </xf>
    <xf numFmtId="0" fontId="55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2" fillId="0" borderId="0"/>
    <xf numFmtId="208" fontId="55" fillId="0" borderId="0" applyFont="0" applyFill="0" applyBorder="0" applyAlignment="0" applyProtection="0"/>
    <xf numFmtId="177" fontId="83" fillId="0" borderId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0" fontId="81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82" fillId="0" borderId="0"/>
    <xf numFmtId="174" fontId="55" fillId="0" borderId="0" applyFont="0" applyFill="0" applyBorder="0" applyAlignment="0" applyProtection="0"/>
    <xf numFmtId="0" fontId="78" fillId="0" borderId="0"/>
    <xf numFmtId="0" fontId="79" fillId="0" borderId="0">
      <protection locked="0"/>
    </xf>
    <xf numFmtId="209" fontId="79" fillId="0" borderId="0">
      <protection locked="0"/>
    </xf>
    <xf numFmtId="2" fontId="55" fillId="0" borderId="0" applyFont="0" applyFill="0" applyBorder="0" applyAlignment="0" applyProtection="0"/>
    <xf numFmtId="0" fontId="82" fillId="0" borderId="0"/>
    <xf numFmtId="0" fontId="83" fillId="0" borderId="0"/>
    <xf numFmtId="0" fontId="82" fillId="0" borderId="0"/>
    <xf numFmtId="209" fontId="79" fillId="0" borderId="0">
      <protection locked="0"/>
    </xf>
    <xf numFmtId="210" fontId="133" fillId="0" borderId="0" applyAlignment="0">
      <alignment wrapText="1"/>
    </xf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4" fillId="4" borderId="0" applyNumberFormat="0" applyBorder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6" fillId="0" borderId="9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11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11" fontId="134" fillId="0" borderId="0">
      <protection locked="0"/>
    </xf>
    <xf numFmtId="211" fontId="134" fillId="0" borderId="0"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74" fontId="54" fillId="0" borderId="0" applyFont="0" applyFill="0" applyBorder="0" applyAlignment="0" applyProtection="0"/>
    <xf numFmtId="174" fontId="71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92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5" fillId="0" borderId="0"/>
    <xf numFmtId="0" fontId="82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1" fillId="24" borderId="30">
      <alignment horizontal="left" vertical="center"/>
      <protection locked="0"/>
    </xf>
    <xf numFmtId="49" fontId="141" fillId="24" borderId="30">
      <alignment horizontal="left" vertical="center"/>
    </xf>
    <xf numFmtId="4" fontId="141" fillId="24" borderId="30">
      <alignment horizontal="right" vertical="center"/>
      <protection locked="0"/>
    </xf>
    <xf numFmtId="4" fontId="141" fillId="24" borderId="30">
      <alignment horizontal="right" vertical="center"/>
    </xf>
    <xf numFmtId="4" fontId="142" fillId="24" borderId="30">
      <alignment horizontal="right" vertical="center"/>
      <protection locked="0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9" fontId="144" fillId="24" borderId="5">
      <alignment horizontal="left" vertical="center"/>
      <protection locked="0"/>
    </xf>
    <xf numFmtId="49" fontId="144" fillId="24" borderId="5">
      <alignment horizontal="left" vertical="center"/>
    </xf>
    <xf numFmtId="4" fontId="143" fillId="24" borderId="5">
      <alignment horizontal="right" vertical="center"/>
      <protection locked="0"/>
    </xf>
    <xf numFmtId="4" fontId="143" fillId="24" borderId="5">
      <alignment horizontal="right" vertical="center"/>
    </xf>
    <xf numFmtId="4" fontId="145" fillId="24" borderId="5">
      <alignment horizontal="right" vertical="center"/>
      <protection locked="0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  <protection locked="0"/>
    </xf>
    <xf numFmtId="49" fontId="131" fillId="24" borderId="5">
      <alignment horizontal="left" vertical="center"/>
    </xf>
    <xf numFmtId="49" fontId="131" fillId="24" borderId="5">
      <alignment horizontal="left" vertical="center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" fontId="131" fillId="24" borderId="5">
      <alignment horizontal="right" vertical="center"/>
      <protection locked="0"/>
    </xf>
    <xf numFmtId="4" fontId="131" fillId="24" borderId="5">
      <alignment horizontal="right" vertical="center"/>
      <protection locked="0"/>
    </xf>
    <xf numFmtId="4" fontId="131" fillId="24" borderId="5">
      <alignment horizontal="right" vertical="center"/>
    </xf>
    <xf numFmtId="4" fontId="131" fillId="24" borderId="5">
      <alignment horizontal="right" vertical="center"/>
    </xf>
    <xf numFmtId="4" fontId="142" fillId="24" borderId="5">
      <alignment horizontal="right" vertical="center"/>
      <protection locked="0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9" fontId="147" fillId="24" borderId="5">
      <alignment horizontal="left" vertical="center"/>
      <protection locked="0"/>
    </xf>
    <xf numFmtId="49" fontId="147" fillId="24" borderId="5">
      <alignment horizontal="left" vertical="center"/>
    </xf>
    <xf numFmtId="4" fontId="146" fillId="24" borderId="5">
      <alignment horizontal="right" vertical="center"/>
      <protection locked="0"/>
    </xf>
    <xf numFmtId="4" fontId="146" fillId="24" borderId="5">
      <alignment horizontal="right" vertical="center"/>
    </xf>
    <xf numFmtId="4" fontId="148" fillId="24" borderId="5">
      <alignment horizontal="right" vertical="center"/>
      <protection locked="0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" fontId="149" fillId="0" borderId="5">
      <alignment horizontal="right" vertical="center"/>
      <protection locked="0"/>
    </xf>
    <xf numFmtId="4" fontId="149" fillId="0" borderId="5">
      <alignment horizontal="right" vertical="center"/>
    </xf>
    <xf numFmtId="4" fontId="150" fillId="0" borderId="5">
      <alignment horizontal="right" vertical="center"/>
      <protection locked="0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9" fontId="152" fillId="0" borderId="5">
      <alignment horizontal="left" vertical="center"/>
      <protection locked="0"/>
    </xf>
    <xf numFmtId="49" fontId="152" fillId="0" borderId="5">
      <alignment horizontal="left" vertical="center"/>
    </xf>
    <xf numFmtId="4" fontId="151" fillId="0" borderId="5">
      <alignment horizontal="right" vertical="center"/>
      <protection locked="0"/>
    </xf>
    <xf numFmtId="4" fontId="151" fillId="0" borderId="5">
      <alignment horizontal="right" vertical="center"/>
    </xf>
    <xf numFmtId="49" fontId="149" fillId="0" borderId="5">
      <alignment horizontal="left" vertical="center"/>
      <protection locked="0"/>
    </xf>
    <xf numFmtId="49" fontId="150" fillId="0" borderId="5">
      <alignment horizontal="left" vertical="center"/>
      <protection locked="0"/>
    </xf>
    <xf numFmtId="4" fontId="149" fillId="0" borderId="5">
      <alignment horizontal="right" vertical="center"/>
      <protection locked="0"/>
    </xf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0" fontId="94" fillId="0" borderId="13" applyNumberFormat="0" applyFill="0" applyAlignment="0" applyProtection="0"/>
    <xf numFmtId="1" fontId="71" fillId="0" borderId="0" applyNumberFormat="0" applyAlignment="0">
      <alignment horizontal="center"/>
    </xf>
    <xf numFmtId="212" fontId="153" fillId="0" borderId="0" applyNumberFormat="0">
      <alignment horizontal="centerContinuous"/>
    </xf>
    <xf numFmtId="185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213" fontId="78" fillId="0" borderId="0" applyFont="0" applyFill="0" applyBorder="0" applyAlignment="0" applyProtection="0"/>
    <xf numFmtId="214" fontId="78" fillId="0" borderId="0" applyFont="0" applyFill="0" applyBorder="0" applyAlignment="0" applyProtection="0"/>
    <xf numFmtId="215" fontId="79" fillId="0" borderId="0">
      <protection locked="0"/>
    </xf>
    <xf numFmtId="194" fontId="71" fillId="0" borderId="0" applyFont="0" applyFill="0" applyBorder="0" applyAlignment="0" applyProtection="0"/>
    <xf numFmtId="195" fontId="71" fillId="0" borderId="0" applyFont="0" applyFill="0" applyBorder="0" applyAlignment="0" applyProtection="0"/>
    <xf numFmtId="216" fontId="79" fillId="0" borderId="0">
      <protection locked="0"/>
    </xf>
    <xf numFmtId="217" fontId="79" fillId="0" borderId="0">
      <protection locked="0"/>
    </xf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98" fillId="13" borderId="0" applyNumberFormat="0" applyBorder="0" applyAlignment="0" applyProtection="0"/>
    <xf numFmtId="0" fontId="154" fillId="0" borderId="0"/>
    <xf numFmtId="0" fontId="19" fillId="0" borderId="0"/>
    <xf numFmtId="0" fontId="155" fillId="0" borderId="0"/>
    <xf numFmtId="0" fontId="19" fillId="0" borderId="0"/>
    <xf numFmtId="0" fontId="83" fillId="0" borderId="0"/>
    <xf numFmtId="0" fontId="83" fillId="0" borderId="0"/>
    <xf numFmtId="0" fontId="30" fillId="0" borderId="0"/>
    <xf numFmtId="0" fontId="30" fillId="0" borderId="0"/>
    <xf numFmtId="0" fontId="71" fillId="0" borderId="0"/>
    <xf numFmtId="0" fontId="111" fillId="0" borderId="0"/>
    <xf numFmtId="0" fontId="55" fillId="0" borderId="0"/>
    <xf numFmtId="0" fontId="30" fillId="0" borderId="0"/>
    <xf numFmtId="0" fontId="3" fillId="0" borderId="0"/>
    <xf numFmtId="0" fontId="71" fillId="0" borderId="0"/>
    <xf numFmtId="0" fontId="71" fillId="0" borderId="0"/>
    <xf numFmtId="0" fontId="55" fillId="0" borderId="0"/>
    <xf numFmtId="0" fontId="15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 applyBorder="0"/>
    <xf numFmtId="0" fontId="55" fillId="0" borderId="0"/>
    <xf numFmtId="0" fontId="55" fillId="0" borderId="0"/>
    <xf numFmtId="0" fontId="71" fillId="0" borderId="0"/>
    <xf numFmtId="0" fontId="71" fillId="0" borderId="0"/>
    <xf numFmtId="0" fontId="11" fillId="0" borderId="0"/>
    <xf numFmtId="0" fontId="71" fillId="0" borderId="0"/>
    <xf numFmtId="0" fontId="157" fillId="0" borderId="0"/>
    <xf numFmtId="0" fontId="55" fillId="0" borderId="0"/>
    <xf numFmtId="0" fontId="71" fillId="0" borderId="0" applyBorder="0"/>
    <xf numFmtId="0" fontId="11" fillId="0" borderId="0"/>
    <xf numFmtId="0" fontId="30" fillId="0" borderId="0"/>
    <xf numFmtId="0" fontId="30" fillId="0" borderId="0"/>
    <xf numFmtId="218" fontId="158" fillId="0" borderId="0"/>
    <xf numFmtId="0" fontId="71" fillId="0" borderId="0"/>
    <xf numFmtId="0" fontId="36" fillId="0" borderId="0"/>
    <xf numFmtId="0" fontId="159" fillId="0" borderId="0"/>
    <xf numFmtId="0" fontId="159" fillId="0" borderId="0"/>
    <xf numFmtId="0" fontId="159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4" fillId="32" borderId="5">
      <alignment horizontal="right" vertical="center"/>
      <protection locked="0"/>
    </xf>
    <xf numFmtId="4" fontId="124" fillId="30" borderId="5">
      <alignment horizontal="right" vertical="center"/>
      <protection locked="0"/>
    </xf>
    <xf numFmtId="4" fontId="124" fillId="25" borderId="5">
      <alignment horizontal="right" vertical="center"/>
      <protection locked="0"/>
    </xf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0" fontId="102" fillId="22" borderId="15" applyNumberFormat="0" applyAlignment="0" applyProtection="0"/>
    <xf numFmtId="9" fontId="7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1" fillId="0" borderId="0" applyFont="0" applyFill="0" applyBorder="0" applyAlignment="0" applyProtection="0"/>
    <xf numFmtId="219" fontId="79" fillId="0" borderId="0">
      <protection locked="0"/>
    </xf>
    <xf numFmtId="220" fontId="79" fillId="0" borderId="0">
      <protection locked="0"/>
    </xf>
    <xf numFmtId="221" fontId="55" fillId="0" borderId="0" applyFont="0" applyFill="0" applyBorder="0" applyAlignment="0" applyProtection="0"/>
    <xf numFmtId="219" fontId="79" fillId="0" borderId="0">
      <protection locked="0"/>
    </xf>
    <xf numFmtId="202" fontId="71" fillId="0" borderId="0" applyFill="0" applyBorder="0" applyAlignment="0">
      <alignment horizontal="centerContinuous"/>
    </xf>
    <xf numFmtId="220" fontId="79" fillId="0" borderId="0">
      <protection locked="0"/>
    </xf>
    <xf numFmtId="222" fontId="79" fillId="0" borderId="0">
      <protection locked="0"/>
    </xf>
    <xf numFmtId="49" fontId="131" fillId="0" borderId="5">
      <alignment horizontal="left" vertical="center" wrapText="1"/>
      <protection locked="0"/>
    </xf>
    <xf numFmtId="49" fontId="131" fillId="0" borderId="5">
      <alignment horizontal="left" vertical="center" wrapText="1"/>
      <protection locked="0"/>
    </xf>
    <xf numFmtId="4" fontId="160" fillId="33" borderId="31" applyNumberFormat="0" applyProtection="0">
      <alignment vertical="center"/>
    </xf>
    <xf numFmtId="4" fontId="161" fillId="33" borderId="31" applyNumberFormat="0" applyProtection="0">
      <alignment vertical="center"/>
    </xf>
    <xf numFmtId="4" fontId="162" fillId="0" borderId="0" applyNumberFormat="0" applyProtection="0">
      <alignment horizontal="left" vertical="center" indent="1"/>
    </xf>
    <xf numFmtId="4" fontId="163" fillId="34" borderId="31" applyNumberFormat="0" applyProtection="0">
      <alignment horizontal="left" vertical="center" indent="1"/>
    </xf>
    <xf numFmtId="4" fontId="164" fillId="35" borderId="31" applyNumberFormat="0" applyProtection="0">
      <alignment vertical="center"/>
    </xf>
    <xf numFmtId="4" fontId="165" fillId="32" borderId="31" applyNumberFormat="0" applyProtection="0">
      <alignment vertical="center"/>
    </xf>
    <xf numFmtId="4" fontId="164" fillId="36" borderId="31" applyNumberFormat="0" applyProtection="0">
      <alignment vertical="center"/>
    </xf>
    <xf numFmtId="4" fontId="166" fillId="35" borderId="31" applyNumberFormat="0" applyProtection="0">
      <alignment vertical="center"/>
    </xf>
    <xf numFmtId="4" fontId="167" fillId="37" borderId="31" applyNumberFormat="0" applyProtection="0">
      <alignment horizontal="left" vertical="center" indent="1"/>
    </xf>
    <xf numFmtId="4" fontId="167" fillId="30" borderId="31" applyNumberFormat="0" applyProtection="0">
      <alignment horizontal="left" vertical="center" indent="1"/>
    </xf>
    <xf numFmtId="4" fontId="168" fillId="34" borderId="31" applyNumberFormat="0" applyProtection="0">
      <alignment horizontal="left" vertical="center" indent="1"/>
    </xf>
    <xf numFmtId="4" fontId="169" fillId="31" borderId="31" applyNumberFormat="0" applyProtection="0">
      <alignment vertical="center"/>
    </xf>
    <xf numFmtId="4" fontId="170" fillId="24" borderId="31" applyNumberFormat="0" applyProtection="0">
      <alignment horizontal="left" vertical="center" indent="1"/>
    </xf>
    <xf numFmtId="4" fontId="171" fillId="30" borderId="31" applyNumberFormat="0" applyProtection="0">
      <alignment horizontal="left" vertical="center" indent="1"/>
    </xf>
    <xf numFmtId="4" fontId="172" fillId="34" borderId="31" applyNumberFormat="0" applyProtection="0">
      <alignment horizontal="left" vertical="center" indent="1"/>
    </xf>
    <xf numFmtId="4" fontId="173" fillId="24" borderId="31" applyNumberFormat="0" applyProtection="0">
      <alignment vertical="center"/>
    </xf>
    <xf numFmtId="4" fontId="174" fillId="24" borderId="31" applyNumberFormat="0" applyProtection="0">
      <alignment vertical="center"/>
    </xf>
    <xf numFmtId="4" fontId="167" fillId="30" borderId="31" applyNumberFormat="0" applyProtection="0">
      <alignment horizontal="left" vertical="center" indent="1"/>
    </xf>
    <xf numFmtId="4" fontId="175" fillId="24" borderId="31" applyNumberFormat="0" applyProtection="0">
      <alignment vertical="center"/>
    </xf>
    <xf numFmtId="4" fontId="176" fillId="24" borderId="31" applyNumberFormat="0" applyProtection="0">
      <alignment vertical="center"/>
    </xf>
    <xf numFmtId="4" fontId="85" fillId="0" borderId="0" applyNumberFormat="0" applyProtection="0">
      <alignment horizontal="left" vertical="center" indent="1"/>
    </xf>
    <xf numFmtId="4" fontId="177" fillId="24" borderId="31" applyNumberFormat="0" applyProtection="0">
      <alignment vertical="center"/>
    </xf>
    <xf numFmtId="4" fontId="178" fillId="24" borderId="31" applyNumberFormat="0" applyProtection="0">
      <alignment vertical="center"/>
    </xf>
    <xf numFmtId="4" fontId="167" fillId="38" borderId="31" applyNumberFormat="0" applyProtection="0">
      <alignment horizontal="left" vertical="center" indent="1"/>
    </xf>
    <xf numFmtId="4" fontId="179" fillId="31" borderId="31" applyNumberFormat="0" applyProtection="0">
      <alignment horizontal="left" indent="1"/>
    </xf>
    <xf numFmtId="4" fontId="180" fillId="24" borderId="31" applyNumberFormat="0" applyProtection="0">
      <alignment vertical="center"/>
    </xf>
    <xf numFmtId="38" fontId="78" fillId="0" borderId="27"/>
    <xf numFmtId="223" fontId="55" fillId="0" borderId="0">
      <protection locked="0"/>
    </xf>
    <xf numFmtId="38" fontId="78" fillId="0" borderId="0" applyFont="0" applyFill="0" applyBorder="0" applyAlignment="0" applyProtection="0"/>
    <xf numFmtId="40" fontId="78" fillId="0" borderId="0" applyFont="0" applyFill="0" applyBorder="0" applyAlignment="0" applyProtection="0"/>
    <xf numFmtId="0" fontId="181" fillId="0" borderId="0" applyNumberFormat="0" applyFill="0" applyBorder="0" applyAlignment="0" applyProtection="0"/>
    <xf numFmtId="0" fontId="55" fillId="0" borderId="0" applyNumberFormat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2" fontId="134" fillId="0" borderId="0">
      <protection locked="0"/>
    </xf>
    <xf numFmtId="2" fontId="134" fillId="0" borderId="0">
      <protection locked="0"/>
    </xf>
    <xf numFmtId="220" fontId="79" fillId="0" borderId="0">
      <protection locked="0"/>
    </xf>
    <xf numFmtId="222" fontId="79" fillId="0" borderId="0">
      <protection locked="0"/>
    </xf>
    <xf numFmtId="0" fontId="78" fillId="0" borderId="0"/>
    <xf numFmtId="4" fontId="55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2" fillId="0" borderId="0" applyNumberFormat="0" applyFont="0" applyFill="0" applyBorder="0" applyAlignment="0" applyProtection="0">
      <alignment vertical="top"/>
    </xf>
    <xf numFmtId="0" fontId="183" fillId="0" borderId="0" applyNumberFormat="0" applyFont="0" applyFill="0" applyBorder="0" applyAlignment="0" applyProtection="0">
      <alignment vertical="top"/>
    </xf>
    <xf numFmtId="0" fontId="183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/>
    <xf numFmtId="0" fontId="182" fillId="0" borderId="0" applyNumberFormat="0" applyFont="0" applyFill="0" applyBorder="0" applyAlignment="0" applyProtection="0">
      <alignment horizontal="left" vertical="top"/>
    </xf>
    <xf numFmtId="0" fontId="182" fillId="0" borderId="0" applyNumberFormat="0" applyFont="0" applyFill="0" applyBorder="0" applyAlignment="0" applyProtection="0">
      <alignment horizontal="left" vertical="top"/>
    </xf>
    <xf numFmtId="0" fontId="182" fillId="0" borderId="0" applyNumberFormat="0" applyFont="0" applyFill="0" applyBorder="0" applyAlignment="0" applyProtection="0">
      <alignment horizontal="left" vertical="top"/>
    </xf>
    <xf numFmtId="0" fontId="71" fillId="0" borderId="0"/>
    <xf numFmtId="0" fontId="184" fillId="0" borderId="0">
      <alignment horizontal="left" wrapText="1"/>
    </xf>
    <xf numFmtId="0" fontId="185" fillId="0" borderId="18" applyNumberFormat="0" applyFont="0" applyFill="0" applyBorder="0" applyAlignment="0" applyProtection="0">
      <alignment horizontal="center" wrapText="1"/>
    </xf>
    <xf numFmtId="224" fontId="54" fillId="0" borderId="0" applyNumberFormat="0" applyFont="0" applyFill="0" applyBorder="0" applyAlignment="0" applyProtection="0">
      <alignment horizontal="right"/>
    </xf>
    <xf numFmtId="0" fontId="185" fillId="0" borderId="0" applyNumberFormat="0" applyFont="0" applyFill="0" applyBorder="0" applyAlignment="0" applyProtection="0">
      <alignment horizontal="left" indent="1"/>
    </xf>
    <xf numFmtId="225" fontId="185" fillId="0" borderId="0" applyNumberFormat="0" applyFont="0" applyFill="0" applyBorder="0" applyAlignment="0" applyProtection="0"/>
    <xf numFmtId="0" fontId="71" fillId="0" borderId="18" applyNumberFormat="0" applyFont="0" applyFill="0" applyAlignment="0" applyProtection="0">
      <alignment horizontal="center"/>
    </xf>
    <xf numFmtId="0" fontId="71" fillId="0" borderId="0" applyNumberFormat="0" applyFont="0" applyFill="0" applyBorder="0" applyAlignment="0" applyProtection="0">
      <alignment horizontal="left" wrapText="1" indent="1"/>
    </xf>
    <xf numFmtId="0" fontId="185" fillId="0" borderId="0" applyNumberFormat="0" applyFont="0" applyFill="0" applyBorder="0" applyAlignment="0" applyProtection="0">
      <alignment horizontal="left" indent="1"/>
    </xf>
    <xf numFmtId="0" fontId="71" fillId="0" borderId="0" applyNumberFormat="0" applyFont="0" applyFill="0" applyBorder="0" applyAlignment="0" applyProtection="0">
      <alignment horizontal="left" wrapText="1" indent="2"/>
    </xf>
    <xf numFmtId="226" fontId="71" fillId="0" borderId="0">
      <alignment horizontal="right"/>
    </xf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8" borderId="0" applyNumberFormat="0" applyBorder="0" applyAlignment="0" applyProtection="0"/>
    <xf numFmtId="0" fontId="38" fillId="7" borderId="2" applyNumberFormat="0" applyAlignment="0" applyProtection="0"/>
    <xf numFmtId="0" fontId="38" fillId="7" borderId="2" applyNumberFormat="0" applyAlignment="0" applyProtection="0"/>
    <xf numFmtId="218" fontId="38" fillId="7" borderId="2" applyNumberFormat="0" applyAlignment="0" applyProtection="0"/>
    <xf numFmtId="0" fontId="39" fillId="22" borderId="15" applyNumberFormat="0" applyAlignment="0" applyProtection="0"/>
    <xf numFmtId="0" fontId="39" fillId="22" borderId="15" applyNumberFormat="0" applyAlignment="0" applyProtection="0"/>
    <xf numFmtId="0" fontId="40" fillId="22" borderId="2" applyNumberFormat="0" applyAlignment="0" applyProtection="0"/>
    <xf numFmtId="0" fontId="40" fillId="22" borderId="2" applyNumberFormat="0" applyAlignment="0" applyProtection="0"/>
    <xf numFmtId="0" fontId="112" fillId="0" borderId="0" applyProtection="0"/>
    <xf numFmtId="195" fontId="25" fillId="0" borderId="0" applyFont="0" applyFill="0" applyBorder="0" applyAlignment="0" applyProtection="0"/>
    <xf numFmtId="0" fontId="52" fillId="4" borderId="0" applyNumberFormat="0" applyBorder="0" applyAlignment="0" applyProtection="0"/>
    <xf numFmtId="0" fontId="41" fillId="0" borderId="9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3" fillId="0" borderId="0" applyProtection="0"/>
    <xf numFmtId="0" fontId="114" fillId="0" borderId="0" applyProtection="0"/>
    <xf numFmtId="0" fontId="50" fillId="0" borderId="13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112" fillId="0" borderId="16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5" fillId="23" borderId="4" applyNumberFormat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13" borderId="0" applyNumberFormat="0" applyBorder="0" applyAlignment="0" applyProtection="0"/>
    <xf numFmtId="0" fontId="47" fillId="13" borderId="0" applyNumberFormat="0" applyBorder="0" applyAlignment="0" applyProtection="0"/>
    <xf numFmtId="0" fontId="40" fillId="22" borderId="2" applyNumberFormat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3" fillId="0" borderId="0"/>
    <xf numFmtId="0" fontId="25" fillId="0" borderId="0"/>
    <xf numFmtId="0" fontId="53" fillId="0" borderId="0"/>
    <xf numFmtId="0" fontId="53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7" fillId="0" borderId="0"/>
    <xf numFmtId="218" fontId="157" fillId="0" borderId="0"/>
    <xf numFmtId="218" fontId="157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6" fillId="0" borderId="0"/>
    <xf numFmtId="0" fontId="25" fillId="0" borderId="0"/>
    <xf numFmtId="0" fontId="44" fillId="0" borderId="17" applyNumberFormat="0" applyFill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9" fillId="22" borderId="15" applyNumberFormat="0" applyAlignment="0" applyProtection="0"/>
    <xf numFmtId="0" fontId="50" fillId="0" borderId="13" applyNumberFormat="0" applyFill="0" applyAlignment="0" applyProtection="0"/>
    <xf numFmtId="0" fontId="50" fillId="0" borderId="13" applyNumberFormat="0" applyFill="0" applyAlignment="0" applyProtection="0"/>
    <xf numFmtId="0" fontId="47" fillId="13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12" fillId="0" borderId="0"/>
    <xf numFmtId="0" fontId="5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5" fontId="186" fillId="0" borderId="0" applyFont="0" applyFill="0" applyBorder="0" applyAlignment="0" applyProtection="0"/>
    <xf numFmtId="173" fontId="186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206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52" fillId="4" borderId="0" applyNumberFormat="0" applyBorder="0" applyAlignment="0" applyProtection="0"/>
    <xf numFmtId="0" fontId="52" fillId="4" borderId="0" applyNumberFormat="0" applyBorder="0" applyAlignment="0" applyProtection="0"/>
    <xf numFmtId="228" fontId="187" fillId="24" borderId="28" applyFill="0" applyBorder="0">
      <alignment horizontal="center" vertical="center" wrapText="1"/>
      <protection locked="0"/>
    </xf>
    <xf numFmtId="210" fontId="188" fillId="0" borderId="0">
      <alignment wrapText="1"/>
    </xf>
    <xf numFmtId="210" fontId="133" fillId="0" borderId="0">
      <alignment wrapText="1"/>
    </xf>
    <xf numFmtId="169" fontId="189" fillId="0" borderId="0" applyFont="0" applyFill="0" applyBorder="0" applyAlignment="0" applyProtection="0"/>
    <xf numFmtId="0" fontId="191" fillId="0" borderId="0" applyNumberFormat="0" applyFill="0" applyBorder="0" applyAlignment="0" applyProtection="0"/>
    <xf numFmtId="0" fontId="3" fillId="0" borderId="0"/>
  </cellStyleXfs>
  <cellXfs count="181">
    <xf numFmtId="0" fontId="0" fillId="0" borderId="0" xfId="0"/>
    <xf numFmtId="171" fontId="208" fillId="39" borderId="0" xfId="0" applyNumberFormat="1" applyFont="1" applyFill="1" applyBorder="1" applyProtection="1"/>
    <xf numFmtId="0" fontId="197" fillId="0" borderId="0" xfId="0" applyFont="1" applyFill="1" applyBorder="1" applyProtection="1"/>
    <xf numFmtId="174" fontId="197" fillId="0" borderId="45" xfId="0" applyNumberFormat="1" applyFont="1" applyFill="1" applyBorder="1" applyProtection="1"/>
    <xf numFmtId="171" fontId="197" fillId="0" borderId="0" xfId="0" applyNumberFormat="1" applyFont="1" applyFill="1" applyBorder="1" applyAlignment="1" applyProtection="1">
      <alignment horizontal="right"/>
    </xf>
    <xf numFmtId="171" fontId="197" fillId="0" borderId="0" xfId="0" applyNumberFormat="1" applyFont="1" applyProtection="1"/>
    <xf numFmtId="171" fontId="197" fillId="0" borderId="0" xfId="0" applyNumberFormat="1" applyFont="1" applyAlignment="1" applyProtection="1">
      <alignment horizontal="right"/>
    </xf>
    <xf numFmtId="171" fontId="197" fillId="0" borderId="0" xfId="0" applyNumberFormat="1" applyFont="1" applyBorder="1" applyProtection="1"/>
    <xf numFmtId="171" fontId="197" fillId="0" borderId="45" xfId="0" applyNumberFormat="1" applyFont="1" applyFill="1" applyBorder="1" applyAlignment="1" applyProtection="1">
      <alignment horizontal="right"/>
    </xf>
    <xf numFmtId="174" fontId="197" fillId="0" borderId="0" xfId="0" applyNumberFormat="1" applyFont="1" applyFill="1" applyBorder="1" applyProtection="1"/>
    <xf numFmtId="0" fontId="197" fillId="0" borderId="0" xfId="0" applyFont="1" applyBorder="1" applyProtection="1"/>
    <xf numFmtId="0" fontId="195" fillId="0" borderId="0" xfId="1825" applyFont="1" applyBorder="1" applyAlignment="1" applyProtection="1">
      <protection locked="0"/>
    </xf>
    <xf numFmtId="0" fontId="193" fillId="0" borderId="0" xfId="0" applyFont="1" applyBorder="1" applyProtection="1">
      <protection locked="0"/>
    </xf>
    <xf numFmtId="0" fontId="193" fillId="0" borderId="0" xfId="0" applyFont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15" fillId="0" borderId="29" xfId="1824" applyNumberFormat="1" applyFont="1" applyFill="1" applyBorder="1" applyAlignment="1" applyProtection="1">
      <alignment horizontal="center" vertical="center"/>
      <protection locked="0"/>
    </xf>
    <xf numFmtId="0" fontId="15" fillId="0" borderId="5" xfId="1824" applyNumberFormat="1" applyFont="1" applyFill="1" applyBorder="1" applyAlignment="1" applyProtection="1">
      <alignment horizontal="center" vertical="center"/>
      <protection locked="0"/>
    </xf>
    <xf numFmtId="0" fontId="15" fillId="0" borderId="25" xfId="1824" applyNumberFormat="1" applyFont="1" applyFill="1" applyBorder="1" applyAlignment="1" applyProtection="1">
      <alignment horizontal="center" vertical="center"/>
      <protection locked="0"/>
    </xf>
    <xf numFmtId="0" fontId="15" fillId="0" borderId="40" xfId="1824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Protection="1">
      <protection locked="0"/>
    </xf>
    <xf numFmtId="0" fontId="15" fillId="0" borderId="0" xfId="0" applyFont="1" applyFill="1" applyProtection="1">
      <protection locked="0"/>
    </xf>
    <xf numFmtId="171" fontId="15" fillId="0" borderId="0" xfId="0" applyNumberFormat="1" applyFont="1" applyFill="1" applyBorder="1" applyAlignment="1" applyProtection="1">
      <alignment horizontal="right"/>
      <protection locked="0"/>
    </xf>
    <xf numFmtId="0" fontId="193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95" fillId="0" borderId="0" xfId="1825" applyFont="1" applyBorder="1" applyAlignment="1" applyProtection="1">
      <protection hidden="1"/>
    </xf>
    <xf numFmtId="0" fontId="194" fillId="0" borderId="0" xfId="1825" applyFont="1" applyBorder="1" applyAlignment="1" applyProtection="1">
      <protection hidden="1"/>
    </xf>
    <xf numFmtId="0" fontId="206" fillId="0" borderId="0" xfId="1825" applyFont="1" applyFill="1" applyBorder="1" applyAlignment="1" applyProtection="1">
      <protection hidden="1"/>
    </xf>
    <xf numFmtId="0" fontId="127" fillId="0" borderId="39" xfId="0" applyFont="1" applyFill="1" applyBorder="1" applyAlignment="1" applyProtection="1">
      <alignment wrapText="1"/>
      <protection hidden="1"/>
    </xf>
    <xf numFmtId="0" fontId="196" fillId="0" borderId="0" xfId="1825" applyFont="1" applyBorder="1" applyAlignment="1" applyProtection="1">
      <protection hidden="1"/>
    </xf>
    <xf numFmtId="0" fontId="14" fillId="39" borderId="41" xfId="0" applyFont="1" applyFill="1" applyBorder="1" applyAlignment="1" applyProtection="1">
      <alignment wrapText="1"/>
      <protection hidden="1"/>
    </xf>
    <xf numFmtId="0" fontId="196" fillId="0" borderId="0" xfId="1825" applyFont="1" applyFill="1" applyBorder="1" applyAlignment="1" applyProtection="1">
      <protection hidden="1"/>
    </xf>
    <xf numFmtId="0" fontId="14" fillId="0" borderId="47" xfId="0" applyFont="1" applyFill="1" applyBorder="1" applyAlignment="1" applyProtection="1">
      <alignment wrapText="1"/>
      <protection hidden="1"/>
    </xf>
    <xf numFmtId="0" fontId="196" fillId="0" borderId="45" xfId="1825" applyFont="1" applyFill="1" applyBorder="1" applyAlignment="1" applyProtection="1">
      <protection hidden="1"/>
    </xf>
    <xf numFmtId="0" fontId="14" fillId="0" borderId="46" xfId="0" applyFont="1" applyFill="1" applyBorder="1" applyAlignment="1" applyProtection="1">
      <alignment wrapText="1"/>
      <protection hidden="1"/>
    </xf>
    <xf numFmtId="0" fontId="201" fillId="41" borderId="26" xfId="0" applyFont="1" applyFill="1" applyBorder="1" applyAlignment="1" applyProtection="1">
      <alignment vertical="center" wrapText="1"/>
      <protection hidden="1"/>
    </xf>
    <xf numFmtId="171" fontId="201" fillId="41" borderId="45" xfId="0" applyNumberFormat="1" applyFont="1" applyFill="1" applyBorder="1" applyAlignment="1" applyProtection="1">
      <alignment vertical="center" wrapText="1"/>
      <protection hidden="1"/>
    </xf>
    <xf numFmtId="0" fontId="14" fillId="39" borderId="47" xfId="0" applyFont="1" applyFill="1" applyBorder="1" applyAlignment="1" applyProtection="1">
      <alignment wrapText="1"/>
      <protection hidden="1"/>
    </xf>
    <xf numFmtId="0" fontId="14" fillId="39" borderId="0" xfId="0" applyFont="1" applyFill="1" applyBorder="1" applyAlignment="1" applyProtection="1">
      <alignment wrapText="1"/>
      <protection hidden="1"/>
    </xf>
    <xf numFmtId="171" fontId="201" fillId="41" borderId="44" xfId="0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5" fillId="0" borderId="38" xfId="0" applyFont="1" applyFill="1" applyBorder="1" applyAlignment="1" applyProtection="1">
      <protection hidden="1"/>
    </xf>
    <xf numFmtId="0" fontId="208" fillId="39" borderId="0" xfId="0" applyFont="1" applyFill="1" applyBorder="1" applyProtection="1"/>
    <xf numFmtId="171" fontId="197" fillId="0" borderId="0" xfId="0" applyNumberFormat="1" applyFont="1" applyFill="1" applyBorder="1" applyProtection="1"/>
    <xf numFmtId="171" fontId="197" fillId="0" borderId="0" xfId="0" applyNumberFormat="1" applyFont="1" applyBorder="1" applyAlignment="1" applyProtection="1">
      <alignment horizontal="right"/>
    </xf>
    <xf numFmtId="171" fontId="197" fillId="0" borderId="0" xfId="0" applyNumberFormat="1" applyFont="1" applyBorder="1" applyAlignment="1" applyProtection="1"/>
    <xf numFmtId="171" fontId="197" fillId="0" borderId="44" xfId="0" applyNumberFormat="1" applyFont="1" applyBorder="1" applyAlignment="1" applyProtection="1">
      <alignment horizontal="right"/>
    </xf>
    <xf numFmtId="171" fontId="197" fillId="0" borderId="45" xfId="0" applyNumberFormat="1" applyFont="1" applyBorder="1" applyAlignment="1" applyProtection="1">
      <alignment horizontal="right"/>
    </xf>
    <xf numFmtId="0" fontId="197" fillId="0" borderId="45" xfId="0" applyFont="1" applyBorder="1" applyProtection="1"/>
    <xf numFmtId="171" fontId="197" fillId="0" borderId="45" xfId="0" applyNumberFormat="1" applyFont="1" applyBorder="1" applyAlignment="1" applyProtection="1"/>
    <xf numFmtId="171" fontId="197" fillId="0" borderId="45" xfId="0" applyNumberFormat="1" applyFont="1" applyBorder="1" applyProtection="1"/>
    <xf numFmtId="0" fontId="197" fillId="0" borderId="45" xfId="0" applyFont="1" applyFill="1" applyBorder="1" applyProtection="1"/>
    <xf numFmtId="171" fontId="197" fillId="0" borderId="32" xfId="0" applyNumberFormat="1" applyFont="1" applyBorder="1" applyAlignment="1" applyProtection="1">
      <alignment horizontal="right"/>
    </xf>
    <xf numFmtId="0" fontId="193" fillId="0" borderId="0" xfId="0" applyFont="1" applyAlignment="1" applyProtection="1">
      <alignment horizontal="right" wrapText="1"/>
    </xf>
    <xf numFmtId="171" fontId="197" fillId="0" borderId="0" xfId="0" applyNumberFormat="1" applyFont="1" applyFill="1" applyProtection="1"/>
    <xf numFmtId="0" fontId="193" fillId="0" borderId="45" xfId="0" applyFont="1" applyBorder="1" applyAlignment="1" applyProtection="1">
      <alignment horizontal="right" wrapText="1"/>
    </xf>
    <xf numFmtId="171" fontId="197" fillId="0" borderId="45" xfId="0" applyNumberFormat="1" applyFont="1" applyFill="1" applyBorder="1" applyProtection="1"/>
    <xf numFmtId="171" fontId="197" fillId="0" borderId="0" xfId="0" applyNumberFormat="1" applyFont="1" applyFill="1" applyAlignment="1" applyProtection="1">
      <alignment horizontal="right"/>
    </xf>
    <xf numFmtId="171" fontId="208" fillId="39" borderId="0" xfId="0" applyNumberFormat="1" applyFont="1" applyFill="1" applyBorder="1" applyAlignment="1" applyProtection="1">
      <alignment horizontal="right"/>
    </xf>
    <xf numFmtId="0" fontId="11" fillId="0" borderId="0" xfId="792" applyFont="1" applyAlignment="1" applyProtection="1">
      <alignment horizontal="center"/>
      <protection locked="0"/>
    </xf>
    <xf numFmtId="0" fontId="11" fillId="0" borderId="0" xfId="792" applyFill="1" applyBorder="1" applyProtection="1">
      <protection locked="0"/>
    </xf>
    <xf numFmtId="0" fontId="11" fillId="0" borderId="0" xfId="792" applyProtection="1">
      <protection locked="0"/>
    </xf>
    <xf numFmtId="0" fontId="33" fillId="0" borderId="0" xfId="792" applyFont="1" applyFill="1" applyBorder="1" applyAlignment="1" applyProtection="1">
      <protection locked="0"/>
    </xf>
    <xf numFmtId="0" fontId="202" fillId="0" borderId="0" xfId="792" applyFont="1" applyProtection="1"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0" xfId="793" applyFont="1" applyFill="1" applyBorder="1" applyAlignment="1" applyProtection="1">
      <alignment horizontal="center"/>
      <protection locked="0"/>
    </xf>
    <xf numFmtId="0" fontId="31" fillId="0" borderId="0" xfId="793" applyFont="1" applyFill="1" applyBorder="1" applyAlignment="1" applyProtection="1">
      <alignment horizontal="center" vertical="center"/>
      <protection locked="0"/>
    </xf>
    <xf numFmtId="0" fontId="14" fillId="0" borderId="0" xfId="792" applyFont="1" applyFill="1" applyBorder="1" applyProtection="1">
      <protection locked="0"/>
    </xf>
    <xf numFmtId="0" fontId="192" fillId="0" borderId="0" xfId="1825" applyFont="1" applyFill="1" applyBorder="1" applyAlignment="1" applyProtection="1">
      <alignment horizontal="left" vertical="center"/>
      <protection locked="0"/>
    </xf>
    <xf numFmtId="0" fontId="15" fillId="0" borderId="0" xfId="792" applyFont="1" applyFill="1" applyBorder="1" applyProtection="1">
      <protection locked="0"/>
    </xf>
    <xf numFmtId="0" fontId="11" fillId="0" borderId="0" xfId="792" applyFont="1" applyProtection="1">
      <protection locked="0"/>
    </xf>
    <xf numFmtId="171" fontId="15" fillId="0" borderId="0" xfId="0" applyNumberFormat="1" applyFont="1" applyFill="1" applyBorder="1" applyAlignment="1" applyProtection="1">
      <protection locked="0"/>
    </xf>
    <xf numFmtId="171" fontId="14" fillId="0" borderId="0" xfId="0" applyNumberFormat="1" applyFont="1" applyFill="1" applyBorder="1" applyAlignment="1" applyProtection="1">
      <alignment vertical="center"/>
      <protection locked="0"/>
    </xf>
    <xf numFmtId="171" fontId="15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792" applyFont="1" applyFill="1" applyBorder="1" applyProtection="1">
      <protection locked="0"/>
    </xf>
    <xf numFmtId="171" fontId="15" fillId="0" borderId="0" xfId="0" applyNumberFormat="1" applyFont="1" applyFill="1" applyBorder="1" applyAlignment="1" applyProtection="1">
      <alignment horizontal="right" vertical="center"/>
      <protection locked="0"/>
    </xf>
    <xf numFmtId="171" fontId="21" fillId="0" borderId="0" xfId="0" applyNumberFormat="1" applyFont="1" applyFill="1" applyBorder="1" applyAlignment="1" applyProtection="1">
      <protection locked="0"/>
    </xf>
    <xf numFmtId="0" fontId="193" fillId="0" borderId="0" xfId="0" applyFont="1" applyFill="1" applyBorder="1" applyAlignment="1" applyProtection="1">
      <alignment vertical="center"/>
      <protection locked="0"/>
    </xf>
    <xf numFmtId="171" fontId="21" fillId="0" borderId="0" xfId="0" applyNumberFormat="1" applyFont="1" applyFill="1" applyBorder="1" applyAlignment="1" applyProtection="1">
      <alignment vertical="center"/>
      <protection locked="0"/>
    </xf>
    <xf numFmtId="0" fontId="29" fillId="0" borderId="0" xfId="792" applyFont="1" applyProtection="1">
      <protection locked="0"/>
    </xf>
    <xf numFmtId="171" fontId="126" fillId="0" borderId="0" xfId="0" applyNumberFormat="1" applyFont="1" applyFill="1" applyBorder="1" applyAlignment="1" applyProtection="1">
      <alignment horizontal="right"/>
      <protection locked="0"/>
    </xf>
    <xf numFmtId="171" fontId="125" fillId="0" borderId="0" xfId="0" applyNumberFormat="1" applyFont="1" applyFill="1" applyBorder="1" applyAlignment="1" applyProtection="1">
      <alignment vertical="center"/>
      <protection locked="0"/>
    </xf>
    <xf numFmtId="171" fontId="126" fillId="0" borderId="0" xfId="0" applyNumberFormat="1" applyFont="1" applyFill="1" applyBorder="1" applyAlignment="1" applyProtection="1">
      <alignment horizontal="right" vertical="center"/>
      <protection locked="0"/>
    </xf>
    <xf numFmtId="171" fontId="123" fillId="0" borderId="0" xfId="0" applyNumberFormat="1" applyFont="1" applyFill="1" applyBorder="1" applyAlignment="1" applyProtection="1">
      <alignment vertical="center"/>
      <protection locked="0"/>
    </xf>
    <xf numFmtId="171" fontId="21" fillId="0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0" xfId="792" applyFont="1" applyFill="1" applyBorder="1" applyProtection="1">
      <protection locked="0"/>
    </xf>
    <xf numFmtId="171" fontId="125" fillId="0" borderId="0" xfId="0" applyNumberFormat="1" applyFont="1" applyFill="1" applyBorder="1" applyAlignment="1" applyProtection="1">
      <protection locked="0"/>
    </xf>
    <xf numFmtId="171" fontId="23" fillId="0" borderId="0" xfId="792" applyNumberFormat="1" applyFont="1" applyFill="1" applyBorder="1" applyProtection="1">
      <protection locked="0"/>
    </xf>
    <xf numFmtId="171" fontId="22" fillId="0" borderId="0" xfId="792" applyNumberFormat="1" applyFont="1" applyFill="1" applyBorder="1" applyProtection="1">
      <protection locked="0"/>
    </xf>
    <xf numFmtId="171" fontId="11" fillId="0" borderId="0" xfId="792" applyNumberFormat="1" applyFill="1" applyBorder="1" applyAlignment="1" applyProtection="1">
      <alignment horizontal="center"/>
      <protection locked="0"/>
    </xf>
    <xf numFmtId="0" fontId="13" fillId="0" borderId="0" xfId="792" applyFont="1" applyFill="1" applyBorder="1" applyProtection="1">
      <protection locked="0"/>
    </xf>
    <xf numFmtId="1" fontId="11" fillId="0" borderId="0" xfId="792" applyNumberFormat="1" applyFill="1" applyBorder="1" applyProtection="1">
      <protection locked="0"/>
    </xf>
    <xf numFmtId="0" fontId="11" fillId="0" borderId="0" xfId="792" applyFill="1" applyBorder="1" applyProtection="1">
      <protection hidden="1"/>
    </xf>
    <xf numFmtId="0" fontId="115" fillId="0" borderId="0" xfId="792" applyFont="1" applyFill="1" applyBorder="1" applyAlignment="1" applyProtection="1">
      <protection hidden="1"/>
    </xf>
    <xf numFmtId="0" fontId="33" fillId="0" borderId="0" xfId="792" applyFont="1" applyFill="1" applyBorder="1" applyAlignment="1" applyProtection="1">
      <protection hidden="1"/>
    </xf>
    <xf numFmtId="0" fontId="20" fillId="0" borderId="0" xfId="792" applyFont="1" applyFill="1" applyBorder="1" applyAlignment="1" applyProtection="1">
      <alignment horizontal="center"/>
      <protection hidden="1"/>
    </xf>
    <xf numFmtId="0" fontId="198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793" applyFont="1" applyFill="1" applyBorder="1" applyAlignment="1" applyProtection="1">
      <alignment horizontal="center"/>
      <protection hidden="1"/>
    </xf>
    <xf numFmtId="177" fontId="27" fillId="0" borderId="32" xfId="612" applyNumberFormat="1" applyFont="1" applyFill="1" applyBorder="1" applyAlignment="1" applyProtection="1">
      <alignment horizontal="left"/>
      <protection hidden="1"/>
    </xf>
    <xf numFmtId="177" fontId="27" fillId="0" borderId="0" xfId="612" applyNumberFormat="1" applyFont="1" applyFill="1" applyBorder="1" applyAlignment="1" applyProtection="1">
      <alignment horizontal="left"/>
      <protection hidden="1"/>
    </xf>
    <xf numFmtId="0" fontId="11" fillId="0" borderId="37" xfId="792" applyFill="1" applyBorder="1" applyProtection="1">
      <protection hidden="1"/>
    </xf>
    <xf numFmtId="0" fontId="14" fillId="0" borderId="0" xfId="792" applyFont="1" applyFill="1" applyBorder="1" applyProtection="1">
      <protection hidden="1"/>
    </xf>
    <xf numFmtId="0" fontId="14" fillId="0" borderId="36" xfId="792" applyFont="1" applyFill="1" applyBorder="1" applyProtection="1">
      <protection hidden="1"/>
    </xf>
    <xf numFmtId="177" fontId="14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48" xfId="0" applyNumberFormat="1" applyFont="1" applyFill="1" applyBorder="1" applyAlignment="1" applyProtection="1">
      <protection hidden="1"/>
    </xf>
    <xf numFmtId="171" fontId="15" fillId="0" borderId="0" xfId="0" applyNumberFormat="1" applyFont="1" applyFill="1" applyBorder="1" applyAlignment="1" applyProtection="1">
      <protection hidden="1"/>
    </xf>
    <xf numFmtId="177" fontId="27" fillId="0" borderId="0" xfId="612" applyNumberFormat="1" applyFont="1" applyFill="1" applyBorder="1" applyAlignment="1" applyProtection="1">
      <alignment horizontal="left" indent="1"/>
      <protection hidden="1"/>
    </xf>
    <xf numFmtId="171" fontId="15" fillId="0" borderId="0" xfId="0" applyNumberFormat="1" applyFont="1" applyFill="1" applyBorder="1" applyAlignment="1" applyProtection="1">
      <alignment horizontal="right"/>
      <protection hidden="1"/>
    </xf>
    <xf numFmtId="177" fontId="35" fillId="0" borderId="0" xfId="612" applyNumberFormat="1" applyFont="1" applyFill="1" applyBorder="1" applyAlignment="1" applyProtection="1">
      <alignment horizontal="left" indent="2"/>
      <protection hidden="1"/>
    </xf>
    <xf numFmtId="0" fontId="199" fillId="0" borderId="0" xfId="0" applyFont="1" applyFill="1" applyBorder="1" applyAlignment="1" applyProtection="1">
      <alignment horizontal="center" vertical="center" wrapText="1"/>
      <protection hidden="1"/>
    </xf>
    <xf numFmtId="177" fontId="28" fillId="0" borderId="0" xfId="612" applyNumberFormat="1" applyFont="1" applyFill="1" applyBorder="1" applyAlignment="1" applyProtection="1">
      <alignment horizontal="left" indent="3"/>
      <protection hidden="1"/>
    </xf>
    <xf numFmtId="171" fontId="21" fillId="0" borderId="0" xfId="0" applyNumberFormat="1" applyFont="1" applyFill="1" applyBorder="1" applyAlignment="1" applyProtection="1">
      <protection hidden="1"/>
    </xf>
    <xf numFmtId="0" fontId="200" fillId="0" borderId="0" xfId="0" applyFont="1" applyFill="1" applyBorder="1" applyAlignment="1" applyProtection="1">
      <alignment vertical="center" wrapText="1"/>
      <protection hidden="1"/>
    </xf>
    <xf numFmtId="171" fontId="21" fillId="0" borderId="52" xfId="0" applyNumberFormat="1" applyFont="1" applyFill="1" applyBorder="1" applyAlignment="1" applyProtection="1">
      <protection hidden="1"/>
    </xf>
    <xf numFmtId="0" fontId="16" fillId="0" borderId="52" xfId="793" applyFont="1" applyFill="1" applyBorder="1" applyAlignment="1" applyProtection="1">
      <alignment horizontal="center"/>
      <protection hidden="1"/>
    </xf>
    <xf numFmtId="177" fontId="35" fillId="0" borderId="0" xfId="612" applyNumberFormat="1" applyFont="1" applyFill="1" applyBorder="1" applyAlignment="1" applyProtection="1">
      <alignment horizontal="left" indent="4"/>
      <protection hidden="1"/>
    </xf>
    <xf numFmtId="0" fontId="190" fillId="0" borderId="0" xfId="0" applyFont="1" applyFill="1" applyBorder="1" applyAlignment="1" applyProtection="1">
      <alignment vertical="center" wrapText="1"/>
      <protection hidden="1"/>
    </xf>
    <xf numFmtId="171" fontId="126" fillId="0" borderId="0" xfId="0" applyNumberFormat="1" applyFont="1" applyFill="1" applyBorder="1" applyAlignment="1" applyProtection="1">
      <protection hidden="1"/>
    </xf>
    <xf numFmtId="177" fontId="128" fillId="0" borderId="0" xfId="612" applyNumberFormat="1" applyFont="1" applyFill="1" applyBorder="1" applyAlignment="1" applyProtection="1">
      <alignment horizontal="left" indent="5"/>
      <protection hidden="1"/>
    </xf>
    <xf numFmtId="0" fontId="22" fillId="0" borderId="0" xfId="792" applyFont="1" applyFill="1" applyBorder="1" applyProtection="1">
      <protection hidden="1"/>
    </xf>
    <xf numFmtId="1" fontId="28" fillId="0" borderId="0" xfId="612" applyNumberFormat="1" applyFont="1" applyFill="1" applyBorder="1" applyAlignment="1" applyProtection="1">
      <alignment horizontal="left" indent="1"/>
      <protection hidden="1"/>
    </xf>
    <xf numFmtId="1" fontId="27" fillId="0" borderId="0" xfId="612" applyNumberFormat="1" applyFont="1" applyFill="1" applyBorder="1" applyAlignment="1" applyProtection="1">
      <alignment horizontal="left" indent="1"/>
      <protection hidden="1"/>
    </xf>
    <xf numFmtId="1" fontId="28" fillId="0" borderId="0" xfId="612" applyNumberFormat="1" applyFont="1" applyFill="1" applyBorder="1" applyAlignment="1" applyProtection="1">
      <alignment horizontal="left" indent="2"/>
      <protection hidden="1"/>
    </xf>
    <xf numFmtId="1" fontId="28" fillId="0" borderId="0" xfId="612" applyNumberFormat="1" applyFont="1" applyFill="1" applyBorder="1" applyAlignment="1" applyProtection="1">
      <alignment horizontal="left" indent="4"/>
      <protection hidden="1"/>
    </xf>
    <xf numFmtId="1" fontId="35" fillId="0" borderId="0" xfId="612" applyNumberFormat="1" applyFont="1" applyFill="1" applyBorder="1" applyAlignment="1" applyProtection="1">
      <alignment horizontal="left" indent="2"/>
      <protection hidden="1"/>
    </xf>
    <xf numFmtId="0" fontId="13" fillId="0" borderId="0" xfId="792" applyFont="1" applyFill="1" applyBorder="1" applyProtection="1">
      <protection hidden="1"/>
    </xf>
    <xf numFmtId="177" fontId="28" fillId="0" borderId="0" xfId="612" applyNumberFormat="1" applyFont="1" applyFill="1" applyBorder="1" applyAlignment="1" applyProtection="1">
      <alignment horizontal="left" indent="1"/>
      <protection hidden="1"/>
    </xf>
    <xf numFmtId="0" fontId="34" fillId="0" borderId="0" xfId="792" applyFont="1" applyFill="1" applyBorder="1" applyProtection="1">
      <protection hidden="1"/>
    </xf>
    <xf numFmtId="171" fontId="197" fillId="0" borderId="0" xfId="0" applyNumberFormat="1" applyFont="1" applyFill="1" applyBorder="1" applyAlignment="1" applyProtection="1">
      <alignment horizontal="right"/>
      <protection locked="0"/>
    </xf>
    <xf numFmtId="171" fontId="197" fillId="0" borderId="0" xfId="0" applyNumberFormat="1" applyFont="1" applyProtection="1">
      <protection locked="0"/>
    </xf>
    <xf numFmtId="171" fontId="197" fillId="0" borderId="0" xfId="0" applyNumberFormat="1" applyFont="1" applyAlignment="1" applyProtection="1">
      <alignment horizontal="right"/>
      <protection locked="0"/>
    </xf>
    <xf numFmtId="171" fontId="197" fillId="0" borderId="0" xfId="0" applyNumberFormat="1" applyFont="1" applyBorder="1" applyProtection="1">
      <protection locked="0"/>
    </xf>
    <xf numFmtId="171" fontId="197" fillId="0" borderId="45" xfId="0" applyNumberFormat="1" applyFont="1" applyFill="1" applyBorder="1" applyAlignment="1" applyProtection="1">
      <alignment horizontal="right"/>
      <protection locked="0"/>
    </xf>
    <xf numFmtId="0" fontId="197" fillId="0" borderId="0" xfId="0" applyFont="1" applyFill="1" applyBorder="1" applyAlignment="1" applyProtection="1">
      <alignment horizontal="right"/>
    </xf>
    <xf numFmtId="174" fontId="197" fillId="0" borderId="45" xfId="0" applyNumberFormat="1" applyFont="1" applyFill="1" applyBorder="1" applyAlignment="1" applyProtection="1">
      <alignment horizontal="right"/>
    </xf>
    <xf numFmtId="0" fontId="3" fillId="0" borderId="0" xfId="0" applyFont="1" applyProtection="1">
      <protection locked="0"/>
    </xf>
    <xf numFmtId="0" fontId="191" fillId="0" borderId="0" xfId="1825" applyProtection="1">
      <protection locked="0"/>
    </xf>
    <xf numFmtId="0" fontId="15" fillId="0" borderId="0" xfId="0" applyFont="1" applyFill="1" applyBorder="1" applyAlignment="1" applyProtection="1">
      <protection hidden="1"/>
    </xf>
    <xf numFmtId="171" fontId="208" fillId="39" borderId="0" xfId="0" applyNumberFormat="1" applyFont="1" applyFill="1" applyBorder="1" applyProtection="1">
      <protection hidden="1"/>
    </xf>
    <xf numFmtId="0" fontId="197" fillId="0" borderId="0" xfId="0" applyFont="1" applyFill="1" applyBorder="1" applyProtection="1">
      <protection hidden="1"/>
    </xf>
    <xf numFmtId="174" fontId="197" fillId="0" borderId="45" xfId="0" applyNumberFormat="1" applyFont="1" applyFill="1" applyBorder="1" applyProtection="1">
      <protection hidden="1"/>
    </xf>
    <xf numFmtId="171" fontId="197" fillId="0" borderId="0" xfId="0" applyNumberFormat="1" applyFont="1" applyProtection="1">
      <protection hidden="1"/>
    </xf>
    <xf numFmtId="174" fontId="197" fillId="0" borderId="0" xfId="0" applyNumberFormat="1" applyFont="1" applyFill="1" applyBorder="1" applyProtection="1">
      <protection hidden="1"/>
    </xf>
    <xf numFmtId="0" fontId="197" fillId="0" borderId="0" xfId="0" applyFont="1" applyBorder="1" applyProtection="1">
      <protection hidden="1"/>
    </xf>
    <xf numFmtId="171" fontId="197" fillId="0" borderId="0" xfId="0" applyNumberFormat="1" applyFont="1" applyAlignment="1" applyProtection="1">
      <alignment horizontal="right"/>
      <protection hidden="1"/>
    </xf>
    <xf numFmtId="171" fontId="197" fillId="0" borderId="45" xfId="0" applyNumberFormat="1" applyFont="1" applyFill="1" applyBorder="1" applyAlignment="1" applyProtection="1">
      <alignment horizontal="right"/>
      <protection hidden="1"/>
    </xf>
    <xf numFmtId="171" fontId="197" fillId="0" borderId="0" xfId="0" applyNumberFormat="1" applyFont="1" applyFill="1" applyBorder="1" applyAlignment="1" applyProtection="1">
      <alignment horizontal="right"/>
      <protection hidden="1"/>
    </xf>
    <xf numFmtId="171" fontId="197" fillId="0" borderId="0" xfId="0" applyNumberFormat="1" applyFont="1" applyFill="1" applyBorder="1" applyProtection="1">
      <protection hidden="1"/>
    </xf>
    <xf numFmtId="171" fontId="197" fillId="0" borderId="45" xfId="0" applyNumberFormat="1" applyFont="1" applyFill="1" applyBorder="1" applyProtection="1">
      <protection hidden="1"/>
    </xf>
    <xf numFmtId="171" fontId="0" fillId="0" borderId="0" xfId="0" applyNumberFormat="1" applyFill="1" applyProtection="1">
      <protection locked="0"/>
    </xf>
    <xf numFmtId="0" fontId="200" fillId="0" borderId="33" xfId="0" applyFont="1" applyFill="1" applyBorder="1" applyAlignment="1" applyProtection="1">
      <alignment horizontal="center" vertical="center" wrapText="1"/>
      <protection hidden="1"/>
    </xf>
    <xf numFmtId="0" fontId="200" fillId="0" borderId="34" xfId="0" applyFont="1" applyFill="1" applyBorder="1" applyAlignment="1" applyProtection="1">
      <alignment horizontal="center" vertical="center" wrapText="1"/>
      <protection hidden="1"/>
    </xf>
    <xf numFmtId="0" fontId="200" fillId="0" borderId="35" xfId="0" applyFont="1" applyFill="1" applyBorder="1" applyAlignment="1" applyProtection="1">
      <alignment horizontal="center" vertical="center" wrapText="1"/>
      <protection hidden="1"/>
    </xf>
    <xf numFmtId="0" fontId="203" fillId="39" borderId="33" xfId="0" applyFont="1" applyFill="1" applyBorder="1" applyAlignment="1" applyProtection="1">
      <alignment horizontal="center" vertical="center" wrapText="1"/>
      <protection hidden="1"/>
    </xf>
    <xf numFmtId="0" fontId="203" fillId="39" borderId="34" xfId="0" applyFont="1" applyFill="1" applyBorder="1" applyAlignment="1" applyProtection="1">
      <alignment horizontal="center" vertical="center" wrapText="1"/>
      <protection hidden="1"/>
    </xf>
    <xf numFmtId="0" fontId="203" fillId="39" borderId="35" xfId="0" applyFont="1" applyFill="1" applyBorder="1" applyAlignment="1" applyProtection="1">
      <alignment horizontal="center" vertical="center" wrapText="1"/>
      <protection hidden="1"/>
    </xf>
    <xf numFmtId="0" fontId="204" fillId="39" borderId="53" xfId="0" applyFont="1" applyFill="1" applyBorder="1" applyAlignment="1" applyProtection="1">
      <alignment horizontal="center" vertical="center" wrapText="1"/>
      <protection hidden="1"/>
    </xf>
    <xf numFmtId="0" fontId="204" fillId="39" borderId="54" xfId="0" applyFont="1" applyFill="1" applyBorder="1" applyAlignment="1" applyProtection="1">
      <alignment horizontal="center" vertical="center" wrapText="1"/>
      <protection hidden="1"/>
    </xf>
    <xf numFmtId="0" fontId="200" fillId="39" borderId="36" xfId="0" applyFont="1" applyFill="1" applyBorder="1" applyAlignment="1" applyProtection="1">
      <alignment horizontal="center" vertical="center" wrapText="1"/>
      <protection hidden="1"/>
    </xf>
    <xf numFmtId="0" fontId="200" fillId="39" borderId="34" xfId="0" applyFont="1" applyFill="1" applyBorder="1" applyAlignment="1" applyProtection="1">
      <alignment horizontal="center" vertical="center" wrapText="1"/>
      <protection hidden="1"/>
    </xf>
    <xf numFmtId="0" fontId="200" fillId="39" borderId="35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/>
      <protection locked="0"/>
    </xf>
    <xf numFmtId="0" fontId="16" fillId="0" borderId="0" xfId="793" applyFont="1" applyFill="1" applyBorder="1" applyAlignment="1" applyProtection="1">
      <alignment horizontal="center" vertical="center"/>
      <protection locked="0"/>
    </xf>
    <xf numFmtId="0" fontId="16" fillId="0" borderId="0" xfId="793" applyFont="1" applyFill="1" applyBorder="1" applyAlignment="1" applyProtection="1">
      <alignment horizontal="center" vertical="center" wrapText="1"/>
      <protection locked="0"/>
    </xf>
    <xf numFmtId="0" fontId="16" fillId="0" borderId="0" xfId="792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200" fillId="0" borderId="33" xfId="792" applyFont="1" applyFill="1" applyBorder="1" applyAlignment="1" applyProtection="1">
      <alignment horizontal="center" vertical="center"/>
      <protection hidden="1"/>
    </xf>
    <xf numFmtId="0" fontId="200" fillId="0" borderId="34" xfId="792" applyFont="1" applyFill="1" applyBorder="1" applyAlignment="1" applyProtection="1">
      <alignment horizontal="center" vertical="center"/>
      <protection hidden="1"/>
    </xf>
    <xf numFmtId="0" fontId="200" fillId="0" borderId="35" xfId="792" applyFont="1" applyFill="1" applyBorder="1" applyAlignment="1" applyProtection="1">
      <alignment horizontal="center" vertical="center"/>
      <protection hidden="1"/>
    </xf>
    <xf numFmtId="0" fontId="204" fillId="39" borderId="55" xfId="792" applyFont="1" applyFill="1" applyBorder="1" applyAlignment="1" applyProtection="1">
      <alignment horizontal="center" vertical="center"/>
      <protection hidden="1"/>
    </xf>
    <xf numFmtId="0" fontId="204" fillId="39" borderId="56" xfId="792" applyFont="1" applyFill="1" applyBorder="1" applyAlignment="1" applyProtection="1">
      <alignment horizontal="center" vertical="center"/>
      <protection hidden="1"/>
    </xf>
    <xf numFmtId="0" fontId="15" fillId="0" borderId="57" xfId="0" applyFont="1" applyFill="1" applyBorder="1" applyAlignment="1" applyProtection="1">
      <alignment horizontal="left" wrapText="1"/>
      <protection hidden="1"/>
    </xf>
    <xf numFmtId="0" fontId="15" fillId="0" borderId="0" xfId="0" applyFont="1" applyFill="1" applyBorder="1" applyAlignment="1" applyProtection="1">
      <alignment horizontal="left" wrapText="1"/>
      <protection hidden="1"/>
    </xf>
    <xf numFmtId="0" fontId="205" fillId="40" borderId="42" xfId="1826" applyFont="1" applyFill="1" applyBorder="1" applyAlignment="1" applyProtection="1">
      <alignment horizontal="center" vertical="center" textRotation="90" wrapText="1"/>
      <protection hidden="1"/>
    </xf>
    <xf numFmtId="0" fontId="205" fillId="40" borderId="43" xfId="1826" applyFont="1" applyFill="1" applyBorder="1" applyAlignment="1" applyProtection="1">
      <alignment horizontal="center" vertical="center" textRotation="90" wrapText="1"/>
      <protection hidden="1"/>
    </xf>
    <xf numFmtId="0" fontId="205" fillId="40" borderId="49" xfId="1826" applyFont="1" applyFill="1" applyBorder="1" applyAlignment="1" applyProtection="1">
      <alignment horizontal="center" vertical="center" textRotation="90" wrapText="1"/>
      <protection hidden="1"/>
    </xf>
    <xf numFmtId="0" fontId="207" fillId="41" borderId="24" xfId="1826" applyFont="1" applyFill="1" applyBorder="1" applyAlignment="1" applyProtection="1">
      <alignment horizontal="center" vertical="center" textRotation="90" wrapText="1"/>
      <protection hidden="1"/>
    </xf>
    <xf numFmtId="0" fontId="207" fillId="41" borderId="51" xfId="1826" applyFont="1" applyFill="1" applyBorder="1" applyAlignment="1" applyProtection="1">
      <alignment horizontal="center" vertical="center" textRotation="90" wrapText="1"/>
      <protection hidden="1"/>
    </xf>
    <xf numFmtId="0" fontId="205" fillId="40" borderId="50" xfId="1826" applyFont="1" applyFill="1" applyBorder="1" applyAlignment="1" applyProtection="1">
      <alignment horizontal="center" vertical="center" textRotation="90" wrapText="1"/>
      <protection hidden="1"/>
    </xf>
  </cellXfs>
  <cellStyles count="1827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005D29"/>
      <color rgb="FF005B2B"/>
      <color rgb="FFC4D79B"/>
      <color rgb="FFD8E4BC"/>
      <color rgb="FF007236"/>
      <color rgb="FF008236"/>
      <color rgb="FFF0FEE6"/>
      <color rgb="FF009B78"/>
      <color rgb="FF008278"/>
      <color rgb="FF00C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</xdr:row>
      <xdr:rowOff>251460</xdr:rowOff>
    </xdr:from>
    <xdr:to>
      <xdr:col>5</xdr:col>
      <xdr:colOff>0</xdr:colOff>
      <xdr:row>12</xdr:row>
      <xdr:rowOff>28575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991225" y="2225040"/>
          <a:ext cx="1202055" cy="71437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6</xdr:row>
      <xdr:rowOff>9525</xdr:rowOff>
    </xdr:from>
    <xdr:to>
      <xdr:col>1</xdr:col>
      <xdr:colOff>590551</xdr:colOff>
      <xdr:row>12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12</xdr:row>
      <xdr:rowOff>66675</xdr:rowOff>
    </xdr:from>
    <xdr:to>
      <xdr:col>3</xdr:col>
      <xdr:colOff>0</xdr:colOff>
      <xdr:row>12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34290</xdr:rowOff>
    </xdr:from>
    <xdr:to>
      <xdr:col>5</xdr:col>
      <xdr:colOff>0</xdr:colOff>
      <xdr:row>14</xdr:row>
      <xdr:rowOff>205740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5991225" y="2945130"/>
          <a:ext cx="1202055" cy="79629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485775</xdr:colOff>
          <xdr:row>1</xdr:row>
          <xdr:rowOff>247650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ukrstat.gov.ua/operativ/operativ2005/gdn/prc_rik/prc_u/osp_u.html" TargetMode="External"/><Relationship Id="rId1" Type="http://schemas.openxmlformats.org/officeDocument/2006/relationships/hyperlink" Target="http://www.ukrstat.gov.ua/operativ/operativ2017/rp/oprp/oprp_u/oprp_u201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Y33"/>
  <sheetViews>
    <sheetView showGridLines="0" tabSelected="1" showOutlineSymbols="0" zoomScale="86" zoomScaleNormal="86" zoomScaleSheetLayoutView="130" workbookViewId="0"/>
  </sheetViews>
  <sheetFormatPr defaultColWidth="9.33203125" defaultRowHeight="12.75"/>
  <cols>
    <col min="1" max="1" width="8.83203125" style="62" customWidth="1"/>
    <col min="2" max="2" width="33.33203125" style="93" customWidth="1"/>
    <col min="3" max="3" width="15.83203125" style="93" customWidth="1"/>
    <col min="4" max="4" width="30.33203125" style="93" customWidth="1"/>
    <col min="5" max="5" width="17.6640625" style="93" customWidth="1"/>
    <col min="6" max="6" width="6.6640625" style="93" customWidth="1"/>
    <col min="7" max="7" width="28.1640625" style="93" customWidth="1"/>
    <col min="8" max="8" width="17.1640625" style="93" customWidth="1"/>
    <col min="9" max="9" width="10" style="61" customWidth="1"/>
    <col min="10" max="10" width="8.5" style="61" customWidth="1"/>
    <col min="11" max="11" width="13.33203125" style="61" customWidth="1"/>
    <col min="12" max="12" width="7.83203125" style="61" customWidth="1"/>
    <col min="13" max="13" width="8" style="61" customWidth="1"/>
    <col min="14" max="14" width="10.6640625" style="61" customWidth="1"/>
    <col min="15" max="18" width="7.6640625" style="61" customWidth="1"/>
    <col min="19" max="19" width="9" style="61" customWidth="1"/>
    <col min="20" max="21" width="7.6640625" style="61" customWidth="1"/>
    <col min="22" max="23" width="7.1640625" style="61" customWidth="1"/>
    <col min="24" max="25" width="9.33203125" style="61"/>
    <col min="26" max="16384" width="9.33203125" style="62"/>
  </cols>
  <sheetData>
    <row r="1" spans="1:25">
      <c r="A1" s="60">
        <v>1</v>
      </c>
    </row>
    <row r="2" spans="1:25" ht="24" customHeight="1">
      <c r="B2" s="94"/>
      <c r="C2" s="94"/>
      <c r="D2" s="95"/>
      <c r="E2" s="95"/>
      <c r="F2" s="95"/>
      <c r="G2" s="95"/>
      <c r="H2" s="95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5" ht="21" thickBot="1">
      <c r="A3" s="64" t="s">
        <v>1</v>
      </c>
      <c r="B3" s="96"/>
      <c r="C3" s="96"/>
      <c r="D3" s="96"/>
      <c r="E3" s="96"/>
      <c r="F3" s="96"/>
      <c r="G3" s="96"/>
      <c r="H3" s="96"/>
    </row>
    <row r="4" spans="1:25" ht="33.75" thickTop="1">
      <c r="A4" s="64" t="s">
        <v>2</v>
      </c>
      <c r="B4" s="155" t="str">
        <f>IF(A1=1,"РИНОК ПРАЦІ","LABOR MARKET")</f>
        <v>РИНОК ПРАЦІ</v>
      </c>
      <c r="C4" s="97"/>
      <c r="D4" s="166"/>
      <c r="E4" s="167"/>
      <c r="F4" s="167"/>
      <c r="G4" s="167"/>
      <c r="H4" s="167"/>
      <c r="I4" s="164"/>
      <c r="J4" s="163"/>
      <c r="K4" s="163"/>
      <c r="L4" s="163"/>
      <c r="M4" s="163"/>
      <c r="N4" s="165"/>
      <c r="O4" s="163"/>
      <c r="P4" s="163"/>
      <c r="Q4" s="163"/>
      <c r="R4" s="163"/>
      <c r="S4" s="164"/>
      <c r="T4" s="163"/>
      <c r="U4" s="163"/>
      <c r="V4" s="163"/>
      <c r="W4" s="163"/>
    </row>
    <row r="5" spans="1:25" ht="15.75" customHeight="1">
      <c r="B5" s="156"/>
      <c r="C5" s="97"/>
      <c r="D5" s="166"/>
      <c r="E5" s="98"/>
      <c r="F5" s="98"/>
      <c r="G5" s="98"/>
      <c r="H5" s="98"/>
      <c r="I5" s="164"/>
      <c r="J5" s="65"/>
      <c r="K5" s="65"/>
      <c r="L5" s="65"/>
      <c r="M5" s="65"/>
      <c r="N5" s="165"/>
      <c r="O5" s="65"/>
      <c r="P5" s="65"/>
      <c r="Q5" s="65"/>
      <c r="R5" s="65"/>
      <c r="S5" s="164"/>
      <c r="T5" s="65"/>
      <c r="U5" s="65"/>
      <c r="V5" s="65"/>
      <c r="W5" s="65"/>
    </row>
    <row r="6" spans="1:25" ht="33.75" thickBot="1">
      <c r="B6" s="157"/>
      <c r="C6" s="97"/>
      <c r="D6" s="166"/>
      <c r="E6" s="99"/>
      <c r="F6" s="99"/>
      <c r="G6" s="99"/>
      <c r="H6" s="99"/>
      <c r="I6" s="164"/>
      <c r="J6" s="66"/>
      <c r="K6" s="66"/>
      <c r="L6" s="66"/>
      <c r="M6" s="66"/>
      <c r="N6" s="165"/>
      <c r="O6" s="67"/>
      <c r="P6" s="67"/>
      <c r="Q6" s="67"/>
      <c r="R6" s="67"/>
      <c r="S6" s="164"/>
      <c r="T6" s="67"/>
      <c r="U6" s="67"/>
      <c r="V6" s="67"/>
      <c r="W6" s="67"/>
    </row>
    <row r="7" spans="1:25" ht="16.149999999999999" customHeight="1" thickTop="1" thickBot="1">
      <c r="B7" s="100"/>
      <c r="C7" s="101"/>
      <c r="D7" s="102"/>
      <c r="E7" s="103"/>
      <c r="F7" s="168">
        <v>1</v>
      </c>
      <c r="G7" s="152" t="str">
        <f>IF(A1=1,"Квартал","Quarter")</f>
        <v>Квартал</v>
      </c>
      <c r="H7" s="104"/>
      <c r="I7" s="69"/>
      <c r="J7" s="69"/>
      <c r="K7" s="69"/>
      <c r="L7" s="68"/>
      <c r="M7" s="70"/>
      <c r="N7" s="68"/>
      <c r="O7" s="68"/>
      <c r="P7" s="70"/>
      <c r="Q7" s="70"/>
      <c r="R7" s="70"/>
      <c r="S7" s="70"/>
      <c r="T7" s="70"/>
      <c r="U7" s="21"/>
      <c r="V7" s="21"/>
      <c r="W7" s="21"/>
    </row>
    <row r="8" spans="1:25" s="71" customFormat="1" ht="22.15" customHeight="1" thickTop="1">
      <c r="B8" s="105"/>
      <c r="C8" s="105"/>
      <c r="D8" s="160" t="str">
        <f>IF(A1=1,"Зайнятість","Employment")</f>
        <v>Зайнятість</v>
      </c>
      <c r="E8" s="106"/>
      <c r="F8" s="169"/>
      <c r="G8" s="153"/>
      <c r="H8" s="107"/>
      <c r="I8" s="69"/>
      <c r="J8" s="69"/>
      <c r="K8" s="69"/>
      <c r="L8" s="72"/>
      <c r="M8" s="72"/>
      <c r="N8" s="73"/>
      <c r="O8" s="74"/>
      <c r="P8" s="74"/>
      <c r="Q8" s="74"/>
      <c r="R8" s="74"/>
      <c r="S8" s="73"/>
      <c r="T8" s="74"/>
      <c r="U8" s="74"/>
      <c r="V8" s="74"/>
      <c r="W8" s="74"/>
      <c r="X8" s="75"/>
      <c r="Y8" s="75"/>
    </row>
    <row r="9" spans="1:25" ht="16.5" customHeight="1">
      <c r="B9" s="108"/>
      <c r="C9" s="108"/>
      <c r="D9" s="161"/>
      <c r="E9" s="109"/>
      <c r="F9" s="169"/>
      <c r="G9" s="153"/>
      <c r="H9" s="109"/>
      <c r="I9" s="69"/>
      <c r="J9" s="69"/>
      <c r="K9" s="69"/>
      <c r="L9" s="23"/>
      <c r="M9" s="23"/>
      <c r="N9" s="73"/>
      <c r="O9" s="76"/>
      <c r="P9" s="76"/>
      <c r="Q9" s="76"/>
      <c r="R9" s="76"/>
      <c r="S9" s="73"/>
      <c r="T9" s="76"/>
      <c r="U9" s="76"/>
      <c r="V9" s="76"/>
      <c r="W9" s="76"/>
    </row>
    <row r="10" spans="1:25" ht="21.75" customHeight="1" thickBot="1">
      <c r="B10" s="110"/>
      <c r="C10" s="110"/>
      <c r="D10" s="161"/>
      <c r="E10" s="107"/>
      <c r="F10" s="170"/>
      <c r="G10" s="154"/>
      <c r="H10" s="107"/>
      <c r="I10" s="69"/>
      <c r="J10" s="69"/>
      <c r="K10" s="69"/>
      <c r="L10" s="23"/>
      <c r="M10" s="23"/>
      <c r="N10" s="73"/>
      <c r="O10" s="76"/>
      <c r="P10" s="76"/>
      <c r="Q10" s="76"/>
      <c r="R10" s="76"/>
      <c r="S10" s="73"/>
      <c r="T10" s="76"/>
      <c r="U10" s="76"/>
      <c r="V10" s="76"/>
      <c r="W10" s="76"/>
    </row>
    <row r="11" spans="1:25" ht="9.75" customHeight="1" thickTop="1">
      <c r="B11" s="110"/>
      <c r="C11" s="110"/>
      <c r="D11" s="161"/>
      <c r="E11" s="107"/>
      <c r="F11" s="107"/>
      <c r="G11" s="111"/>
      <c r="H11" s="107"/>
      <c r="I11" s="69"/>
      <c r="J11" s="69"/>
      <c r="K11" s="69"/>
      <c r="L11" s="23"/>
      <c r="M11" s="23"/>
      <c r="N11" s="73"/>
      <c r="O11" s="76"/>
      <c r="P11" s="76"/>
      <c r="Q11" s="76"/>
      <c r="R11" s="76"/>
      <c r="S11" s="73"/>
      <c r="T11" s="76"/>
      <c r="U11" s="76"/>
      <c r="V11" s="76"/>
      <c r="W11" s="76"/>
    </row>
    <row r="12" spans="1:25" ht="4.5" customHeight="1">
      <c r="B12" s="110"/>
      <c r="C12" s="110"/>
      <c r="D12" s="161"/>
      <c r="E12" s="107"/>
      <c r="F12" s="107"/>
      <c r="G12" s="99"/>
      <c r="H12" s="107"/>
      <c r="I12" s="69"/>
      <c r="J12" s="69"/>
      <c r="K12" s="69"/>
      <c r="L12" s="23"/>
      <c r="M12" s="23"/>
      <c r="N12" s="73"/>
      <c r="O12" s="76"/>
      <c r="P12" s="76"/>
      <c r="Q12" s="76"/>
      <c r="R12" s="76"/>
      <c r="S12" s="73"/>
      <c r="T12" s="76"/>
      <c r="U12" s="76"/>
      <c r="V12" s="76"/>
      <c r="W12" s="76"/>
    </row>
    <row r="13" spans="1:25" s="71" customFormat="1" ht="33" customHeight="1">
      <c r="B13" s="112"/>
      <c r="C13" s="112"/>
      <c r="D13" s="161"/>
      <c r="E13" s="113"/>
      <c r="F13" s="113"/>
      <c r="G13" s="114"/>
      <c r="H13" s="113"/>
      <c r="I13" s="78"/>
      <c r="J13" s="69"/>
      <c r="K13" s="69"/>
      <c r="L13" s="77"/>
      <c r="M13" s="77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5"/>
      <c r="Y13" s="75"/>
    </row>
    <row r="14" spans="1:25" s="71" customFormat="1" ht="16.5" customHeight="1" thickBot="1">
      <c r="B14" s="112"/>
      <c r="C14" s="112"/>
      <c r="D14" s="161"/>
      <c r="E14" s="113"/>
      <c r="F14" s="115"/>
      <c r="G14" s="116"/>
      <c r="H14" s="113"/>
      <c r="I14" s="78"/>
      <c r="J14" s="69"/>
      <c r="K14" s="69"/>
      <c r="L14" s="77"/>
      <c r="M14" s="77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5"/>
      <c r="Y14" s="75"/>
    </row>
    <row r="15" spans="1:25" s="71" customFormat="1" ht="21.75" customHeight="1" thickTop="1" thickBot="1">
      <c r="B15" s="117"/>
      <c r="C15" s="117"/>
      <c r="D15" s="162"/>
      <c r="E15" s="113"/>
      <c r="F15" s="171">
        <v>1</v>
      </c>
      <c r="G15" s="158" t="str">
        <f>IF(A1=1,"Рік ","Year")</f>
        <v xml:space="preserve">Рік </v>
      </c>
      <c r="H15" s="113"/>
      <c r="I15" s="78"/>
      <c r="J15" s="69"/>
      <c r="K15" s="69"/>
      <c r="L15" s="77"/>
      <c r="M15" s="77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5"/>
      <c r="Y15" s="75"/>
    </row>
    <row r="16" spans="1:25" s="80" customFormat="1" ht="16.5" customHeight="1" thickTop="1" thickBot="1">
      <c r="B16" s="117"/>
      <c r="C16" s="117"/>
      <c r="D16" s="118"/>
      <c r="E16" s="119"/>
      <c r="F16" s="172"/>
      <c r="G16" s="159"/>
      <c r="H16" s="119"/>
      <c r="I16" s="78"/>
      <c r="J16" s="69"/>
      <c r="K16" s="69"/>
      <c r="L16" s="81"/>
      <c r="M16" s="81"/>
      <c r="N16" s="82"/>
      <c r="O16" s="83"/>
      <c r="P16" s="83"/>
      <c r="Q16" s="83"/>
      <c r="R16" s="83"/>
      <c r="S16" s="84"/>
      <c r="T16" s="85"/>
      <c r="U16" s="85"/>
      <c r="V16" s="85"/>
      <c r="W16" s="85"/>
      <c r="X16" s="86"/>
      <c r="Y16" s="86"/>
    </row>
    <row r="17" spans="1:25" s="80" customFormat="1" ht="15.75" customHeight="1" thickTop="1">
      <c r="B17" s="120"/>
      <c r="C17" s="120"/>
      <c r="D17" s="118"/>
      <c r="E17" s="119"/>
      <c r="F17" s="119"/>
      <c r="G17" s="119"/>
      <c r="H17" s="119"/>
      <c r="I17" s="87"/>
      <c r="J17" s="81"/>
      <c r="K17" s="81"/>
      <c r="L17" s="81"/>
      <c r="M17" s="81"/>
      <c r="N17" s="82"/>
      <c r="O17" s="83"/>
      <c r="P17" s="83"/>
      <c r="Q17" s="83"/>
      <c r="R17" s="83"/>
      <c r="S17" s="84"/>
      <c r="T17" s="85"/>
      <c r="U17" s="85"/>
      <c r="V17" s="85"/>
      <c r="W17" s="85"/>
      <c r="X17" s="86"/>
      <c r="Y17" s="86"/>
    </row>
    <row r="18" spans="1:25" ht="15.75">
      <c r="B18" s="112"/>
      <c r="C18" s="112"/>
      <c r="D18" s="121"/>
      <c r="E18" s="121"/>
      <c r="F18" s="121"/>
      <c r="G18" s="121"/>
      <c r="H18" s="121"/>
      <c r="I18" s="88"/>
      <c r="J18" s="89"/>
      <c r="K18" s="89"/>
      <c r="L18" s="89"/>
      <c r="M18" s="89"/>
      <c r="N18" s="88"/>
      <c r="O18" s="89"/>
      <c r="P18" s="89"/>
      <c r="Q18" s="89"/>
      <c r="R18" s="89"/>
      <c r="S18" s="88"/>
      <c r="T18" s="89"/>
      <c r="U18" s="89"/>
      <c r="V18" s="89"/>
      <c r="W18" s="89"/>
    </row>
    <row r="19" spans="1:25" ht="15.75">
      <c r="A19" s="71"/>
      <c r="B19" s="108"/>
      <c r="C19" s="108"/>
    </row>
    <row r="20" spans="1:25" ht="15.75">
      <c r="B20" s="122"/>
      <c r="C20" s="122"/>
      <c r="S20" s="90"/>
      <c r="T20" s="90"/>
      <c r="U20" s="90"/>
      <c r="V20" s="90"/>
      <c r="W20" s="90"/>
    </row>
    <row r="21" spans="1:25" ht="15.75">
      <c r="B21" s="122"/>
      <c r="C21" s="122"/>
    </row>
    <row r="22" spans="1:25" ht="15.75">
      <c r="B22" s="123"/>
      <c r="C22" s="123"/>
      <c r="S22" s="90"/>
      <c r="T22" s="90"/>
      <c r="U22" s="90"/>
      <c r="V22" s="90"/>
      <c r="W22" s="90"/>
    </row>
    <row r="23" spans="1:25" ht="15.75">
      <c r="B23" s="124"/>
      <c r="C23" s="124"/>
    </row>
    <row r="24" spans="1:25" ht="15.75">
      <c r="B24" s="124"/>
      <c r="C24" s="124"/>
    </row>
    <row r="25" spans="1:25" ht="15.75">
      <c r="B25" s="125"/>
      <c r="C25" s="125"/>
    </row>
    <row r="26" spans="1:25" ht="15.75">
      <c r="B26" s="126"/>
      <c r="C26" s="126"/>
      <c r="D26" s="127"/>
      <c r="E26" s="127"/>
      <c r="F26" s="127"/>
      <c r="G26" s="127"/>
      <c r="H26" s="127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Y26" s="92"/>
    </row>
    <row r="27" spans="1:25" ht="15.75">
      <c r="B27" s="126"/>
      <c r="C27" s="126"/>
      <c r="D27" s="127"/>
      <c r="E27" s="127"/>
      <c r="F27" s="127"/>
      <c r="G27" s="127"/>
      <c r="H27" s="127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</row>
    <row r="28" spans="1:25" ht="15.75">
      <c r="B28" s="126"/>
      <c r="C28" s="126"/>
      <c r="D28" s="127"/>
      <c r="E28" s="127"/>
      <c r="F28" s="127"/>
      <c r="G28" s="127"/>
      <c r="H28" s="127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 spans="1:25" ht="15.75">
      <c r="B29" s="123"/>
      <c r="C29" s="123"/>
    </row>
    <row r="30" spans="1:25" ht="15.75">
      <c r="B30" s="128"/>
      <c r="C30" s="128"/>
    </row>
    <row r="31" spans="1:25" ht="15.75">
      <c r="B31" s="128"/>
      <c r="C31" s="128"/>
    </row>
    <row r="32" spans="1:25" ht="15.75" customHeight="1">
      <c r="B32" s="128"/>
      <c r="C32" s="128"/>
    </row>
    <row r="33" spans="2:3">
      <c r="B33" s="129"/>
      <c r="C33" s="129"/>
    </row>
  </sheetData>
  <sheetProtection algorithmName="SHA-512" hashValue="39hPZjJn2jFm1iXu9kUDUbNuOw7rBIqsv5izDzIbGFRwsWTlzsSpp+dAFpORT0W5oPvtW+b3p+2MMgadTl5YJg==" saltValue="dp4qcJo8HKzwLPE+ZcmtGg==" spinCount="100000" sheet="1" objects="1" scenarios="1"/>
  <mergeCells count="14">
    <mergeCell ref="G7:G10"/>
    <mergeCell ref="B4:B6"/>
    <mergeCell ref="G15:G16"/>
    <mergeCell ref="D8:D15"/>
    <mergeCell ref="T4:W4"/>
    <mergeCell ref="I4:I6"/>
    <mergeCell ref="S4:S6"/>
    <mergeCell ref="N4:N6"/>
    <mergeCell ref="O4:R4"/>
    <mergeCell ref="D4:D6"/>
    <mergeCell ref="E4:H4"/>
    <mergeCell ref="J4:M4"/>
    <mergeCell ref="F7:F10"/>
    <mergeCell ref="F15:F16"/>
  </mergeCells>
  <phoneticPr fontId="18" type="noConversion"/>
  <hyperlinks>
    <hyperlink ref="G15:G16" location="'1'!A1" display="'1'!A1"/>
  </hyperlinks>
  <pageMargins left="0.55118110236220474" right="0.11811023622047245" top="3.937007874015748E-2" bottom="7.874015748031496E-2" header="0.15748031496062992" footer="0.19685039370078741"/>
  <pageSetup paperSize="9" scale="54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485775</xdr:colOff>
                    <xdr:row>1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Y174"/>
  <sheetViews>
    <sheetView showGridLines="0" showRowColHeaders="0" zoomScale="84" zoomScaleNormal="84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AC3" sqref="AC3"/>
    </sheetView>
  </sheetViews>
  <sheetFormatPr defaultColWidth="9.33203125" defaultRowHeight="15" outlineLevelRow="1"/>
  <cols>
    <col min="1" max="1" width="9" style="16" customWidth="1"/>
    <col min="2" max="2" width="45.83203125" style="16" customWidth="1"/>
    <col min="3" max="59" width="10.83203125" style="12" customWidth="1"/>
    <col min="60" max="68" width="8.6640625" style="12" customWidth="1"/>
    <col min="69" max="69" width="10.83203125" style="12" customWidth="1"/>
    <col min="70" max="71" width="8.6640625" style="12" customWidth="1"/>
    <col min="72" max="72" width="10.1640625" style="12" customWidth="1"/>
    <col min="73" max="83" width="8.6640625" style="12" customWidth="1"/>
    <col min="84" max="84" width="10" style="12" customWidth="1"/>
    <col min="85" max="95" width="8.6640625" style="12" customWidth="1"/>
    <col min="96" max="96" width="10.6640625" style="12" customWidth="1"/>
    <col min="97" max="107" width="8.6640625" style="12" customWidth="1"/>
    <col min="108" max="108" width="9.1640625" style="12" customWidth="1"/>
    <col min="109" max="119" width="8.6640625" style="12" customWidth="1"/>
    <col min="120" max="120" width="11.33203125" style="12" customWidth="1"/>
    <col min="121" max="131" width="8.6640625" style="12" customWidth="1"/>
    <col min="132" max="132" width="9" style="12" customWidth="1"/>
    <col min="133" max="143" width="8.6640625" style="12" customWidth="1"/>
    <col min="144" max="144" width="9.33203125" style="12" customWidth="1"/>
    <col min="145" max="155" width="8.6640625" style="12" customWidth="1"/>
    <col min="156" max="156" width="10" style="12" customWidth="1"/>
    <col min="157" max="176" width="8.6640625" style="12" customWidth="1"/>
    <col min="177" max="178" width="8.6640625" style="14" customWidth="1"/>
    <col min="179" max="179" width="8.83203125" style="14" customWidth="1"/>
    <col min="180" max="180" width="8.6640625" style="14" customWidth="1"/>
    <col min="181" max="181" width="9.33203125" style="14"/>
    <col min="182" max="16384" width="9.33203125" style="16"/>
  </cols>
  <sheetData>
    <row r="1" spans="1:181" ht="24" customHeight="1">
      <c r="A1" s="26" t="str">
        <f>IF('0'!A1=1,"до змісту","to title")</f>
        <v>до змісту</v>
      </c>
      <c r="B1" s="27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T1" s="11"/>
      <c r="U1" s="11"/>
      <c r="V1" s="13"/>
      <c r="W1" s="14"/>
      <c r="X1" s="14"/>
      <c r="Y1" s="14"/>
      <c r="Z1" s="14"/>
      <c r="AA1" s="14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  <c r="EA1" s="16"/>
      <c r="EB1" s="16"/>
      <c r="EC1" s="16"/>
      <c r="ED1" s="16"/>
      <c r="EE1" s="16"/>
      <c r="EF1" s="16"/>
      <c r="EG1" s="16"/>
      <c r="EH1" s="16"/>
      <c r="EI1" s="16"/>
      <c r="EJ1" s="16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</row>
    <row r="2" spans="1:181" s="22" customFormat="1" ht="15.75" customHeight="1">
      <c r="A2" s="28"/>
      <c r="B2" s="29"/>
      <c r="C2" s="17">
        <v>1995</v>
      </c>
      <c r="D2" s="18">
        <v>1996</v>
      </c>
      <c r="E2" s="18">
        <v>1997</v>
      </c>
      <c r="F2" s="18">
        <v>1998</v>
      </c>
      <c r="G2" s="18">
        <v>1999</v>
      </c>
      <c r="H2" s="18">
        <v>2000</v>
      </c>
      <c r="I2" s="18">
        <v>2001</v>
      </c>
      <c r="J2" s="18">
        <v>2002</v>
      </c>
      <c r="K2" s="18">
        <v>2003</v>
      </c>
      <c r="L2" s="18">
        <v>2004</v>
      </c>
      <c r="M2" s="18">
        <v>2005</v>
      </c>
      <c r="N2" s="18">
        <v>2006</v>
      </c>
      <c r="O2" s="18">
        <v>2007</v>
      </c>
      <c r="P2" s="18">
        <v>2008</v>
      </c>
      <c r="Q2" s="18">
        <v>2009</v>
      </c>
      <c r="R2" s="18">
        <v>2010</v>
      </c>
      <c r="S2" s="18">
        <v>2011</v>
      </c>
      <c r="T2" s="18">
        <v>2012</v>
      </c>
      <c r="U2" s="19">
        <v>2013</v>
      </c>
      <c r="V2" s="20">
        <v>2014</v>
      </c>
      <c r="W2" s="18">
        <v>2015</v>
      </c>
      <c r="X2" s="18">
        <v>2016</v>
      </c>
      <c r="Y2" s="18">
        <v>2017</v>
      </c>
      <c r="Z2" s="18">
        <v>2018</v>
      </c>
      <c r="AA2" s="18">
        <v>2019</v>
      </c>
      <c r="AB2" s="18">
        <v>2020</v>
      </c>
      <c r="AC2" s="18">
        <v>2021</v>
      </c>
    </row>
    <row r="3" spans="1:181" ht="39.75" customHeight="1">
      <c r="A3" s="30"/>
      <c r="B3" s="31" t="str">
        <f>IF('0'!A1=1,"Економічно активне населення у віці 15-70 років (усього, тис. осіб) ","Economically active population aged 15-70 (thousands person)")</f>
        <v xml:space="preserve">Економічно активне населення у віці 15-70 років (усього, тис. осіб) </v>
      </c>
      <c r="C3" s="1">
        <v>25562.1</v>
      </c>
      <c r="D3" s="1">
        <v>26111.5</v>
      </c>
      <c r="E3" s="1">
        <v>26085.599999999999</v>
      </c>
      <c r="F3" s="1">
        <v>25935.5</v>
      </c>
      <c r="G3" s="1">
        <v>22747</v>
      </c>
      <c r="H3" s="1">
        <v>22830.799999999999</v>
      </c>
      <c r="I3" s="1">
        <v>22426.5</v>
      </c>
      <c r="J3" s="1">
        <v>22231.9</v>
      </c>
      <c r="K3" s="1">
        <v>22171.3</v>
      </c>
      <c r="L3" s="43">
        <v>22202.400000000001</v>
      </c>
      <c r="M3" s="1">
        <v>22280.799999999999</v>
      </c>
      <c r="N3" s="1">
        <v>22245.4</v>
      </c>
      <c r="O3" s="1">
        <v>22322.3</v>
      </c>
      <c r="P3" s="1">
        <v>22397.4</v>
      </c>
      <c r="Q3" s="1">
        <v>22150.3</v>
      </c>
      <c r="R3" s="1">
        <v>22051.599999999999</v>
      </c>
      <c r="S3" s="1">
        <v>22056.9</v>
      </c>
      <c r="T3" s="1">
        <v>22011.5</v>
      </c>
      <c r="U3" s="1">
        <v>21980.6</v>
      </c>
      <c r="V3" s="1">
        <v>19920.900000000001</v>
      </c>
      <c r="W3" s="1">
        <v>18097.900000000001</v>
      </c>
      <c r="X3" s="1">
        <v>17955.099999999999</v>
      </c>
      <c r="Y3" s="59" t="s">
        <v>4</v>
      </c>
      <c r="Z3" s="59">
        <v>17939.5</v>
      </c>
      <c r="AA3" s="140">
        <v>18066</v>
      </c>
      <c r="AB3" s="140">
        <v>17589.5</v>
      </c>
      <c r="AC3" s="140">
        <v>17321.599999999999</v>
      </c>
      <c r="AD3" s="151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</row>
    <row r="4" spans="1:181" s="15" customFormat="1" ht="27" customHeight="1">
      <c r="A4" s="32"/>
      <c r="B4" s="33" t="str">
        <f>IF('0'!A1=1,"Жінки","Females")</f>
        <v>Жінки</v>
      </c>
      <c r="C4" s="7">
        <v>12763.9</v>
      </c>
      <c r="D4" s="7">
        <v>12921.6</v>
      </c>
      <c r="E4" s="7">
        <v>13237.2</v>
      </c>
      <c r="F4" s="7">
        <v>13179.6</v>
      </c>
      <c r="G4" s="7">
        <v>11013.4</v>
      </c>
      <c r="H4" s="7">
        <v>11230.8</v>
      </c>
      <c r="I4" s="7">
        <v>11076.5</v>
      </c>
      <c r="J4" s="7">
        <v>11088.8</v>
      </c>
      <c r="K4" s="7">
        <v>10915.9</v>
      </c>
      <c r="L4" s="7">
        <v>10912</v>
      </c>
      <c r="M4" s="7">
        <v>10813.8</v>
      </c>
      <c r="N4" s="7">
        <v>10765.7</v>
      </c>
      <c r="O4" s="7">
        <v>10786.8</v>
      </c>
      <c r="P4" s="7">
        <v>10778.8</v>
      </c>
      <c r="Q4" s="7">
        <v>10761.1</v>
      </c>
      <c r="R4" s="10">
        <v>10694.8</v>
      </c>
      <c r="S4" s="44">
        <v>10607</v>
      </c>
      <c r="T4" s="2">
        <v>10524.8</v>
      </c>
      <c r="U4" s="10">
        <v>10500.9</v>
      </c>
      <c r="V4" s="10">
        <v>9428.2999999999993</v>
      </c>
      <c r="W4" s="10">
        <v>8564.6</v>
      </c>
      <c r="X4" s="2">
        <v>8479.4</v>
      </c>
      <c r="Y4" s="135" t="s">
        <v>5</v>
      </c>
      <c r="Z4" s="135">
        <v>8546.1</v>
      </c>
      <c r="AA4" s="141">
        <v>8602.9</v>
      </c>
      <c r="AB4" s="141">
        <v>8369</v>
      </c>
      <c r="AC4" s="149">
        <v>8248.2000000000007</v>
      </c>
      <c r="AD4" s="151"/>
    </row>
    <row r="5" spans="1:181" s="15" customFormat="1" ht="23.45" customHeight="1">
      <c r="A5" s="32"/>
      <c r="B5" s="33" t="str">
        <f>IF('0'!A1=1,"Чоловіки","Males")</f>
        <v>Чоловіки</v>
      </c>
      <c r="C5" s="7">
        <v>12798.2</v>
      </c>
      <c r="D5" s="7">
        <v>13189.9</v>
      </c>
      <c r="E5" s="7">
        <v>12848.4</v>
      </c>
      <c r="F5" s="7">
        <v>12755.9</v>
      </c>
      <c r="G5" s="7">
        <v>11733.6</v>
      </c>
      <c r="H5" s="7">
        <v>11896.6</v>
      </c>
      <c r="I5" s="7">
        <v>11678.5</v>
      </c>
      <c r="J5" s="7">
        <v>11612.9</v>
      </c>
      <c r="K5" s="7">
        <v>11255.4</v>
      </c>
      <c r="L5" s="7">
        <f>L3-L4</f>
        <v>11290.400000000001</v>
      </c>
      <c r="M5" s="7">
        <v>11467</v>
      </c>
      <c r="N5" s="7">
        <v>11479.7</v>
      </c>
      <c r="O5" s="7">
        <v>11535.5</v>
      </c>
      <c r="P5" s="7">
        <v>11618.6</v>
      </c>
      <c r="Q5" s="7">
        <v>11389.2</v>
      </c>
      <c r="R5" s="10">
        <v>11356.8</v>
      </c>
      <c r="S5" s="2">
        <v>11449.9</v>
      </c>
      <c r="T5" s="2">
        <v>11486.7</v>
      </c>
      <c r="U5" s="10">
        <v>11479.7</v>
      </c>
      <c r="V5" s="10">
        <v>10492.6</v>
      </c>
      <c r="W5" s="10">
        <v>9533.2999999999993</v>
      </c>
      <c r="X5" s="2">
        <v>9475.7000000000007</v>
      </c>
      <c r="Y5" s="135" t="s">
        <v>6</v>
      </c>
      <c r="Z5" s="135">
        <v>9393.4</v>
      </c>
      <c r="AA5" s="141">
        <v>9463.1</v>
      </c>
      <c r="AB5" s="141">
        <v>9220.5</v>
      </c>
      <c r="AC5" s="149">
        <v>9073.4</v>
      </c>
      <c r="AD5" s="151"/>
    </row>
    <row r="6" spans="1:181" s="15" customFormat="1" ht="27" customHeight="1">
      <c r="A6" s="32"/>
      <c r="B6" s="33" t="str">
        <f>IF('0'!A1=1,"Міські поселення ","Urban settlements")</f>
        <v xml:space="preserve">Міські поселення </v>
      </c>
      <c r="C6" s="45" t="s">
        <v>3</v>
      </c>
      <c r="D6" s="45" t="s">
        <v>3</v>
      </c>
      <c r="E6" s="45" t="s">
        <v>3</v>
      </c>
      <c r="F6" s="45" t="s">
        <v>3</v>
      </c>
      <c r="G6" s="45" t="s">
        <v>3</v>
      </c>
      <c r="H6" s="45" t="s">
        <v>3</v>
      </c>
      <c r="I6" s="45" t="s">
        <v>3</v>
      </c>
      <c r="J6" s="46">
        <v>16162.2</v>
      </c>
      <c r="K6" s="7">
        <v>15615.9</v>
      </c>
      <c r="L6" s="46">
        <v>15504.5</v>
      </c>
      <c r="M6" s="7">
        <v>15293.8</v>
      </c>
      <c r="N6" s="7">
        <v>15295.6</v>
      </c>
      <c r="O6" s="7">
        <v>15347.9</v>
      </c>
      <c r="P6" s="7">
        <v>15444.3</v>
      </c>
      <c r="Q6" s="7">
        <v>15141.6</v>
      </c>
      <c r="R6" s="10">
        <v>15083.9</v>
      </c>
      <c r="S6" s="44">
        <v>15085</v>
      </c>
      <c r="T6" s="2">
        <v>15132.9</v>
      </c>
      <c r="U6" s="10">
        <v>15072.6</v>
      </c>
      <c r="V6" s="10">
        <v>14070.3</v>
      </c>
      <c r="W6" s="10">
        <v>12430.4</v>
      </c>
      <c r="X6" s="2">
        <v>12306.4</v>
      </c>
      <c r="Y6" s="135" t="s">
        <v>7</v>
      </c>
      <c r="Z6" s="135">
        <v>12334.8</v>
      </c>
      <c r="AA6" s="141">
        <v>12409.6</v>
      </c>
      <c r="AB6" s="141">
        <v>12084.7</v>
      </c>
      <c r="AC6" s="149">
        <v>11906.7</v>
      </c>
      <c r="AD6" s="151"/>
    </row>
    <row r="7" spans="1:181" s="15" customFormat="1" ht="25.15" customHeight="1" thickBot="1">
      <c r="A7" s="34"/>
      <c r="B7" s="35" t="str">
        <f>IF('0'!A1=1,"Сільська місцевість","Rural areas")</f>
        <v>Сільська місцевість</v>
      </c>
      <c r="C7" s="47" t="s">
        <v>3</v>
      </c>
      <c r="D7" s="48" t="s">
        <v>3</v>
      </c>
      <c r="E7" s="48" t="s">
        <v>3</v>
      </c>
      <c r="F7" s="48" t="s">
        <v>3</v>
      </c>
      <c r="G7" s="48" t="s">
        <v>3</v>
      </c>
      <c r="H7" s="48" t="s">
        <v>3</v>
      </c>
      <c r="I7" s="48" t="s">
        <v>3</v>
      </c>
      <c r="J7" s="49">
        <v>6539.5</v>
      </c>
      <c r="K7" s="50">
        <v>6555.4</v>
      </c>
      <c r="L7" s="50">
        <v>6697.9</v>
      </c>
      <c r="M7" s="51">
        <v>6987</v>
      </c>
      <c r="N7" s="51">
        <v>6949.8</v>
      </c>
      <c r="O7" s="51">
        <v>6974.4</v>
      </c>
      <c r="P7" s="51">
        <v>6953.1</v>
      </c>
      <c r="Q7" s="51">
        <v>7008.7</v>
      </c>
      <c r="R7" s="49">
        <v>6967.7</v>
      </c>
      <c r="S7" s="52">
        <v>6971.9</v>
      </c>
      <c r="T7" s="52">
        <v>6878.6</v>
      </c>
      <c r="U7" s="51">
        <v>6908</v>
      </c>
      <c r="V7" s="3">
        <v>5850.6</v>
      </c>
      <c r="W7" s="3">
        <v>5667.5</v>
      </c>
      <c r="X7" s="3">
        <v>5648.7</v>
      </c>
      <c r="Y7" s="136" t="s">
        <v>8</v>
      </c>
      <c r="Z7" s="136">
        <v>5604.7</v>
      </c>
      <c r="AA7" s="142">
        <v>5656.4</v>
      </c>
      <c r="AB7" s="142">
        <v>5504.8</v>
      </c>
      <c r="AC7" s="150">
        <v>5414.9</v>
      </c>
      <c r="AD7" s="151"/>
    </row>
    <row r="8" spans="1:181" ht="15.6" customHeight="1" outlineLevel="1" thickTop="1">
      <c r="A8" s="178" t="str">
        <f>IF('0'!A1=1,"РЕГІОНИ*","OBLAST*")</f>
        <v>РЕГІОНИ*</v>
      </c>
      <c r="B8" s="36" t="str">
        <f>IF('0'!A1=1,"АР Крим","AR Crimea")</f>
        <v>АР Крим</v>
      </c>
      <c r="C8" s="45" t="s">
        <v>3</v>
      </c>
      <c r="D8" s="53" t="s">
        <v>3</v>
      </c>
      <c r="E8" s="45" t="s">
        <v>3</v>
      </c>
      <c r="F8" s="45" t="s">
        <v>3</v>
      </c>
      <c r="G8" s="45" t="s">
        <v>3</v>
      </c>
      <c r="H8" s="45" t="s">
        <v>3</v>
      </c>
      <c r="I8" s="45" t="s">
        <v>3</v>
      </c>
      <c r="J8" s="45" t="s">
        <v>3</v>
      </c>
      <c r="K8" s="45" t="s">
        <v>3</v>
      </c>
      <c r="L8" s="45" t="s">
        <v>3</v>
      </c>
      <c r="M8" s="45" t="s">
        <v>3</v>
      </c>
      <c r="N8" s="45" t="s">
        <v>3</v>
      </c>
      <c r="O8" s="45" t="s">
        <v>3</v>
      </c>
      <c r="P8" s="9">
        <v>964.4</v>
      </c>
      <c r="Q8" s="9">
        <v>972.2</v>
      </c>
      <c r="R8" s="9">
        <v>964.7</v>
      </c>
      <c r="S8" s="9">
        <v>972.8</v>
      </c>
      <c r="T8" s="9">
        <v>970.3</v>
      </c>
      <c r="U8" s="9">
        <v>966.2</v>
      </c>
      <c r="V8" s="4" t="s">
        <v>0</v>
      </c>
      <c r="W8" s="4" t="s">
        <v>0</v>
      </c>
      <c r="X8" s="4" t="s">
        <v>0</v>
      </c>
      <c r="Y8" s="130" t="s">
        <v>0</v>
      </c>
      <c r="Z8" s="130" t="s">
        <v>0</v>
      </c>
      <c r="AA8" s="130" t="s">
        <v>0</v>
      </c>
      <c r="AB8" s="130" t="s">
        <v>0</v>
      </c>
      <c r="AC8" s="148" t="s">
        <v>0</v>
      </c>
      <c r="AD8" s="151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</row>
    <row r="9" spans="1:181" ht="15.75" outlineLevel="1">
      <c r="A9" s="178"/>
      <c r="B9" s="36" t="str">
        <f>IF('0'!A1=1,"Вінницька","Vinnytsya")</f>
        <v>Вінницька</v>
      </c>
      <c r="C9" s="45" t="s">
        <v>3</v>
      </c>
      <c r="D9" s="45" t="s">
        <v>3</v>
      </c>
      <c r="E9" s="45" t="s">
        <v>3</v>
      </c>
      <c r="F9" s="45" t="s">
        <v>3</v>
      </c>
      <c r="G9" s="45" t="s">
        <v>3</v>
      </c>
      <c r="H9" s="45" t="s">
        <v>3</v>
      </c>
      <c r="I9" s="45" t="s">
        <v>3</v>
      </c>
      <c r="J9" s="45" t="s">
        <v>3</v>
      </c>
      <c r="K9" s="45" t="s">
        <v>3</v>
      </c>
      <c r="L9" s="45" t="s">
        <v>3</v>
      </c>
      <c r="M9" s="45" t="s">
        <v>3</v>
      </c>
      <c r="N9" s="45" t="s">
        <v>3</v>
      </c>
      <c r="O9" s="45" t="s">
        <v>3</v>
      </c>
      <c r="P9" s="9">
        <v>775.3</v>
      </c>
      <c r="Q9" s="9">
        <v>776.1</v>
      </c>
      <c r="R9" s="9">
        <v>771.2</v>
      </c>
      <c r="S9" s="9">
        <v>773.9</v>
      </c>
      <c r="T9" s="9">
        <v>768.4</v>
      </c>
      <c r="U9" s="9">
        <v>769</v>
      </c>
      <c r="V9" s="9">
        <v>739.2</v>
      </c>
      <c r="W9" s="9">
        <v>741.2</v>
      </c>
      <c r="X9" s="5">
        <v>729.8</v>
      </c>
      <c r="Y9" s="131">
        <v>717.4</v>
      </c>
      <c r="Z9" s="131">
        <v>724.3</v>
      </c>
      <c r="AA9" s="143">
        <v>729.4</v>
      </c>
      <c r="AB9" s="143">
        <v>710.7</v>
      </c>
      <c r="AC9" s="143">
        <v>698.1</v>
      </c>
      <c r="AD9" s="151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</row>
    <row r="10" spans="1:181" ht="15.75" outlineLevel="1">
      <c r="A10" s="178"/>
      <c r="B10" s="36" t="str">
        <f>IF('0'!A1=1,"Волинська","Volyn")</f>
        <v>Волинська</v>
      </c>
      <c r="C10" s="45" t="s">
        <v>3</v>
      </c>
      <c r="D10" s="45" t="s">
        <v>3</v>
      </c>
      <c r="E10" s="45" t="s">
        <v>3</v>
      </c>
      <c r="F10" s="45" t="s">
        <v>3</v>
      </c>
      <c r="G10" s="45" t="s">
        <v>3</v>
      </c>
      <c r="H10" s="45" t="s">
        <v>3</v>
      </c>
      <c r="I10" s="45" t="s">
        <v>3</v>
      </c>
      <c r="J10" s="45" t="s">
        <v>3</v>
      </c>
      <c r="K10" s="45" t="s">
        <v>3</v>
      </c>
      <c r="L10" s="45" t="s">
        <v>3</v>
      </c>
      <c r="M10" s="45" t="s">
        <v>3</v>
      </c>
      <c r="N10" s="45" t="s">
        <v>3</v>
      </c>
      <c r="O10" s="45" t="s">
        <v>3</v>
      </c>
      <c r="P10" s="9">
        <v>478.2</v>
      </c>
      <c r="Q10" s="9">
        <v>472.5</v>
      </c>
      <c r="R10" s="9">
        <v>474.1</v>
      </c>
      <c r="S10" s="9">
        <v>480</v>
      </c>
      <c r="T10" s="9">
        <v>481.8</v>
      </c>
      <c r="U10" s="9">
        <v>483.6</v>
      </c>
      <c r="V10" s="9">
        <v>455.4</v>
      </c>
      <c r="W10" s="9">
        <v>440.4</v>
      </c>
      <c r="X10" s="5">
        <v>431.8</v>
      </c>
      <c r="Y10" s="131">
        <v>418.1</v>
      </c>
      <c r="Z10" s="131">
        <v>419</v>
      </c>
      <c r="AA10" s="143">
        <v>425.2</v>
      </c>
      <c r="AB10" s="143">
        <v>416</v>
      </c>
      <c r="AC10" s="143">
        <v>412.6</v>
      </c>
      <c r="AD10" s="151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</row>
    <row r="11" spans="1:181" ht="15.75" outlineLevel="1">
      <c r="A11" s="178"/>
      <c r="B11" s="36" t="str">
        <f>IF('0'!A1=1,"Дніпропетровська","Dnipropetrovsk")</f>
        <v>Дніпропетровська</v>
      </c>
      <c r="C11" s="45" t="s">
        <v>3</v>
      </c>
      <c r="D11" s="45" t="s">
        <v>3</v>
      </c>
      <c r="E11" s="45" t="s">
        <v>3</v>
      </c>
      <c r="F11" s="45" t="s">
        <v>3</v>
      </c>
      <c r="G11" s="45" t="s">
        <v>3</v>
      </c>
      <c r="H11" s="45" t="s">
        <v>3</v>
      </c>
      <c r="I11" s="45" t="s">
        <v>3</v>
      </c>
      <c r="J11" s="45" t="s">
        <v>3</v>
      </c>
      <c r="K11" s="45" t="s">
        <v>3</v>
      </c>
      <c r="L11" s="45" t="s">
        <v>3</v>
      </c>
      <c r="M11" s="45" t="s">
        <v>3</v>
      </c>
      <c r="N11" s="45" t="s">
        <v>3</v>
      </c>
      <c r="O11" s="45" t="s">
        <v>3</v>
      </c>
      <c r="P11" s="9">
        <v>1664.1</v>
      </c>
      <c r="Q11" s="9">
        <v>1666.5</v>
      </c>
      <c r="R11" s="9">
        <v>1659.6</v>
      </c>
      <c r="S11" s="9">
        <v>1643.6</v>
      </c>
      <c r="T11" s="9">
        <v>1637</v>
      </c>
      <c r="U11" s="9">
        <v>1637.8</v>
      </c>
      <c r="V11" s="9">
        <v>1601.7</v>
      </c>
      <c r="W11" s="9">
        <v>1594.9</v>
      </c>
      <c r="X11" s="5">
        <v>1547.1</v>
      </c>
      <c r="Y11" s="12">
        <v>1520.1</v>
      </c>
      <c r="Z11" s="12">
        <v>1523.8</v>
      </c>
      <c r="AA11" s="143">
        <v>1532.4</v>
      </c>
      <c r="AB11" s="143">
        <v>1496.8</v>
      </c>
      <c r="AC11" s="143">
        <v>1478</v>
      </c>
      <c r="AD11" s="151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</row>
    <row r="12" spans="1:181" ht="15.75" outlineLevel="1">
      <c r="A12" s="178"/>
      <c r="B12" s="36" t="str">
        <f>IF('0'!A1=1,"Донецька**","Donetsk**")</f>
        <v>Донецька**</v>
      </c>
      <c r="C12" s="45" t="s">
        <v>3</v>
      </c>
      <c r="D12" s="45" t="s">
        <v>3</v>
      </c>
      <c r="E12" s="45" t="s">
        <v>3</v>
      </c>
      <c r="F12" s="45" t="s">
        <v>3</v>
      </c>
      <c r="G12" s="45" t="s">
        <v>3</v>
      </c>
      <c r="H12" s="45" t="s">
        <v>3</v>
      </c>
      <c r="I12" s="45" t="s">
        <v>3</v>
      </c>
      <c r="J12" s="45" t="s">
        <v>3</v>
      </c>
      <c r="K12" s="45" t="s">
        <v>3</v>
      </c>
      <c r="L12" s="45" t="s">
        <v>3</v>
      </c>
      <c r="M12" s="45" t="s">
        <v>3</v>
      </c>
      <c r="N12" s="45" t="s">
        <v>3</v>
      </c>
      <c r="O12" s="45" t="s">
        <v>3</v>
      </c>
      <c r="P12" s="9">
        <v>2267.3000000000002</v>
      </c>
      <c r="Q12" s="9">
        <v>2186.9</v>
      </c>
      <c r="R12" s="9">
        <v>2166.6</v>
      </c>
      <c r="S12" s="9">
        <v>2173.1</v>
      </c>
      <c r="T12" s="9">
        <v>2157.1999999999998</v>
      </c>
      <c r="U12" s="9">
        <v>2133.6999999999998</v>
      </c>
      <c r="V12" s="9">
        <v>1968.8</v>
      </c>
      <c r="W12" s="9">
        <v>877.7</v>
      </c>
      <c r="X12" s="6">
        <v>871.3</v>
      </c>
      <c r="Y12" s="132">
        <v>859.6</v>
      </c>
      <c r="Z12" s="132">
        <v>861.4</v>
      </c>
      <c r="AA12" s="143">
        <v>864.7</v>
      </c>
      <c r="AB12" s="143">
        <v>838.8</v>
      </c>
      <c r="AC12" s="143">
        <v>824.9</v>
      </c>
      <c r="AD12" s="151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</row>
    <row r="13" spans="1:181" ht="15.75" outlineLevel="1">
      <c r="A13" s="178"/>
      <c r="B13" s="36" t="str">
        <f>IF('0'!A1=1,"Житомирська","Zhytomyr")</f>
        <v>Житомирська</v>
      </c>
      <c r="C13" s="45" t="s">
        <v>3</v>
      </c>
      <c r="D13" s="45" t="s">
        <v>3</v>
      </c>
      <c r="E13" s="45" t="s">
        <v>3</v>
      </c>
      <c r="F13" s="45" t="s">
        <v>3</v>
      </c>
      <c r="G13" s="45" t="s">
        <v>3</v>
      </c>
      <c r="H13" s="45" t="s">
        <v>3</v>
      </c>
      <c r="I13" s="45" t="s">
        <v>3</v>
      </c>
      <c r="J13" s="45" t="s">
        <v>3</v>
      </c>
      <c r="K13" s="45" t="s">
        <v>3</v>
      </c>
      <c r="L13" s="45" t="s">
        <v>3</v>
      </c>
      <c r="M13" s="45" t="s">
        <v>3</v>
      </c>
      <c r="N13" s="45" t="s">
        <v>3</v>
      </c>
      <c r="O13" s="45" t="s">
        <v>3</v>
      </c>
      <c r="P13" s="9">
        <v>622.1</v>
      </c>
      <c r="Q13" s="9">
        <v>621.79999999999995</v>
      </c>
      <c r="R13" s="9">
        <v>621.1</v>
      </c>
      <c r="S13" s="9">
        <v>614.9</v>
      </c>
      <c r="T13" s="9">
        <v>609.20000000000005</v>
      </c>
      <c r="U13" s="9">
        <v>609.1</v>
      </c>
      <c r="V13" s="9">
        <v>581.4</v>
      </c>
      <c r="W13" s="9">
        <v>571.20000000000005</v>
      </c>
      <c r="X13" s="5">
        <v>571.29999999999995</v>
      </c>
      <c r="Y13" s="131">
        <v>572.6</v>
      </c>
      <c r="Z13" s="131">
        <v>576.5</v>
      </c>
      <c r="AA13" s="143">
        <v>576.70000000000005</v>
      </c>
      <c r="AB13" s="143">
        <v>549.4</v>
      </c>
      <c r="AC13" s="143">
        <v>540.4</v>
      </c>
      <c r="AD13" s="151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</row>
    <row r="14" spans="1:181" ht="15.75" outlineLevel="1">
      <c r="A14" s="178"/>
      <c r="B14" s="36" t="str">
        <f>IF('0'!A1=1,"Закарпатська","Zakarpattya")</f>
        <v>Закарпатська</v>
      </c>
      <c r="C14" s="45" t="s">
        <v>3</v>
      </c>
      <c r="D14" s="45" t="s">
        <v>3</v>
      </c>
      <c r="E14" s="45" t="s">
        <v>3</v>
      </c>
      <c r="F14" s="45" t="s">
        <v>3</v>
      </c>
      <c r="G14" s="45" t="s">
        <v>3</v>
      </c>
      <c r="H14" s="45" t="s">
        <v>3</v>
      </c>
      <c r="I14" s="45" t="s">
        <v>3</v>
      </c>
      <c r="J14" s="45" t="s">
        <v>3</v>
      </c>
      <c r="K14" s="45" t="s">
        <v>3</v>
      </c>
      <c r="L14" s="45" t="s">
        <v>3</v>
      </c>
      <c r="M14" s="45" t="s">
        <v>3</v>
      </c>
      <c r="N14" s="45" t="s">
        <v>3</v>
      </c>
      <c r="O14" s="45" t="s">
        <v>3</v>
      </c>
      <c r="P14" s="9">
        <v>590</v>
      </c>
      <c r="Q14" s="9">
        <v>582.6</v>
      </c>
      <c r="R14" s="9">
        <v>582.20000000000005</v>
      </c>
      <c r="S14" s="9">
        <v>577.9</v>
      </c>
      <c r="T14" s="9">
        <v>581.4</v>
      </c>
      <c r="U14" s="9">
        <v>586.79999999999995</v>
      </c>
      <c r="V14" s="9">
        <v>574.5</v>
      </c>
      <c r="W14" s="9">
        <v>571.79999999999995</v>
      </c>
      <c r="X14" s="5">
        <v>561.79999999999995</v>
      </c>
      <c r="Y14" s="131">
        <v>554.5</v>
      </c>
      <c r="Z14" s="131">
        <v>558.5</v>
      </c>
      <c r="AA14" s="143">
        <v>559.79999999999995</v>
      </c>
      <c r="AB14" s="143">
        <v>551.4</v>
      </c>
      <c r="AC14" s="143">
        <v>544.1</v>
      </c>
      <c r="AD14" s="151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</row>
    <row r="15" spans="1:181" ht="15.75" outlineLevel="1">
      <c r="A15" s="178"/>
      <c r="B15" s="36" t="str">
        <f>IF('0'!A1=1,"Запорізька","Zaporizhzhya")</f>
        <v>Запорізька</v>
      </c>
      <c r="C15" s="45" t="s">
        <v>3</v>
      </c>
      <c r="D15" s="45" t="s">
        <v>3</v>
      </c>
      <c r="E15" s="45" t="s">
        <v>3</v>
      </c>
      <c r="F15" s="45" t="s">
        <v>3</v>
      </c>
      <c r="G15" s="45" t="s">
        <v>3</v>
      </c>
      <c r="H15" s="45" t="s">
        <v>3</v>
      </c>
      <c r="I15" s="45" t="s">
        <v>3</v>
      </c>
      <c r="J15" s="45" t="s">
        <v>3</v>
      </c>
      <c r="K15" s="45" t="s">
        <v>3</v>
      </c>
      <c r="L15" s="45" t="s">
        <v>3</v>
      </c>
      <c r="M15" s="45" t="s">
        <v>3</v>
      </c>
      <c r="N15" s="45" t="s">
        <v>3</v>
      </c>
      <c r="O15" s="45" t="s">
        <v>3</v>
      </c>
      <c r="P15" s="9">
        <v>904.3</v>
      </c>
      <c r="Q15" s="9">
        <v>897.2</v>
      </c>
      <c r="R15" s="9">
        <v>892.6</v>
      </c>
      <c r="S15" s="9">
        <v>891.9</v>
      </c>
      <c r="T15" s="9">
        <v>882.6</v>
      </c>
      <c r="U15" s="9">
        <v>879.6</v>
      </c>
      <c r="V15" s="9">
        <v>844.8</v>
      </c>
      <c r="W15" s="9">
        <v>825.5</v>
      </c>
      <c r="X15" s="5">
        <v>816.3</v>
      </c>
      <c r="Y15" s="131">
        <v>805.9</v>
      </c>
      <c r="Z15" s="131">
        <v>812.6</v>
      </c>
      <c r="AA15" s="143">
        <v>819.1</v>
      </c>
      <c r="AB15" s="143">
        <v>791.7</v>
      </c>
      <c r="AC15" s="143">
        <v>780.7</v>
      </c>
      <c r="AD15" s="151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</row>
    <row r="16" spans="1:181" ht="15.75" outlineLevel="1">
      <c r="A16" s="178"/>
      <c r="B16" s="36" t="str">
        <f>IF('0'!A1=1,"Івано-Франківська","Ivano-Frankivsk")</f>
        <v>Івано-Франківська</v>
      </c>
      <c r="C16" s="45" t="s">
        <v>3</v>
      </c>
      <c r="D16" s="45" t="s">
        <v>3</v>
      </c>
      <c r="E16" s="45" t="s">
        <v>3</v>
      </c>
      <c r="F16" s="45" t="s">
        <v>3</v>
      </c>
      <c r="G16" s="45" t="s">
        <v>3</v>
      </c>
      <c r="H16" s="45" t="s">
        <v>3</v>
      </c>
      <c r="I16" s="45" t="s">
        <v>3</v>
      </c>
      <c r="J16" s="45" t="s">
        <v>3</v>
      </c>
      <c r="K16" s="45" t="s">
        <v>3</v>
      </c>
      <c r="L16" s="45" t="s">
        <v>3</v>
      </c>
      <c r="M16" s="45" t="s">
        <v>3</v>
      </c>
      <c r="N16" s="45" t="s">
        <v>3</v>
      </c>
      <c r="O16" s="45" t="s">
        <v>3</v>
      </c>
      <c r="P16" s="9">
        <v>588.4</v>
      </c>
      <c r="Q16" s="9">
        <v>578.1</v>
      </c>
      <c r="R16" s="9">
        <v>577.79999999999995</v>
      </c>
      <c r="S16" s="9">
        <v>580.20000000000005</v>
      </c>
      <c r="T16" s="9">
        <v>595.4</v>
      </c>
      <c r="U16" s="9">
        <v>606.5</v>
      </c>
      <c r="V16" s="9">
        <v>595.9</v>
      </c>
      <c r="W16" s="9">
        <v>609.5</v>
      </c>
      <c r="X16" s="5">
        <v>610.4</v>
      </c>
      <c r="Y16" s="131">
        <v>610.9</v>
      </c>
      <c r="Z16" s="131">
        <v>613.70000000000005</v>
      </c>
      <c r="AA16" s="143">
        <v>619.70000000000005</v>
      </c>
      <c r="AB16" s="143">
        <v>599.29999999999995</v>
      </c>
      <c r="AC16" s="143">
        <v>594.5</v>
      </c>
      <c r="AD16" s="151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</row>
    <row r="17" spans="1:181" ht="15.75" outlineLevel="1">
      <c r="A17" s="178"/>
      <c r="B17" s="36" t="str">
        <f>IF('0'!A1=1,"Київська","Kyiv")</f>
        <v>Київська</v>
      </c>
      <c r="C17" s="45" t="s">
        <v>3</v>
      </c>
      <c r="D17" s="45" t="s">
        <v>3</v>
      </c>
      <c r="E17" s="45" t="s">
        <v>3</v>
      </c>
      <c r="F17" s="45" t="s">
        <v>3</v>
      </c>
      <c r="G17" s="45" t="s">
        <v>3</v>
      </c>
      <c r="H17" s="45" t="s">
        <v>3</v>
      </c>
      <c r="I17" s="45" t="s">
        <v>3</v>
      </c>
      <c r="J17" s="45" t="s">
        <v>3</v>
      </c>
      <c r="K17" s="45" t="s">
        <v>3</v>
      </c>
      <c r="L17" s="45" t="s">
        <v>3</v>
      </c>
      <c r="M17" s="45" t="s">
        <v>3</v>
      </c>
      <c r="N17" s="45" t="s">
        <v>3</v>
      </c>
      <c r="O17" s="45" t="s">
        <v>3</v>
      </c>
      <c r="P17" s="9">
        <v>845.3</v>
      </c>
      <c r="Q17" s="9">
        <v>821.2</v>
      </c>
      <c r="R17" s="9">
        <v>817.6</v>
      </c>
      <c r="S17" s="9">
        <v>808.5</v>
      </c>
      <c r="T17" s="9">
        <v>808.3</v>
      </c>
      <c r="U17" s="9">
        <v>807.8</v>
      </c>
      <c r="V17" s="9">
        <v>786.9</v>
      </c>
      <c r="W17" s="9">
        <v>790.6</v>
      </c>
      <c r="X17" s="5">
        <v>789.8</v>
      </c>
      <c r="Y17" s="131">
        <v>793</v>
      </c>
      <c r="Z17" s="131">
        <v>806.8</v>
      </c>
      <c r="AA17" s="143">
        <v>819.8</v>
      </c>
      <c r="AB17" s="143">
        <v>811.6</v>
      </c>
      <c r="AC17" s="143">
        <v>802.7</v>
      </c>
      <c r="AD17" s="151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</row>
    <row r="18" spans="1:181" ht="15.75" outlineLevel="1">
      <c r="A18" s="178"/>
      <c r="B18" s="36" t="str">
        <f>IF('0'!A1=1,"Кіровоградська","Kirovohrad")</f>
        <v>Кіровоградська</v>
      </c>
      <c r="C18" s="45" t="s">
        <v>3</v>
      </c>
      <c r="D18" s="45" t="s">
        <v>3</v>
      </c>
      <c r="E18" s="45" t="s">
        <v>3</v>
      </c>
      <c r="F18" s="45" t="s">
        <v>3</v>
      </c>
      <c r="G18" s="45" t="s">
        <v>3</v>
      </c>
      <c r="H18" s="45" t="s">
        <v>3</v>
      </c>
      <c r="I18" s="45" t="s">
        <v>3</v>
      </c>
      <c r="J18" s="45" t="s">
        <v>3</v>
      </c>
      <c r="K18" s="45" t="s">
        <v>3</v>
      </c>
      <c r="L18" s="45" t="s">
        <v>3</v>
      </c>
      <c r="M18" s="45" t="s">
        <v>3</v>
      </c>
      <c r="N18" s="45" t="s">
        <v>3</v>
      </c>
      <c r="O18" s="45" t="s">
        <v>3</v>
      </c>
      <c r="P18" s="9">
        <v>499.2</v>
      </c>
      <c r="Q18" s="9">
        <v>480.3</v>
      </c>
      <c r="R18" s="9">
        <v>473.5</v>
      </c>
      <c r="S18" s="9">
        <v>474</v>
      </c>
      <c r="T18" s="9">
        <v>473.7</v>
      </c>
      <c r="U18" s="9">
        <v>471</v>
      </c>
      <c r="V18" s="9">
        <v>440.3</v>
      </c>
      <c r="W18" s="9">
        <v>436.6</v>
      </c>
      <c r="X18" s="5">
        <v>428.8</v>
      </c>
      <c r="Y18" s="131">
        <v>429.4</v>
      </c>
      <c r="Z18" s="131">
        <v>430.4</v>
      </c>
      <c r="AA18" s="143">
        <v>431.8</v>
      </c>
      <c r="AB18" s="143">
        <v>414.7</v>
      </c>
      <c r="AC18" s="143">
        <v>406.5</v>
      </c>
      <c r="AD18" s="151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</row>
    <row r="19" spans="1:181" ht="15.75" outlineLevel="1">
      <c r="A19" s="178"/>
      <c r="B19" s="36" t="str">
        <f>IF('0'!A1=1,"Луганська**","Luhansk**")</f>
        <v>Луганська**</v>
      </c>
      <c r="C19" s="45" t="s">
        <v>3</v>
      </c>
      <c r="D19" s="45" t="s">
        <v>3</v>
      </c>
      <c r="E19" s="45" t="s">
        <v>3</v>
      </c>
      <c r="F19" s="45" t="s">
        <v>3</v>
      </c>
      <c r="G19" s="45" t="s">
        <v>3</v>
      </c>
      <c r="H19" s="45" t="s">
        <v>3</v>
      </c>
      <c r="I19" s="45" t="s">
        <v>3</v>
      </c>
      <c r="J19" s="45" t="s">
        <v>3</v>
      </c>
      <c r="K19" s="45" t="s">
        <v>3</v>
      </c>
      <c r="L19" s="45" t="s">
        <v>3</v>
      </c>
      <c r="M19" s="45" t="s">
        <v>3</v>
      </c>
      <c r="N19" s="45" t="s">
        <v>3</v>
      </c>
      <c r="O19" s="45" t="s">
        <v>3</v>
      </c>
      <c r="P19" s="9">
        <v>1144</v>
      </c>
      <c r="Q19" s="9">
        <v>1111.5999999999999</v>
      </c>
      <c r="R19" s="9">
        <v>1094.0999999999999</v>
      </c>
      <c r="S19" s="9">
        <v>1072.5</v>
      </c>
      <c r="T19" s="9">
        <v>1077.0999999999999</v>
      </c>
      <c r="U19" s="9">
        <v>1078</v>
      </c>
      <c r="V19" s="9">
        <v>990.3</v>
      </c>
      <c r="W19" s="9">
        <v>362.7</v>
      </c>
      <c r="X19" s="6">
        <v>355.5</v>
      </c>
      <c r="Y19" s="132">
        <v>350.4</v>
      </c>
      <c r="Z19" s="132">
        <v>351.4</v>
      </c>
      <c r="AA19" s="143">
        <v>352</v>
      </c>
      <c r="AB19" s="143">
        <v>339.4</v>
      </c>
      <c r="AC19" s="143">
        <v>331.5</v>
      </c>
      <c r="AD19" s="151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</row>
    <row r="20" spans="1:181" ht="15.75" outlineLevel="1">
      <c r="A20" s="178"/>
      <c r="B20" s="36" t="str">
        <f>IF('0'!A1=1,"Львівська","Lviv")</f>
        <v>Львівська</v>
      </c>
      <c r="C20" s="45" t="s">
        <v>3</v>
      </c>
      <c r="D20" s="45" t="s">
        <v>3</v>
      </c>
      <c r="E20" s="45" t="s">
        <v>3</v>
      </c>
      <c r="F20" s="45" t="s">
        <v>3</v>
      </c>
      <c r="G20" s="45" t="s">
        <v>3</v>
      </c>
      <c r="H20" s="45" t="s">
        <v>3</v>
      </c>
      <c r="I20" s="45" t="s">
        <v>3</v>
      </c>
      <c r="J20" s="45" t="s">
        <v>3</v>
      </c>
      <c r="K20" s="45" t="s">
        <v>3</v>
      </c>
      <c r="L20" s="45" t="s">
        <v>3</v>
      </c>
      <c r="M20" s="45" t="s">
        <v>3</v>
      </c>
      <c r="N20" s="45" t="s">
        <v>3</v>
      </c>
      <c r="O20" s="45" t="s">
        <v>3</v>
      </c>
      <c r="P20" s="9">
        <v>1182.2</v>
      </c>
      <c r="Q20" s="9">
        <v>1185.5</v>
      </c>
      <c r="R20" s="9">
        <v>1190</v>
      </c>
      <c r="S20" s="9">
        <v>1192.8</v>
      </c>
      <c r="T20" s="9">
        <v>1189</v>
      </c>
      <c r="U20" s="9">
        <v>1189</v>
      </c>
      <c r="V20" s="9">
        <v>1135.4000000000001</v>
      </c>
      <c r="W20" s="9">
        <v>1134.7</v>
      </c>
      <c r="X20" s="5">
        <v>1134.9000000000001</v>
      </c>
      <c r="Y20" s="12">
        <v>1136.5999999999999</v>
      </c>
      <c r="Z20" s="12">
        <v>1139.9000000000001</v>
      </c>
      <c r="AA20" s="143">
        <v>1150.3</v>
      </c>
      <c r="AB20" s="143">
        <v>1123.8</v>
      </c>
      <c r="AC20" s="143">
        <v>1114.4000000000001</v>
      </c>
      <c r="AD20" s="151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</row>
    <row r="21" spans="1:181" ht="15.75" outlineLevel="1">
      <c r="A21" s="178"/>
      <c r="B21" s="36" t="str">
        <f>IF('0'!A1=1,"Миколаївська","Mykolayiv")</f>
        <v>Миколаївська</v>
      </c>
      <c r="C21" s="45" t="s">
        <v>3</v>
      </c>
      <c r="D21" s="45" t="s">
        <v>3</v>
      </c>
      <c r="E21" s="45" t="s">
        <v>3</v>
      </c>
      <c r="F21" s="45" t="s">
        <v>3</v>
      </c>
      <c r="G21" s="45" t="s">
        <v>3</v>
      </c>
      <c r="H21" s="45" t="s">
        <v>3</v>
      </c>
      <c r="I21" s="45" t="s">
        <v>3</v>
      </c>
      <c r="J21" s="45" t="s">
        <v>3</v>
      </c>
      <c r="K21" s="45" t="s">
        <v>3</v>
      </c>
      <c r="L21" s="45" t="s">
        <v>3</v>
      </c>
      <c r="M21" s="45" t="s">
        <v>3</v>
      </c>
      <c r="N21" s="45" t="s">
        <v>3</v>
      </c>
      <c r="O21" s="45" t="s">
        <v>3</v>
      </c>
      <c r="P21" s="9">
        <v>598.20000000000005</v>
      </c>
      <c r="Q21" s="9">
        <v>590</v>
      </c>
      <c r="R21" s="9">
        <v>586.1</v>
      </c>
      <c r="S21" s="9">
        <v>584.9</v>
      </c>
      <c r="T21" s="9">
        <v>579.29999999999995</v>
      </c>
      <c r="U21" s="9">
        <v>577.1</v>
      </c>
      <c r="V21" s="9">
        <v>551.6</v>
      </c>
      <c r="W21" s="9">
        <v>558.20000000000005</v>
      </c>
      <c r="X21" s="5">
        <v>551.4</v>
      </c>
      <c r="Y21" s="131">
        <v>546</v>
      </c>
      <c r="Z21" s="131">
        <v>549</v>
      </c>
      <c r="AA21" s="143">
        <v>550.70000000000005</v>
      </c>
      <c r="AB21" s="143">
        <v>537.1</v>
      </c>
      <c r="AC21" s="143">
        <v>526</v>
      </c>
      <c r="AD21" s="151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</row>
    <row r="22" spans="1:181" ht="15.75" outlineLevel="1">
      <c r="A22" s="178"/>
      <c r="B22" s="36" t="str">
        <f>IF('0'!A1=1,"Одеська","Odesa")</f>
        <v>Одеська</v>
      </c>
      <c r="C22" s="45" t="s">
        <v>3</v>
      </c>
      <c r="D22" s="45" t="s">
        <v>3</v>
      </c>
      <c r="E22" s="45" t="s">
        <v>3</v>
      </c>
      <c r="F22" s="45" t="s">
        <v>3</v>
      </c>
      <c r="G22" s="45" t="s">
        <v>3</v>
      </c>
      <c r="H22" s="45" t="s">
        <v>3</v>
      </c>
      <c r="I22" s="45" t="s">
        <v>3</v>
      </c>
      <c r="J22" s="45" t="s">
        <v>3</v>
      </c>
      <c r="K22" s="45" t="s">
        <v>3</v>
      </c>
      <c r="L22" s="45" t="s">
        <v>3</v>
      </c>
      <c r="M22" s="45" t="s">
        <v>3</v>
      </c>
      <c r="N22" s="45" t="s">
        <v>3</v>
      </c>
      <c r="O22" s="45" t="s">
        <v>3</v>
      </c>
      <c r="P22" s="9">
        <v>1117.8</v>
      </c>
      <c r="Q22" s="9">
        <v>1115.5</v>
      </c>
      <c r="R22" s="9">
        <v>1112.5</v>
      </c>
      <c r="S22" s="9">
        <v>1115.2</v>
      </c>
      <c r="T22" s="9">
        <v>1126</v>
      </c>
      <c r="U22" s="9">
        <v>1124</v>
      </c>
      <c r="V22" s="9">
        <v>1081.9000000000001</v>
      </c>
      <c r="W22" s="9">
        <v>1086.3</v>
      </c>
      <c r="X22" s="5">
        <v>1073.0999999999999</v>
      </c>
      <c r="Y22" s="131">
        <v>1063.8</v>
      </c>
      <c r="Z22" s="131">
        <v>1070.5999999999999</v>
      </c>
      <c r="AA22" s="143">
        <v>1084.2</v>
      </c>
      <c r="AB22" s="143">
        <v>1067.0999999999999</v>
      </c>
      <c r="AC22" s="143">
        <v>1056.2</v>
      </c>
      <c r="AD22" s="151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</row>
    <row r="23" spans="1:181" ht="15.75" outlineLevel="1">
      <c r="A23" s="178"/>
      <c r="B23" s="36" t="str">
        <f>IF('0'!A1=1,"Полтавська","Poltava")</f>
        <v>Полтавська</v>
      </c>
      <c r="C23" s="45" t="s">
        <v>3</v>
      </c>
      <c r="D23" s="45" t="s">
        <v>3</v>
      </c>
      <c r="E23" s="45" t="s">
        <v>3</v>
      </c>
      <c r="F23" s="45" t="s">
        <v>3</v>
      </c>
      <c r="G23" s="45" t="s">
        <v>3</v>
      </c>
      <c r="H23" s="45" t="s">
        <v>3</v>
      </c>
      <c r="I23" s="45" t="s">
        <v>3</v>
      </c>
      <c r="J23" s="45" t="s">
        <v>3</v>
      </c>
      <c r="K23" s="45" t="s">
        <v>3</v>
      </c>
      <c r="L23" s="45" t="s">
        <v>3</v>
      </c>
      <c r="M23" s="45" t="s">
        <v>3</v>
      </c>
      <c r="N23" s="45" t="s">
        <v>3</v>
      </c>
      <c r="O23" s="45" t="s">
        <v>3</v>
      </c>
      <c r="P23" s="9">
        <v>739.3</v>
      </c>
      <c r="Q23" s="9">
        <v>721</v>
      </c>
      <c r="R23" s="9">
        <v>714</v>
      </c>
      <c r="S23" s="9">
        <v>720.2</v>
      </c>
      <c r="T23" s="9">
        <v>713.9</v>
      </c>
      <c r="U23" s="9">
        <v>706</v>
      </c>
      <c r="V23" s="9">
        <v>681.2</v>
      </c>
      <c r="W23" s="9">
        <v>664.3</v>
      </c>
      <c r="X23" s="5">
        <v>653</v>
      </c>
      <c r="Y23" s="131">
        <v>653.29999999999995</v>
      </c>
      <c r="Z23" s="131">
        <v>653.9</v>
      </c>
      <c r="AA23" s="143">
        <v>661.4</v>
      </c>
      <c r="AB23" s="143">
        <v>643.20000000000005</v>
      </c>
      <c r="AC23" s="143">
        <v>628.6</v>
      </c>
      <c r="AD23" s="151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</row>
    <row r="24" spans="1:181" ht="15.75" outlineLevel="1">
      <c r="A24" s="178"/>
      <c r="B24" s="36" t="str">
        <f>IF('0'!A1=1,"Рівненська","Rivne")</f>
        <v>Рівненська</v>
      </c>
      <c r="C24" s="45" t="s">
        <v>3</v>
      </c>
      <c r="D24" s="45" t="s">
        <v>3</v>
      </c>
      <c r="E24" s="45" t="s">
        <v>3</v>
      </c>
      <c r="F24" s="45" t="s">
        <v>3</v>
      </c>
      <c r="G24" s="45" t="s">
        <v>3</v>
      </c>
      <c r="H24" s="45" t="s">
        <v>3</v>
      </c>
      <c r="I24" s="45" t="s">
        <v>3</v>
      </c>
      <c r="J24" s="45" t="s">
        <v>3</v>
      </c>
      <c r="K24" s="45" t="s">
        <v>3</v>
      </c>
      <c r="L24" s="45" t="s">
        <v>3</v>
      </c>
      <c r="M24" s="45" t="s">
        <v>3</v>
      </c>
      <c r="N24" s="45" t="s">
        <v>3</v>
      </c>
      <c r="O24" s="45" t="s">
        <v>3</v>
      </c>
      <c r="P24" s="9">
        <v>524.29999999999995</v>
      </c>
      <c r="Q24" s="9">
        <v>528.4</v>
      </c>
      <c r="R24" s="9">
        <v>532</v>
      </c>
      <c r="S24" s="9">
        <v>546</v>
      </c>
      <c r="T24" s="9">
        <v>545.79999999999995</v>
      </c>
      <c r="U24" s="9">
        <v>546.29999999999995</v>
      </c>
      <c r="V24" s="9">
        <v>532.70000000000005</v>
      </c>
      <c r="W24" s="9">
        <v>541.4</v>
      </c>
      <c r="X24" s="5">
        <v>530.5</v>
      </c>
      <c r="Y24" s="131">
        <v>520.29999999999995</v>
      </c>
      <c r="Z24" s="131">
        <v>524.20000000000005</v>
      </c>
      <c r="AA24" s="143">
        <v>530</v>
      </c>
      <c r="AB24" s="143">
        <v>513.79999999999995</v>
      </c>
      <c r="AC24" s="143">
        <v>503.8</v>
      </c>
      <c r="AD24" s="151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</row>
    <row r="25" spans="1:181" ht="15.75" outlineLevel="1">
      <c r="A25" s="178"/>
      <c r="B25" s="36" t="str">
        <f>IF('0'!A1=1,"Сумська","Sumy")</f>
        <v>Сумська</v>
      </c>
      <c r="C25" s="45" t="s">
        <v>3</v>
      </c>
      <c r="D25" s="45" t="s">
        <v>3</v>
      </c>
      <c r="E25" s="45" t="s">
        <v>3</v>
      </c>
      <c r="F25" s="45" t="s">
        <v>3</v>
      </c>
      <c r="G25" s="45" t="s">
        <v>3</v>
      </c>
      <c r="H25" s="45" t="s">
        <v>3</v>
      </c>
      <c r="I25" s="45" t="s">
        <v>3</v>
      </c>
      <c r="J25" s="45" t="s">
        <v>3</v>
      </c>
      <c r="K25" s="45" t="s">
        <v>3</v>
      </c>
      <c r="L25" s="45" t="s">
        <v>3</v>
      </c>
      <c r="M25" s="45" t="s">
        <v>3</v>
      </c>
      <c r="N25" s="45" t="s">
        <v>3</v>
      </c>
      <c r="O25" s="45" t="s">
        <v>3</v>
      </c>
      <c r="P25" s="9">
        <v>587.4</v>
      </c>
      <c r="Q25" s="9">
        <v>562.29999999999995</v>
      </c>
      <c r="R25" s="9">
        <v>556.20000000000005</v>
      </c>
      <c r="S25" s="9">
        <v>570.9</v>
      </c>
      <c r="T25" s="9">
        <v>568.6</v>
      </c>
      <c r="U25" s="9">
        <v>558.70000000000005</v>
      </c>
      <c r="V25" s="9">
        <v>532</v>
      </c>
      <c r="W25" s="9">
        <v>523.29999999999995</v>
      </c>
      <c r="X25" s="5">
        <v>527.29999999999995</v>
      </c>
      <c r="Y25" s="131">
        <v>529.4</v>
      </c>
      <c r="Z25" s="131">
        <v>531.5</v>
      </c>
      <c r="AA25" s="143">
        <v>532.1</v>
      </c>
      <c r="AB25" s="143">
        <v>507.7</v>
      </c>
      <c r="AC25" s="143">
        <v>493.9</v>
      </c>
      <c r="AD25" s="151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</row>
    <row r="26" spans="1:181" ht="15.75" outlineLevel="1">
      <c r="A26" s="178"/>
      <c r="B26" s="36" t="str">
        <f>IF('0'!A1=1,"Тернопільська","Ternopyl")</f>
        <v>Тернопільська</v>
      </c>
      <c r="C26" s="45" t="s">
        <v>3</v>
      </c>
      <c r="D26" s="45" t="s">
        <v>3</v>
      </c>
      <c r="E26" s="45" t="s">
        <v>3</v>
      </c>
      <c r="F26" s="45" t="s">
        <v>3</v>
      </c>
      <c r="G26" s="45" t="s">
        <v>3</v>
      </c>
      <c r="H26" s="45" t="s">
        <v>3</v>
      </c>
      <c r="I26" s="45" t="s">
        <v>3</v>
      </c>
      <c r="J26" s="45" t="s">
        <v>3</v>
      </c>
      <c r="K26" s="45" t="s">
        <v>3</v>
      </c>
      <c r="L26" s="45" t="s">
        <v>3</v>
      </c>
      <c r="M26" s="45" t="s">
        <v>3</v>
      </c>
      <c r="N26" s="45" t="s">
        <v>3</v>
      </c>
      <c r="O26" s="45" t="s">
        <v>3</v>
      </c>
      <c r="P26" s="9">
        <v>466</v>
      </c>
      <c r="Q26" s="9">
        <v>475.9</v>
      </c>
      <c r="R26" s="9">
        <v>482.1</v>
      </c>
      <c r="S26" s="9">
        <v>483.8</v>
      </c>
      <c r="T26" s="9">
        <v>487.4</v>
      </c>
      <c r="U26" s="9">
        <v>489.1</v>
      </c>
      <c r="V26" s="9">
        <v>469.1</v>
      </c>
      <c r="W26" s="9">
        <v>460.3</v>
      </c>
      <c r="X26" s="5">
        <v>460.4</v>
      </c>
      <c r="Y26" s="131">
        <v>453</v>
      </c>
      <c r="Z26" s="131">
        <v>458.6</v>
      </c>
      <c r="AA26" s="143">
        <v>464</v>
      </c>
      <c r="AB26" s="143">
        <v>450.4</v>
      </c>
      <c r="AC26" s="143">
        <v>442.1</v>
      </c>
      <c r="AD26" s="151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</row>
    <row r="27" spans="1:181" ht="15.75" outlineLevel="1">
      <c r="A27" s="178"/>
      <c r="B27" s="36" t="str">
        <f>IF('0'!A1=1,"Харківська","Kharkiv")</f>
        <v>Харківська</v>
      </c>
      <c r="C27" s="45" t="s">
        <v>3</v>
      </c>
      <c r="D27" s="45" t="s">
        <v>3</v>
      </c>
      <c r="E27" s="45" t="s">
        <v>3</v>
      </c>
      <c r="F27" s="45" t="s">
        <v>3</v>
      </c>
      <c r="G27" s="45" t="s">
        <v>3</v>
      </c>
      <c r="H27" s="45" t="s">
        <v>3</v>
      </c>
      <c r="I27" s="45" t="s">
        <v>3</v>
      </c>
      <c r="J27" s="45" t="s">
        <v>3</v>
      </c>
      <c r="K27" s="45" t="s">
        <v>3</v>
      </c>
      <c r="L27" s="45" t="s">
        <v>3</v>
      </c>
      <c r="M27" s="45" t="s">
        <v>3</v>
      </c>
      <c r="N27" s="45" t="s">
        <v>3</v>
      </c>
      <c r="O27" s="45" t="s">
        <v>3</v>
      </c>
      <c r="P27" s="9">
        <v>1386.5</v>
      </c>
      <c r="Q27" s="9">
        <v>1371.1</v>
      </c>
      <c r="R27" s="9">
        <v>1365.2</v>
      </c>
      <c r="S27" s="9">
        <v>1375.2</v>
      </c>
      <c r="T27" s="9">
        <v>1373.6</v>
      </c>
      <c r="U27" s="9">
        <v>1370.6</v>
      </c>
      <c r="V27" s="9">
        <v>1328.8</v>
      </c>
      <c r="W27" s="9">
        <v>1324.2</v>
      </c>
      <c r="X27" s="5">
        <v>1321.2</v>
      </c>
      <c r="Y27" s="12">
        <v>1327.5</v>
      </c>
      <c r="Z27" s="12">
        <v>1329.6</v>
      </c>
      <c r="AA27" s="143">
        <v>1331.1</v>
      </c>
      <c r="AB27" s="143">
        <v>1288.0999999999999</v>
      </c>
      <c r="AC27" s="143">
        <v>1266.0999999999999</v>
      </c>
      <c r="AD27" s="151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</row>
    <row r="28" spans="1:181" ht="15.75" outlineLevel="1">
      <c r="A28" s="178"/>
      <c r="B28" s="36" t="str">
        <f>IF('0'!A1=1,"Херсонська","Kherson")</f>
        <v>Херсонська</v>
      </c>
      <c r="C28" s="45" t="s">
        <v>3</v>
      </c>
      <c r="D28" s="45" t="s">
        <v>3</v>
      </c>
      <c r="E28" s="45" t="s">
        <v>3</v>
      </c>
      <c r="F28" s="45" t="s">
        <v>3</v>
      </c>
      <c r="G28" s="45" t="s">
        <v>3</v>
      </c>
      <c r="H28" s="45" t="s">
        <v>3</v>
      </c>
      <c r="I28" s="45" t="s">
        <v>3</v>
      </c>
      <c r="J28" s="45" t="s">
        <v>3</v>
      </c>
      <c r="K28" s="45" t="s">
        <v>3</v>
      </c>
      <c r="L28" s="45" t="s">
        <v>3</v>
      </c>
      <c r="M28" s="45" t="s">
        <v>3</v>
      </c>
      <c r="N28" s="45" t="s">
        <v>3</v>
      </c>
      <c r="O28" s="45" t="s">
        <v>3</v>
      </c>
      <c r="P28" s="9">
        <v>553.6</v>
      </c>
      <c r="Q28" s="9">
        <v>538</v>
      </c>
      <c r="R28" s="9">
        <v>534.9</v>
      </c>
      <c r="S28" s="9">
        <v>528.5</v>
      </c>
      <c r="T28" s="9">
        <v>523.4</v>
      </c>
      <c r="U28" s="9">
        <v>524.6</v>
      </c>
      <c r="V28" s="9">
        <v>499.8</v>
      </c>
      <c r="W28" s="9">
        <v>496.6</v>
      </c>
      <c r="X28" s="5">
        <v>496.9</v>
      </c>
      <c r="Y28" s="131">
        <v>497.2</v>
      </c>
      <c r="Z28" s="131">
        <v>499.5</v>
      </c>
      <c r="AA28" s="143">
        <v>503.8</v>
      </c>
      <c r="AB28" s="143">
        <v>490.1</v>
      </c>
      <c r="AC28" s="143">
        <v>480.8</v>
      </c>
      <c r="AD28" s="151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</row>
    <row r="29" spans="1:181" ht="15.75" outlineLevel="1">
      <c r="A29" s="178"/>
      <c r="B29" s="36" t="str">
        <f>IF('0'!A1=1,"Хмельницька","Khmelnytskiy")</f>
        <v>Хмельницька</v>
      </c>
      <c r="C29" s="45" t="s">
        <v>3</v>
      </c>
      <c r="D29" s="45" t="s">
        <v>3</v>
      </c>
      <c r="E29" s="45" t="s">
        <v>3</v>
      </c>
      <c r="F29" s="45" t="s">
        <v>3</v>
      </c>
      <c r="G29" s="45" t="s">
        <v>3</v>
      </c>
      <c r="H29" s="45" t="s">
        <v>3</v>
      </c>
      <c r="I29" s="45" t="s">
        <v>3</v>
      </c>
      <c r="J29" s="45" t="s">
        <v>3</v>
      </c>
      <c r="K29" s="45" t="s">
        <v>3</v>
      </c>
      <c r="L29" s="45" t="s">
        <v>3</v>
      </c>
      <c r="M29" s="45" t="s">
        <v>3</v>
      </c>
      <c r="N29" s="45" t="s">
        <v>3</v>
      </c>
      <c r="O29" s="45" t="s">
        <v>3</v>
      </c>
      <c r="P29" s="9">
        <v>646</v>
      </c>
      <c r="Q29" s="9">
        <v>640.1</v>
      </c>
      <c r="R29" s="9">
        <v>635.5</v>
      </c>
      <c r="S29" s="9">
        <v>627.6</v>
      </c>
      <c r="T29" s="9">
        <v>625</v>
      </c>
      <c r="U29" s="9">
        <v>623.6</v>
      </c>
      <c r="V29" s="9">
        <v>575.9</v>
      </c>
      <c r="W29" s="9">
        <v>557.1</v>
      </c>
      <c r="X29" s="5">
        <v>563.1</v>
      </c>
      <c r="Y29" s="131">
        <v>566.20000000000005</v>
      </c>
      <c r="Z29" s="131">
        <v>570</v>
      </c>
      <c r="AA29" s="143">
        <v>574.6</v>
      </c>
      <c r="AB29" s="143">
        <v>560.6</v>
      </c>
      <c r="AC29" s="143">
        <v>549</v>
      </c>
      <c r="AD29" s="151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</row>
    <row r="30" spans="1:181" ht="15.75" outlineLevel="1">
      <c r="A30" s="178"/>
      <c r="B30" s="36" t="str">
        <f>IF('0'!A1=1,"Черкаська","Cherkasy")</f>
        <v>Черкаська</v>
      </c>
      <c r="C30" s="45" t="s">
        <v>3</v>
      </c>
      <c r="D30" s="45" t="s">
        <v>3</v>
      </c>
      <c r="E30" s="45" t="s">
        <v>3</v>
      </c>
      <c r="F30" s="45" t="s">
        <v>3</v>
      </c>
      <c r="G30" s="45" t="s">
        <v>3</v>
      </c>
      <c r="H30" s="45" t="s">
        <v>3</v>
      </c>
      <c r="I30" s="45" t="s">
        <v>3</v>
      </c>
      <c r="J30" s="45" t="s">
        <v>3</v>
      </c>
      <c r="K30" s="45" t="s">
        <v>3</v>
      </c>
      <c r="L30" s="45" t="s">
        <v>3</v>
      </c>
      <c r="M30" s="45" t="s">
        <v>3</v>
      </c>
      <c r="N30" s="45" t="s">
        <v>3</v>
      </c>
      <c r="O30" s="45" t="s">
        <v>3</v>
      </c>
      <c r="P30" s="9">
        <v>635</v>
      </c>
      <c r="Q30" s="9">
        <v>629.79999999999995</v>
      </c>
      <c r="R30" s="9">
        <v>627.29999999999995</v>
      </c>
      <c r="S30" s="9">
        <v>624.1</v>
      </c>
      <c r="T30" s="9">
        <v>618.5</v>
      </c>
      <c r="U30" s="9">
        <v>617.29999999999995</v>
      </c>
      <c r="V30" s="9">
        <v>584.29999999999995</v>
      </c>
      <c r="W30" s="9">
        <v>580.20000000000005</v>
      </c>
      <c r="X30" s="5">
        <v>577.29999999999995</v>
      </c>
      <c r="Y30" s="131">
        <v>577.6</v>
      </c>
      <c r="Z30" s="131">
        <v>578.4</v>
      </c>
      <c r="AA30" s="143">
        <v>580.1</v>
      </c>
      <c r="AB30" s="143">
        <v>557.6</v>
      </c>
      <c r="AC30" s="143">
        <v>543.9</v>
      </c>
      <c r="AD30" s="151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</row>
    <row r="31" spans="1:181" ht="15.75" outlineLevel="1">
      <c r="A31" s="178"/>
      <c r="B31" s="36" t="str">
        <f>IF('0'!A1=1,"Чернівецька","Chernivtsi")</f>
        <v>Чернівецька</v>
      </c>
      <c r="C31" s="45" t="s">
        <v>3</v>
      </c>
      <c r="D31" s="45" t="s">
        <v>3</v>
      </c>
      <c r="E31" s="45" t="s">
        <v>3</v>
      </c>
      <c r="F31" s="45" t="s">
        <v>3</v>
      </c>
      <c r="G31" s="45" t="s">
        <v>3</v>
      </c>
      <c r="H31" s="45" t="s">
        <v>3</v>
      </c>
      <c r="I31" s="45" t="s">
        <v>3</v>
      </c>
      <c r="J31" s="45" t="s">
        <v>3</v>
      </c>
      <c r="K31" s="45" t="s">
        <v>3</v>
      </c>
      <c r="L31" s="45" t="s">
        <v>3</v>
      </c>
      <c r="M31" s="45" t="s">
        <v>3</v>
      </c>
      <c r="N31" s="45" t="s">
        <v>3</v>
      </c>
      <c r="O31" s="45" t="s">
        <v>3</v>
      </c>
      <c r="P31" s="9">
        <v>415.9</v>
      </c>
      <c r="Q31" s="9">
        <v>415.2</v>
      </c>
      <c r="R31" s="9">
        <v>418</v>
      </c>
      <c r="S31" s="9">
        <v>419.6</v>
      </c>
      <c r="T31" s="9">
        <v>420.7</v>
      </c>
      <c r="U31" s="9">
        <v>423</v>
      </c>
      <c r="V31" s="9">
        <v>407.4</v>
      </c>
      <c r="W31" s="9">
        <v>404.9</v>
      </c>
      <c r="X31" s="5">
        <v>411.8</v>
      </c>
      <c r="Y31" s="131">
        <v>414.1</v>
      </c>
      <c r="Z31" s="131">
        <v>415.9</v>
      </c>
      <c r="AA31" s="143">
        <v>423.4</v>
      </c>
      <c r="AB31" s="143">
        <v>413.3</v>
      </c>
      <c r="AC31" s="143">
        <v>406</v>
      </c>
      <c r="AD31" s="151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</row>
    <row r="32" spans="1:181" ht="15.75" outlineLevel="1">
      <c r="A32" s="178"/>
      <c r="B32" s="36" t="str">
        <f>IF('0'!A1=1,"Чернігівська","Chernihiv")</f>
        <v>Чернігівська</v>
      </c>
      <c r="C32" s="45" t="s">
        <v>3</v>
      </c>
      <c r="D32" s="45" t="s">
        <v>3</v>
      </c>
      <c r="E32" s="45" t="s">
        <v>3</v>
      </c>
      <c r="F32" s="45" t="s">
        <v>3</v>
      </c>
      <c r="G32" s="45" t="s">
        <v>3</v>
      </c>
      <c r="H32" s="45" t="s">
        <v>3</v>
      </c>
      <c r="I32" s="45" t="s">
        <v>3</v>
      </c>
      <c r="J32" s="45" t="s">
        <v>3</v>
      </c>
      <c r="K32" s="45" t="s">
        <v>3</v>
      </c>
      <c r="L32" s="45" t="s">
        <v>3</v>
      </c>
      <c r="M32" s="45" t="s">
        <v>3</v>
      </c>
      <c r="N32" s="45" t="s">
        <v>3</v>
      </c>
      <c r="O32" s="45" t="s">
        <v>3</v>
      </c>
      <c r="P32" s="9">
        <v>542.9</v>
      </c>
      <c r="Q32" s="9">
        <v>540</v>
      </c>
      <c r="R32" s="9">
        <v>536.20000000000005</v>
      </c>
      <c r="S32" s="9">
        <v>530.20000000000005</v>
      </c>
      <c r="T32" s="9">
        <v>527.1</v>
      </c>
      <c r="U32" s="9">
        <v>521.79999999999995</v>
      </c>
      <c r="V32" s="9">
        <v>494.8</v>
      </c>
      <c r="W32" s="9">
        <v>483.9</v>
      </c>
      <c r="X32" s="5">
        <v>478.7</v>
      </c>
      <c r="Y32" s="131">
        <v>479.6</v>
      </c>
      <c r="Z32" s="131">
        <v>480.7</v>
      </c>
      <c r="AA32" s="143">
        <v>485.1</v>
      </c>
      <c r="AB32" s="143">
        <v>466.7</v>
      </c>
      <c r="AC32" s="143">
        <v>454.8</v>
      </c>
      <c r="AD32" s="151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</row>
    <row r="33" spans="1:181" ht="15.75" outlineLevel="1">
      <c r="A33" s="178"/>
      <c r="B33" s="36" t="str">
        <f>IF('0'!A1=1,"м. Київ","Kyiv city")</f>
        <v>м. Київ</v>
      </c>
      <c r="C33" s="45" t="s">
        <v>3</v>
      </c>
      <c r="D33" s="45" t="s">
        <v>3</v>
      </c>
      <c r="E33" s="45" t="s">
        <v>3</v>
      </c>
      <c r="F33" s="45" t="s">
        <v>3</v>
      </c>
      <c r="G33" s="45" t="s">
        <v>3</v>
      </c>
      <c r="H33" s="45" t="s">
        <v>3</v>
      </c>
      <c r="I33" s="45" t="s">
        <v>3</v>
      </c>
      <c r="J33" s="45" t="s">
        <v>3</v>
      </c>
      <c r="K33" s="45" t="s">
        <v>3</v>
      </c>
      <c r="L33" s="45" t="s">
        <v>3</v>
      </c>
      <c r="M33" s="45" t="s">
        <v>3</v>
      </c>
      <c r="N33" s="45" t="s">
        <v>3</v>
      </c>
      <c r="O33" s="45" t="s">
        <v>3</v>
      </c>
      <c r="P33" s="9">
        <v>1465.7</v>
      </c>
      <c r="Q33" s="9">
        <v>1477.5</v>
      </c>
      <c r="R33" s="9">
        <v>1473.7</v>
      </c>
      <c r="S33" s="9">
        <v>1483.5</v>
      </c>
      <c r="T33" s="9">
        <v>1480.8</v>
      </c>
      <c r="U33" s="9">
        <v>1490.6</v>
      </c>
      <c r="V33" s="9">
        <v>1466.8</v>
      </c>
      <c r="W33" s="9">
        <v>1460.4</v>
      </c>
      <c r="X33" s="7">
        <v>1461.6</v>
      </c>
      <c r="Y33" s="133">
        <v>1457.9</v>
      </c>
      <c r="Z33" s="133">
        <v>1459.3</v>
      </c>
      <c r="AA33" s="143">
        <v>1464.6</v>
      </c>
      <c r="AB33" s="143">
        <v>1450.2</v>
      </c>
      <c r="AC33" s="143">
        <v>1442</v>
      </c>
      <c r="AD33" s="151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</row>
    <row r="34" spans="1:181" ht="16.5" outlineLevel="1" thickBot="1">
      <c r="A34" s="179"/>
      <c r="B34" s="37" t="str">
        <f>IF('0'!A1=1,"м. Севастополь","Sevastopol city")</f>
        <v>м. Севастополь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">
        <v>194</v>
      </c>
      <c r="Q34" s="3">
        <v>193</v>
      </c>
      <c r="R34" s="3">
        <v>192.8</v>
      </c>
      <c r="S34" s="3">
        <v>191.1</v>
      </c>
      <c r="T34" s="3">
        <v>190</v>
      </c>
      <c r="U34" s="3">
        <v>189.8</v>
      </c>
      <c r="V34" s="8" t="s">
        <v>0</v>
      </c>
      <c r="W34" s="8" t="s">
        <v>0</v>
      </c>
      <c r="X34" s="8" t="s">
        <v>0</v>
      </c>
      <c r="Y34" s="134" t="s">
        <v>0</v>
      </c>
      <c r="Z34" s="134" t="s">
        <v>0</v>
      </c>
      <c r="AA34" s="134" t="s">
        <v>0</v>
      </c>
      <c r="AB34" s="134" t="s">
        <v>0</v>
      </c>
      <c r="AC34" s="147" t="s">
        <v>0</v>
      </c>
      <c r="AD34" s="151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</row>
    <row r="35" spans="1:181" ht="39.75" customHeight="1" thickTop="1">
      <c r="A35" s="30"/>
      <c r="B35" s="38" t="str">
        <f>IF('0'!A1=1,"Зайняте населення у віці 15-70 років (усього, тис. осіб) ","Employed aged 15-70 (thousands person)")</f>
        <v xml:space="preserve">Зайняте населення у віці 15-70 років (усього, тис. осіб) </v>
      </c>
      <c r="C35" s="1">
        <v>24125.1</v>
      </c>
      <c r="D35" s="1">
        <v>24114</v>
      </c>
      <c r="E35" s="1">
        <v>23755.5</v>
      </c>
      <c r="F35" s="1">
        <v>22998.400000000001</v>
      </c>
      <c r="G35" s="1">
        <v>19947.8</v>
      </c>
      <c r="H35" s="1">
        <v>20175</v>
      </c>
      <c r="I35" s="1">
        <v>19971.5</v>
      </c>
      <c r="J35" s="1">
        <v>20091.2</v>
      </c>
      <c r="K35" s="1">
        <v>20163.3</v>
      </c>
      <c r="L35" s="1">
        <v>20295.7</v>
      </c>
      <c r="M35" s="1">
        <v>20680</v>
      </c>
      <c r="N35" s="43">
        <v>20730.400000000001</v>
      </c>
      <c r="O35" s="1">
        <v>20904.7</v>
      </c>
      <c r="P35" s="1">
        <v>20972.3</v>
      </c>
      <c r="Q35" s="1">
        <v>20191.5</v>
      </c>
      <c r="R35" s="1">
        <v>20266</v>
      </c>
      <c r="S35" s="43">
        <v>20324.2</v>
      </c>
      <c r="T35" s="1">
        <v>20354.3</v>
      </c>
      <c r="U35" s="1">
        <v>20404.099999999999</v>
      </c>
      <c r="V35" s="1">
        <v>18073.3</v>
      </c>
      <c r="W35" s="1">
        <v>16443.2</v>
      </c>
      <c r="X35" s="1">
        <v>16276.9</v>
      </c>
      <c r="Y35" s="1">
        <v>16156.4</v>
      </c>
      <c r="Z35" s="1">
        <v>16360.9</v>
      </c>
      <c r="AA35" s="140">
        <v>16578.3</v>
      </c>
      <c r="AB35" s="140">
        <v>15915.3</v>
      </c>
      <c r="AC35" s="140">
        <v>15610</v>
      </c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</row>
    <row r="36" spans="1:181" s="15" customFormat="1" ht="27" customHeight="1">
      <c r="A36" s="32"/>
      <c r="B36" s="33" t="str">
        <f>IF('0'!A1=1,"Жінки","Females")</f>
        <v>Жінки</v>
      </c>
      <c r="C36" s="7">
        <v>12132.6</v>
      </c>
      <c r="D36" s="7">
        <v>11981.3</v>
      </c>
      <c r="E36" s="7">
        <v>12124</v>
      </c>
      <c r="F36" s="7">
        <v>11757.6</v>
      </c>
      <c r="G36" s="7">
        <v>9750.1</v>
      </c>
      <c r="H36" s="7">
        <v>9915.4</v>
      </c>
      <c r="I36" s="7">
        <v>9863.4</v>
      </c>
      <c r="J36" s="7">
        <v>9984.2000000000007</v>
      </c>
      <c r="K36" s="7">
        <v>9963.6</v>
      </c>
      <c r="L36" s="7">
        <v>10006.9</v>
      </c>
      <c r="M36" s="7">
        <v>10075.5</v>
      </c>
      <c r="N36" s="7">
        <v>10054.799999999999</v>
      </c>
      <c r="O36" s="7">
        <v>10139.9</v>
      </c>
      <c r="P36" s="7">
        <v>10122.6</v>
      </c>
      <c r="Q36" s="7">
        <v>9974.2999999999993</v>
      </c>
      <c r="R36" s="10">
        <v>9965.6</v>
      </c>
      <c r="S36" s="2">
        <v>9881.2999999999993</v>
      </c>
      <c r="T36" s="2">
        <v>9846.2999999999993</v>
      </c>
      <c r="U36" s="10">
        <v>9847.6</v>
      </c>
      <c r="V36" s="9">
        <v>8718.9</v>
      </c>
      <c r="W36" s="9">
        <v>7872.4</v>
      </c>
      <c r="X36" s="9">
        <v>7827.4</v>
      </c>
      <c r="Y36" s="9">
        <v>7771.2</v>
      </c>
      <c r="Z36" s="9">
        <v>7910.7</v>
      </c>
      <c r="AA36" s="144">
        <v>7923.1</v>
      </c>
      <c r="AB36" s="144">
        <v>7605.8</v>
      </c>
      <c r="AC36" s="144">
        <v>7406.6</v>
      </c>
    </row>
    <row r="37" spans="1:181" s="15" customFormat="1" ht="23.45" customHeight="1">
      <c r="A37" s="32"/>
      <c r="B37" s="33" t="str">
        <f>IF('0'!A1=1,"Чоловіки","Males")</f>
        <v>Чоловіки</v>
      </c>
      <c r="C37" s="7">
        <v>11992.5</v>
      </c>
      <c r="D37" s="7">
        <v>12132.7</v>
      </c>
      <c r="E37" s="7">
        <v>11631.5</v>
      </c>
      <c r="F37" s="7">
        <v>11240.8</v>
      </c>
      <c r="G37" s="7">
        <v>10298.1</v>
      </c>
      <c r="H37" s="7">
        <v>10504.4</v>
      </c>
      <c r="I37" s="7">
        <v>10374.700000000001</v>
      </c>
      <c r="J37" s="7">
        <v>10416.5</v>
      </c>
      <c r="K37" s="7">
        <v>10199.700000000001</v>
      </c>
      <c r="L37" s="7">
        <v>10288.799999999999</v>
      </c>
      <c r="M37" s="7">
        <v>10604.5</v>
      </c>
      <c r="N37" s="7">
        <v>10675.6</v>
      </c>
      <c r="O37" s="7">
        <v>10764.8</v>
      </c>
      <c r="P37" s="7">
        <v>10849.7</v>
      </c>
      <c r="Q37" s="7">
        <v>10217.200000000001</v>
      </c>
      <c r="R37" s="10">
        <v>10300.4</v>
      </c>
      <c r="S37" s="2">
        <v>10442.9</v>
      </c>
      <c r="T37" s="44">
        <v>10508</v>
      </c>
      <c r="U37" s="10">
        <v>10556.5</v>
      </c>
      <c r="V37" s="9">
        <v>9354.4</v>
      </c>
      <c r="W37" s="9">
        <v>8570.7999999999993</v>
      </c>
      <c r="X37" s="9">
        <v>8449.5</v>
      </c>
      <c r="Y37" s="9">
        <v>8385.2000000000007</v>
      </c>
      <c r="Z37" s="9">
        <v>8450.2000000000007</v>
      </c>
      <c r="AA37" s="144">
        <v>8655.2000000000007</v>
      </c>
      <c r="AB37" s="144">
        <v>8309.5</v>
      </c>
      <c r="AC37" s="144">
        <v>8203.4</v>
      </c>
    </row>
    <row r="38" spans="1:181" s="15" customFormat="1" ht="27" customHeight="1">
      <c r="A38" s="32"/>
      <c r="B38" s="33" t="str">
        <f>IF('0'!A1=1,"Міські поселення ","Urban settlements")</f>
        <v xml:space="preserve">Міські поселення </v>
      </c>
      <c r="C38" s="45" t="s">
        <v>3</v>
      </c>
      <c r="D38" s="45" t="s">
        <v>3</v>
      </c>
      <c r="E38" s="45" t="s">
        <v>3</v>
      </c>
      <c r="F38" s="45" t="s">
        <v>3</v>
      </c>
      <c r="G38" s="45" t="s">
        <v>3</v>
      </c>
      <c r="H38" s="45" t="s">
        <v>3</v>
      </c>
      <c r="I38" s="45" t="s">
        <v>3</v>
      </c>
      <c r="J38" s="7">
        <v>14294</v>
      </c>
      <c r="K38" s="7">
        <v>14063.9</v>
      </c>
      <c r="L38" s="7">
        <v>14158.5</v>
      </c>
      <c r="M38" s="7">
        <v>14093.9</v>
      </c>
      <c r="N38" s="7">
        <v>14182.1</v>
      </c>
      <c r="O38" s="7">
        <v>14309.7</v>
      </c>
      <c r="P38" s="7">
        <v>14416.8</v>
      </c>
      <c r="Q38" s="7">
        <v>13684.8</v>
      </c>
      <c r="R38" s="10">
        <v>13791.8</v>
      </c>
      <c r="S38" s="2">
        <v>13873.9</v>
      </c>
      <c r="T38" s="2">
        <v>13983.6</v>
      </c>
      <c r="U38" s="10">
        <v>13998.2</v>
      </c>
      <c r="V38" s="10">
        <v>12780.9</v>
      </c>
      <c r="W38" s="10">
        <v>11309</v>
      </c>
      <c r="X38" s="10">
        <v>11178.5</v>
      </c>
      <c r="Y38" s="10">
        <v>11109.3</v>
      </c>
      <c r="Z38" s="10">
        <v>11271.7</v>
      </c>
      <c r="AA38" s="145">
        <v>11414.8</v>
      </c>
      <c r="AB38" s="145">
        <v>10983.7</v>
      </c>
      <c r="AC38" s="145">
        <v>10774.5</v>
      </c>
    </row>
    <row r="39" spans="1:181" s="15" customFormat="1" ht="25.15" customHeight="1" thickBot="1">
      <c r="A39" s="34"/>
      <c r="B39" s="35" t="str">
        <f>IF('0'!A1=1,"Сільська місцевість","Rural areas")</f>
        <v>Сільська місцевість</v>
      </c>
      <c r="C39" s="47" t="s">
        <v>3</v>
      </c>
      <c r="D39" s="48" t="s">
        <v>3</v>
      </c>
      <c r="E39" s="48" t="s">
        <v>3</v>
      </c>
      <c r="F39" s="48" t="s">
        <v>3</v>
      </c>
      <c r="G39" s="48" t="s">
        <v>3</v>
      </c>
      <c r="H39" s="48" t="s">
        <v>3</v>
      </c>
      <c r="I39" s="48" t="s">
        <v>3</v>
      </c>
      <c r="J39" s="51">
        <v>6106.7</v>
      </c>
      <c r="K39" s="51">
        <v>6099.4</v>
      </c>
      <c r="L39" s="51">
        <v>6137.2</v>
      </c>
      <c r="M39" s="51">
        <v>6586.1</v>
      </c>
      <c r="N39" s="51">
        <v>6548.3</v>
      </c>
      <c r="O39" s="51">
        <v>6595</v>
      </c>
      <c r="P39" s="51">
        <v>6555.5</v>
      </c>
      <c r="Q39" s="51">
        <v>6506.7</v>
      </c>
      <c r="R39" s="49">
        <v>6474.2</v>
      </c>
      <c r="S39" s="52">
        <v>6450.3</v>
      </c>
      <c r="T39" s="52">
        <v>6370.7</v>
      </c>
      <c r="U39" s="49">
        <v>6405.9</v>
      </c>
      <c r="V39" s="3">
        <v>5292.4</v>
      </c>
      <c r="W39" s="3">
        <v>5134.2</v>
      </c>
      <c r="X39" s="3">
        <v>5098.3999999999996</v>
      </c>
      <c r="Y39" s="3">
        <v>5047.1000000000004</v>
      </c>
      <c r="Z39" s="3">
        <v>5089.2</v>
      </c>
      <c r="AA39" s="142">
        <v>5163.5</v>
      </c>
      <c r="AB39" s="142">
        <v>4931.6000000000004</v>
      </c>
      <c r="AC39" s="142">
        <v>4835.5</v>
      </c>
    </row>
    <row r="40" spans="1:181" ht="15.6" customHeight="1" outlineLevel="1" thickTop="1">
      <c r="A40" s="175" t="str">
        <f>IF('0'!A1=1,"РЕГІОНИ*","OBLAST*")</f>
        <v>РЕГІОНИ*</v>
      </c>
      <c r="B40" s="36" t="str">
        <f>IF('0'!A1=1,"АР Крим","AR Crimea")</f>
        <v>АР Крим</v>
      </c>
      <c r="C40" s="45" t="s">
        <v>3</v>
      </c>
      <c r="D40" s="45" t="s">
        <v>3</v>
      </c>
      <c r="E40" s="45" t="s">
        <v>3</v>
      </c>
      <c r="F40" s="45" t="s">
        <v>3</v>
      </c>
      <c r="G40" s="45" t="s">
        <v>3</v>
      </c>
      <c r="H40" s="45" t="s">
        <v>3</v>
      </c>
      <c r="I40" s="45" t="s">
        <v>3</v>
      </c>
      <c r="J40" s="45" t="s">
        <v>3</v>
      </c>
      <c r="K40" s="45" t="s">
        <v>3</v>
      </c>
      <c r="L40" s="45" t="s">
        <v>3</v>
      </c>
      <c r="M40" s="45" t="s">
        <v>3</v>
      </c>
      <c r="N40" s="45" t="s">
        <v>3</v>
      </c>
      <c r="O40" s="45" t="s">
        <v>3</v>
      </c>
      <c r="P40" s="54">
        <v>918.7</v>
      </c>
      <c r="Q40" s="54">
        <v>905.7</v>
      </c>
      <c r="R40" s="54">
        <v>904.5</v>
      </c>
      <c r="S40" s="54">
        <v>913.9</v>
      </c>
      <c r="T40" s="54">
        <v>914.2</v>
      </c>
      <c r="U40" s="5">
        <v>911</v>
      </c>
      <c r="V40" s="4" t="s">
        <v>0</v>
      </c>
      <c r="W40" s="4" t="s">
        <v>0</v>
      </c>
      <c r="X40" s="4" t="s">
        <v>0</v>
      </c>
      <c r="Y40" s="4" t="s">
        <v>0</v>
      </c>
      <c r="Z40" s="4" t="s">
        <v>0</v>
      </c>
      <c r="AB40" s="12" t="s">
        <v>0</v>
      </c>
      <c r="AC40" s="148" t="s">
        <v>0</v>
      </c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</row>
    <row r="41" spans="1:181" ht="15.75" outlineLevel="1">
      <c r="A41" s="176"/>
      <c r="B41" s="36" t="str">
        <f>IF('0'!A1=1,"Вінницька","Vinnytsya")</f>
        <v>Вінницька</v>
      </c>
      <c r="C41" s="45" t="s">
        <v>3</v>
      </c>
      <c r="D41" s="45" t="s">
        <v>3</v>
      </c>
      <c r="E41" s="45" t="s">
        <v>3</v>
      </c>
      <c r="F41" s="45" t="s">
        <v>3</v>
      </c>
      <c r="G41" s="45" t="s">
        <v>3</v>
      </c>
      <c r="H41" s="45" t="s">
        <v>3</v>
      </c>
      <c r="I41" s="45" t="s">
        <v>3</v>
      </c>
      <c r="J41" s="45" t="s">
        <v>3</v>
      </c>
      <c r="K41" s="45" t="s">
        <v>3</v>
      </c>
      <c r="L41" s="45" t="s">
        <v>3</v>
      </c>
      <c r="M41" s="45" t="s">
        <v>3</v>
      </c>
      <c r="N41" s="45" t="s">
        <v>3</v>
      </c>
      <c r="O41" s="45" t="s">
        <v>3</v>
      </c>
      <c r="P41" s="54">
        <v>725.6</v>
      </c>
      <c r="Q41" s="54">
        <v>693.5</v>
      </c>
      <c r="R41" s="54">
        <v>694.3</v>
      </c>
      <c r="S41" s="54">
        <v>698.7</v>
      </c>
      <c r="T41" s="54">
        <v>701.1</v>
      </c>
      <c r="U41" s="5">
        <v>704.6</v>
      </c>
      <c r="V41" s="5">
        <v>661.6</v>
      </c>
      <c r="W41" s="5">
        <v>674.9</v>
      </c>
      <c r="X41" s="5">
        <v>658.8</v>
      </c>
      <c r="Y41" s="5">
        <v>640.9</v>
      </c>
      <c r="Z41" s="5">
        <v>652.70000000000005</v>
      </c>
      <c r="AA41" s="143">
        <v>660.7</v>
      </c>
      <c r="AB41" s="143">
        <v>634.9</v>
      </c>
      <c r="AC41" s="143">
        <v>621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</row>
    <row r="42" spans="1:181" ht="15.75" outlineLevel="1">
      <c r="A42" s="176"/>
      <c r="B42" s="36" t="str">
        <f>IF('0'!A1=1,"Волинська","Volyn")</f>
        <v>Волинська</v>
      </c>
      <c r="C42" s="45" t="s">
        <v>3</v>
      </c>
      <c r="D42" s="45" t="s">
        <v>3</v>
      </c>
      <c r="E42" s="45" t="s">
        <v>3</v>
      </c>
      <c r="F42" s="45" t="s">
        <v>3</v>
      </c>
      <c r="G42" s="45" t="s">
        <v>3</v>
      </c>
      <c r="H42" s="45" t="s">
        <v>3</v>
      </c>
      <c r="I42" s="45" t="s">
        <v>3</v>
      </c>
      <c r="J42" s="45" t="s">
        <v>3</v>
      </c>
      <c r="K42" s="45" t="s">
        <v>3</v>
      </c>
      <c r="L42" s="45" t="s">
        <v>3</v>
      </c>
      <c r="M42" s="45" t="s">
        <v>3</v>
      </c>
      <c r="N42" s="45" t="s">
        <v>3</v>
      </c>
      <c r="O42" s="45" t="s">
        <v>3</v>
      </c>
      <c r="P42" s="54">
        <v>438.6</v>
      </c>
      <c r="Q42" s="54">
        <v>428</v>
      </c>
      <c r="R42" s="54">
        <v>433.6</v>
      </c>
      <c r="S42" s="54">
        <v>440.1</v>
      </c>
      <c r="T42" s="54">
        <v>442.8</v>
      </c>
      <c r="U42" s="5">
        <v>445.7</v>
      </c>
      <c r="V42" s="5">
        <v>410.5</v>
      </c>
      <c r="W42" s="5">
        <v>397.3</v>
      </c>
      <c r="X42" s="5">
        <v>382.1</v>
      </c>
      <c r="Y42" s="5">
        <v>366</v>
      </c>
      <c r="Z42" s="5">
        <v>371.1</v>
      </c>
      <c r="AA42" s="143">
        <v>380</v>
      </c>
      <c r="AB42" s="143">
        <v>364.1</v>
      </c>
      <c r="AC42" s="143">
        <v>360.2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</row>
    <row r="43" spans="1:181" ht="15.75" outlineLevel="1">
      <c r="A43" s="176"/>
      <c r="B43" s="36" t="str">
        <f>IF('0'!A1=1,"Дніпропетровська","Dnipropetrovsk")</f>
        <v>Дніпропетровська</v>
      </c>
      <c r="C43" s="45" t="s">
        <v>3</v>
      </c>
      <c r="D43" s="45" t="s">
        <v>3</v>
      </c>
      <c r="E43" s="45" t="s">
        <v>3</v>
      </c>
      <c r="F43" s="45" t="s">
        <v>3</v>
      </c>
      <c r="G43" s="45" t="s">
        <v>3</v>
      </c>
      <c r="H43" s="45" t="s">
        <v>3</v>
      </c>
      <c r="I43" s="45" t="s">
        <v>3</v>
      </c>
      <c r="J43" s="45" t="s">
        <v>3</v>
      </c>
      <c r="K43" s="45" t="s">
        <v>3</v>
      </c>
      <c r="L43" s="45" t="s">
        <v>3</v>
      </c>
      <c r="M43" s="45" t="s">
        <v>3</v>
      </c>
      <c r="N43" s="45" t="s">
        <v>3</v>
      </c>
      <c r="O43" s="45" t="s">
        <v>3</v>
      </c>
      <c r="P43" s="54">
        <v>1580</v>
      </c>
      <c r="Q43" s="54">
        <v>1537.1</v>
      </c>
      <c r="R43" s="54">
        <v>1541.9</v>
      </c>
      <c r="S43" s="54">
        <v>1531.3</v>
      </c>
      <c r="T43" s="54">
        <v>1528.5</v>
      </c>
      <c r="U43" s="5">
        <v>1531</v>
      </c>
      <c r="V43" s="5">
        <v>1472.8</v>
      </c>
      <c r="W43" s="5">
        <v>1479.6</v>
      </c>
      <c r="X43" s="5">
        <v>1425.4</v>
      </c>
      <c r="Y43" s="5">
        <v>1390.9</v>
      </c>
      <c r="Z43" s="5">
        <v>1402.3</v>
      </c>
      <c r="AA43" s="143">
        <v>1413.7</v>
      </c>
      <c r="AB43" s="143">
        <v>1367.8</v>
      </c>
      <c r="AC43" s="143">
        <v>1347</v>
      </c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</row>
    <row r="44" spans="1:181" ht="15.75" outlineLevel="1">
      <c r="A44" s="176"/>
      <c r="B44" s="36" t="str">
        <f>IF('0'!A1=1,"Донецька**","Donetsk**")</f>
        <v>Донецька**</v>
      </c>
      <c r="C44" s="45" t="s">
        <v>3</v>
      </c>
      <c r="D44" s="45" t="s">
        <v>3</v>
      </c>
      <c r="E44" s="45" t="s">
        <v>3</v>
      </c>
      <c r="F44" s="45" t="s">
        <v>3</v>
      </c>
      <c r="G44" s="45" t="s">
        <v>3</v>
      </c>
      <c r="H44" s="45" t="s">
        <v>3</v>
      </c>
      <c r="I44" s="45" t="s">
        <v>3</v>
      </c>
      <c r="J44" s="45" t="s">
        <v>3</v>
      </c>
      <c r="K44" s="45" t="s">
        <v>3</v>
      </c>
      <c r="L44" s="45" t="s">
        <v>3</v>
      </c>
      <c r="M44" s="45" t="s">
        <v>3</v>
      </c>
      <c r="N44" s="45" t="s">
        <v>3</v>
      </c>
      <c r="O44" s="45" t="s">
        <v>3</v>
      </c>
      <c r="P44" s="54">
        <v>2138.8000000000002</v>
      </c>
      <c r="Q44" s="54">
        <v>1981.3</v>
      </c>
      <c r="R44" s="54">
        <v>1983.7</v>
      </c>
      <c r="S44" s="54">
        <v>1995.4</v>
      </c>
      <c r="T44" s="54">
        <v>1985.4</v>
      </c>
      <c r="U44" s="5">
        <v>1968.1</v>
      </c>
      <c r="V44" s="6">
        <v>1752.4</v>
      </c>
      <c r="W44" s="6">
        <v>756.3</v>
      </c>
      <c r="X44" s="6">
        <v>748.4</v>
      </c>
      <c r="Y44" s="6">
        <v>734.3</v>
      </c>
      <c r="Z44" s="6">
        <v>741</v>
      </c>
      <c r="AA44" s="146">
        <v>747.2</v>
      </c>
      <c r="AB44" s="146">
        <v>713.7</v>
      </c>
      <c r="AC44" s="146">
        <v>697.9</v>
      </c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</row>
    <row r="45" spans="1:181" ht="15.75" outlineLevel="1">
      <c r="A45" s="176"/>
      <c r="B45" s="36" t="str">
        <f>IF('0'!A1=1,"Житомирська","Zhytomyr")</f>
        <v>Житомирська</v>
      </c>
      <c r="C45" s="45" t="s">
        <v>3</v>
      </c>
      <c r="D45" s="45" t="s">
        <v>3</v>
      </c>
      <c r="E45" s="45" t="s">
        <v>3</v>
      </c>
      <c r="F45" s="45" t="s">
        <v>3</v>
      </c>
      <c r="G45" s="45" t="s">
        <v>3</v>
      </c>
      <c r="H45" s="45" t="s">
        <v>3</v>
      </c>
      <c r="I45" s="45" t="s">
        <v>3</v>
      </c>
      <c r="J45" s="45" t="s">
        <v>3</v>
      </c>
      <c r="K45" s="45" t="s">
        <v>3</v>
      </c>
      <c r="L45" s="45" t="s">
        <v>3</v>
      </c>
      <c r="M45" s="45" t="s">
        <v>3</v>
      </c>
      <c r="N45" s="45" t="s">
        <v>3</v>
      </c>
      <c r="O45" s="45" t="s">
        <v>3</v>
      </c>
      <c r="P45" s="54">
        <v>568.20000000000005</v>
      </c>
      <c r="Q45" s="54">
        <v>555.20000000000005</v>
      </c>
      <c r="R45" s="54">
        <v>560.29999999999995</v>
      </c>
      <c r="S45" s="54">
        <v>553.5</v>
      </c>
      <c r="T45" s="54">
        <v>550.29999999999995</v>
      </c>
      <c r="U45" s="5">
        <v>552.29999999999995</v>
      </c>
      <c r="V45" s="5">
        <v>514.79999999999995</v>
      </c>
      <c r="W45" s="5">
        <v>506.6</v>
      </c>
      <c r="X45" s="5">
        <v>507.6</v>
      </c>
      <c r="Y45" s="5">
        <v>510.6</v>
      </c>
      <c r="Z45" s="5">
        <v>516.70000000000005</v>
      </c>
      <c r="AA45" s="143">
        <v>521.20000000000005</v>
      </c>
      <c r="AB45" s="143">
        <v>489.3</v>
      </c>
      <c r="AC45" s="143">
        <v>479.7</v>
      </c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</row>
    <row r="46" spans="1:181" ht="15.75" outlineLevel="1">
      <c r="A46" s="176"/>
      <c r="B46" s="36" t="str">
        <f>IF('0'!A1=1,"Закарпатська","Zakarpattya")</f>
        <v>Закарпатська</v>
      </c>
      <c r="C46" s="45" t="s">
        <v>3</v>
      </c>
      <c r="D46" s="45" t="s">
        <v>3</v>
      </c>
      <c r="E46" s="45" t="s">
        <v>3</v>
      </c>
      <c r="F46" s="45" t="s">
        <v>3</v>
      </c>
      <c r="G46" s="45" t="s">
        <v>3</v>
      </c>
      <c r="H46" s="45" t="s">
        <v>3</v>
      </c>
      <c r="I46" s="45" t="s">
        <v>3</v>
      </c>
      <c r="J46" s="45" t="s">
        <v>3</v>
      </c>
      <c r="K46" s="45" t="s">
        <v>3</v>
      </c>
      <c r="L46" s="45" t="s">
        <v>3</v>
      </c>
      <c r="M46" s="45" t="s">
        <v>3</v>
      </c>
      <c r="N46" s="45" t="s">
        <v>3</v>
      </c>
      <c r="O46" s="45" t="s">
        <v>3</v>
      </c>
      <c r="P46" s="54">
        <v>552.20000000000005</v>
      </c>
      <c r="Q46" s="54">
        <v>524.70000000000005</v>
      </c>
      <c r="R46" s="54">
        <v>531.79999999999995</v>
      </c>
      <c r="S46" s="54">
        <v>522.70000000000005</v>
      </c>
      <c r="T46" s="54">
        <v>530.79999999999995</v>
      </c>
      <c r="U46" s="5">
        <v>541.20000000000005</v>
      </c>
      <c r="V46" s="5">
        <v>521.4</v>
      </c>
      <c r="W46" s="5">
        <v>519.29999999999995</v>
      </c>
      <c r="X46" s="5">
        <v>505.5</v>
      </c>
      <c r="Y46" s="5">
        <v>496.3</v>
      </c>
      <c r="Z46" s="5">
        <v>502.4</v>
      </c>
      <c r="AA46" s="143">
        <v>508.9</v>
      </c>
      <c r="AB46" s="143">
        <v>492.7</v>
      </c>
      <c r="AC46" s="143">
        <v>483.5</v>
      </c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</row>
    <row r="47" spans="1:181" ht="15.75" outlineLevel="1">
      <c r="A47" s="176"/>
      <c r="B47" s="36" t="str">
        <f>IF('0'!A1=1,"Запорізька","Zaporizhzhya")</f>
        <v>Запорізька</v>
      </c>
      <c r="C47" s="45" t="s">
        <v>3</v>
      </c>
      <c r="D47" s="45" t="s">
        <v>3</v>
      </c>
      <c r="E47" s="45" t="s">
        <v>3</v>
      </c>
      <c r="F47" s="45" t="s">
        <v>3</v>
      </c>
      <c r="G47" s="45" t="s">
        <v>3</v>
      </c>
      <c r="H47" s="45" t="s">
        <v>3</v>
      </c>
      <c r="I47" s="45" t="s">
        <v>3</v>
      </c>
      <c r="J47" s="45" t="s">
        <v>3</v>
      </c>
      <c r="K47" s="45" t="s">
        <v>3</v>
      </c>
      <c r="L47" s="45" t="s">
        <v>3</v>
      </c>
      <c r="M47" s="45" t="s">
        <v>3</v>
      </c>
      <c r="N47" s="45" t="s">
        <v>3</v>
      </c>
      <c r="O47" s="45" t="s">
        <v>3</v>
      </c>
      <c r="P47" s="54">
        <v>850.4</v>
      </c>
      <c r="Q47" s="54">
        <v>824.2</v>
      </c>
      <c r="R47" s="54">
        <v>825.7</v>
      </c>
      <c r="S47" s="54">
        <v>827.4</v>
      </c>
      <c r="T47" s="54">
        <v>821.2</v>
      </c>
      <c r="U47" s="5">
        <v>821.9</v>
      </c>
      <c r="V47" s="5">
        <v>773.5</v>
      </c>
      <c r="W47" s="5">
        <v>745.1</v>
      </c>
      <c r="X47" s="5">
        <v>734.9</v>
      </c>
      <c r="Y47" s="5">
        <v>719.7</v>
      </c>
      <c r="Z47" s="5">
        <v>732.2</v>
      </c>
      <c r="AA47" s="143">
        <v>741.6</v>
      </c>
      <c r="AB47" s="143">
        <v>707.3</v>
      </c>
      <c r="AC47" s="143">
        <v>694.4</v>
      </c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</row>
    <row r="48" spans="1:181" ht="15.75" outlineLevel="1">
      <c r="A48" s="176"/>
      <c r="B48" s="36" t="str">
        <f>IF('0'!A1=1,"Івано-Франківська","Ivano-Frankivsk")</f>
        <v>Івано-Франківська</v>
      </c>
      <c r="C48" s="45" t="s">
        <v>3</v>
      </c>
      <c r="D48" s="45" t="s">
        <v>3</v>
      </c>
      <c r="E48" s="45" t="s">
        <v>3</v>
      </c>
      <c r="F48" s="45" t="s">
        <v>3</v>
      </c>
      <c r="G48" s="45" t="s">
        <v>3</v>
      </c>
      <c r="H48" s="45" t="s">
        <v>3</v>
      </c>
      <c r="I48" s="45" t="s">
        <v>3</v>
      </c>
      <c r="J48" s="45" t="s">
        <v>3</v>
      </c>
      <c r="K48" s="45" t="s">
        <v>3</v>
      </c>
      <c r="L48" s="45" t="s">
        <v>3</v>
      </c>
      <c r="M48" s="45" t="s">
        <v>3</v>
      </c>
      <c r="N48" s="45" t="s">
        <v>3</v>
      </c>
      <c r="O48" s="45" t="s">
        <v>3</v>
      </c>
      <c r="P48" s="54">
        <v>541.9</v>
      </c>
      <c r="Q48" s="54">
        <v>526.29999999999995</v>
      </c>
      <c r="R48" s="54">
        <v>530.29999999999995</v>
      </c>
      <c r="S48" s="54">
        <v>529.70000000000005</v>
      </c>
      <c r="T48" s="54">
        <v>548.5</v>
      </c>
      <c r="U48" s="5">
        <v>562.70000000000005</v>
      </c>
      <c r="V48" s="5">
        <v>547.79999999999995</v>
      </c>
      <c r="W48" s="5">
        <v>558.29999999999995</v>
      </c>
      <c r="X48" s="5">
        <v>556.9</v>
      </c>
      <c r="Y48" s="5">
        <v>559</v>
      </c>
      <c r="Z48" s="5">
        <v>565.79999999999995</v>
      </c>
      <c r="AA48" s="143">
        <v>575.1</v>
      </c>
      <c r="AB48" s="143">
        <v>548.79999999999995</v>
      </c>
      <c r="AC48" s="143">
        <v>543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</row>
    <row r="49" spans="1:181" ht="15.75" outlineLevel="1">
      <c r="A49" s="176"/>
      <c r="B49" s="36" t="str">
        <f>IF('0'!A1=1,"Київська","Kyiv")</f>
        <v>Київська</v>
      </c>
      <c r="C49" s="45" t="s">
        <v>3</v>
      </c>
      <c r="D49" s="45" t="s">
        <v>3</v>
      </c>
      <c r="E49" s="45" t="s">
        <v>3</v>
      </c>
      <c r="F49" s="45" t="s">
        <v>3</v>
      </c>
      <c r="G49" s="45" t="s">
        <v>3</v>
      </c>
      <c r="H49" s="45" t="s">
        <v>3</v>
      </c>
      <c r="I49" s="45" t="s">
        <v>3</v>
      </c>
      <c r="J49" s="45" t="s">
        <v>3</v>
      </c>
      <c r="K49" s="45" t="s">
        <v>3</v>
      </c>
      <c r="L49" s="45" t="s">
        <v>3</v>
      </c>
      <c r="M49" s="45" t="s">
        <v>3</v>
      </c>
      <c r="N49" s="45" t="s">
        <v>3</v>
      </c>
      <c r="O49" s="45" t="s">
        <v>3</v>
      </c>
      <c r="P49" s="54">
        <v>796.1</v>
      </c>
      <c r="Q49" s="54">
        <v>755</v>
      </c>
      <c r="R49" s="54">
        <v>757.9</v>
      </c>
      <c r="S49" s="54">
        <v>754.4</v>
      </c>
      <c r="T49" s="54">
        <v>757.5</v>
      </c>
      <c r="U49" s="5">
        <v>758.4</v>
      </c>
      <c r="V49" s="5">
        <v>724.3</v>
      </c>
      <c r="W49" s="5">
        <v>739.9</v>
      </c>
      <c r="X49" s="5">
        <v>736.3</v>
      </c>
      <c r="Y49" s="5">
        <v>741.1</v>
      </c>
      <c r="Z49" s="5">
        <v>755.7</v>
      </c>
      <c r="AA49" s="143">
        <v>771.4</v>
      </c>
      <c r="AB49" s="143">
        <v>755.7</v>
      </c>
      <c r="AC49" s="143">
        <v>745.2</v>
      </c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</row>
    <row r="50" spans="1:181" ht="15.75" outlineLevel="1">
      <c r="A50" s="176"/>
      <c r="B50" s="36" t="str">
        <f>IF('0'!A1=1,"Кіровоградська","Kirovohrad")</f>
        <v>Кіровоградська</v>
      </c>
      <c r="C50" s="45" t="s">
        <v>3</v>
      </c>
      <c r="D50" s="45" t="s">
        <v>3</v>
      </c>
      <c r="E50" s="45" t="s">
        <v>3</v>
      </c>
      <c r="F50" s="45" t="s">
        <v>3</v>
      </c>
      <c r="G50" s="45" t="s">
        <v>3</v>
      </c>
      <c r="H50" s="45" t="s">
        <v>3</v>
      </c>
      <c r="I50" s="45" t="s">
        <v>3</v>
      </c>
      <c r="J50" s="45" t="s">
        <v>3</v>
      </c>
      <c r="K50" s="45" t="s">
        <v>3</v>
      </c>
      <c r="L50" s="45" t="s">
        <v>3</v>
      </c>
      <c r="M50" s="45" t="s">
        <v>3</v>
      </c>
      <c r="N50" s="45" t="s">
        <v>3</v>
      </c>
      <c r="O50" s="45" t="s">
        <v>3</v>
      </c>
      <c r="P50" s="54">
        <v>459.1</v>
      </c>
      <c r="Q50" s="54">
        <v>432.7</v>
      </c>
      <c r="R50" s="54">
        <v>431.2</v>
      </c>
      <c r="S50" s="54">
        <v>433.1</v>
      </c>
      <c r="T50" s="54">
        <v>433.7</v>
      </c>
      <c r="U50" s="5">
        <v>434</v>
      </c>
      <c r="V50" s="5">
        <v>391.1</v>
      </c>
      <c r="W50" s="5">
        <v>386.8</v>
      </c>
      <c r="X50" s="5">
        <v>375.7</v>
      </c>
      <c r="Y50" s="5">
        <v>376.8</v>
      </c>
      <c r="Z50" s="5">
        <v>380.5</v>
      </c>
      <c r="AA50" s="143">
        <v>384.5</v>
      </c>
      <c r="AB50" s="143">
        <v>362</v>
      </c>
      <c r="AC50" s="143">
        <v>352.9</v>
      </c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</row>
    <row r="51" spans="1:181" ht="15.75" outlineLevel="1">
      <c r="A51" s="176"/>
      <c r="B51" s="36" t="str">
        <f>IF('0'!A1=1,"Луганська**","Luhansk**")</f>
        <v>Луганська**</v>
      </c>
      <c r="C51" s="45" t="s">
        <v>3</v>
      </c>
      <c r="D51" s="45" t="s">
        <v>3</v>
      </c>
      <c r="E51" s="45" t="s">
        <v>3</v>
      </c>
      <c r="F51" s="45" t="s">
        <v>3</v>
      </c>
      <c r="G51" s="45" t="s">
        <v>3</v>
      </c>
      <c r="H51" s="45" t="s">
        <v>3</v>
      </c>
      <c r="I51" s="45" t="s">
        <v>3</v>
      </c>
      <c r="J51" s="45" t="s">
        <v>3</v>
      </c>
      <c r="K51" s="45" t="s">
        <v>3</v>
      </c>
      <c r="L51" s="45" t="s">
        <v>3</v>
      </c>
      <c r="M51" s="45" t="s">
        <v>3</v>
      </c>
      <c r="N51" s="45" t="s">
        <v>3</v>
      </c>
      <c r="O51" s="45" t="s">
        <v>3</v>
      </c>
      <c r="P51" s="54">
        <v>1068.8</v>
      </c>
      <c r="Q51" s="54">
        <v>1026.2</v>
      </c>
      <c r="R51" s="54">
        <v>1015.4</v>
      </c>
      <c r="S51" s="54">
        <v>1002.2</v>
      </c>
      <c r="T51" s="54">
        <v>1008.6</v>
      </c>
      <c r="U51" s="5">
        <v>1011.7</v>
      </c>
      <c r="V51" s="6">
        <v>877.6</v>
      </c>
      <c r="W51" s="6">
        <v>306.3</v>
      </c>
      <c r="X51" s="6">
        <v>298.5</v>
      </c>
      <c r="Y51" s="6">
        <v>292.10000000000002</v>
      </c>
      <c r="Z51" s="6">
        <v>298.2</v>
      </c>
      <c r="AA51" s="146">
        <v>303.7</v>
      </c>
      <c r="AB51" s="146">
        <v>287.10000000000002</v>
      </c>
      <c r="AC51" s="146">
        <v>278.5</v>
      </c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</row>
    <row r="52" spans="1:181" ht="15.75" outlineLevel="1">
      <c r="A52" s="176"/>
      <c r="B52" s="36" t="str">
        <f>IF('0'!A1=1,"Львівська","Lviv")</f>
        <v>Львівська</v>
      </c>
      <c r="C52" s="45" t="s">
        <v>3</v>
      </c>
      <c r="D52" s="45" t="s">
        <v>3</v>
      </c>
      <c r="E52" s="45" t="s">
        <v>3</v>
      </c>
      <c r="F52" s="45" t="s">
        <v>3</v>
      </c>
      <c r="G52" s="45" t="s">
        <v>3</v>
      </c>
      <c r="H52" s="45" t="s">
        <v>3</v>
      </c>
      <c r="I52" s="45" t="s">
        <v>3</v>
      </c>
      <c r="J52" s="45" t="s">
        <v>3</v>
      </c>
      <c r="K52" s="45" t="s">
        <v>3</v>
      </c>
      <c r="L52" s="45" t="s">
        <v>3</v>
      </c>
      <c r="M52" s="45" t="s">
        <v>3</v>
      </c>
      <c r="N52" s="45" t="s">
        <v>3</v>
      </c>
      <c r="O52" s="45" t="s">
        <v>3</v>
      </c>
      <c r="P52" s="54">
        <v>1092.5</v>
      </c>
      <c r="Q52" s="54">
        <v>1085</v>
      </c>
      <c r="R52" s="54">
        <v>1096.7</v>
      </c>
      <c r="S52" s="54">
        <v>1100.7</v>
      </c>
      <c r="T52" s="54">
        <v>1099.9000000000001</v>
      </c>
      <c r="U52" s="5">
        <v>1104.7</v>
      </c>
      <c r="V52" s="5">
        <v>1038.2</v>
      </c>
      <c r="W52" s="5">
        <v>1042</v>
      </c>
      <c r="X52" s="5">
        <v>1047</v>
      </c>
      <c r="Y52" s="5">
        <v>1050.8</v>
      </c>
      <c r="Z52" s="5">
        <v>1061.2</v>
      </c>
      <c r="AA52" s="143">
        <v>1075.2</v>
      </c>
      <c r="AB52" s="143">
        <v>1038.9000000000001</v>
      </c>
      <c r="AC52" s="143">
        <v>1028.7</v>
      </c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</row>
    <row r="53" spans="1:181" ht="15.75" outlineLevel="1">
      <c r="A53" s="176"/>
      <c r="B53" s="36" t="str">
        <f>IF('0'!A1=1,"Миколаївська","Mykolayiv")</f>
        <v>Миколаївська</v>
      </c>
      <c r="C53" s="45" t="s">
        <v>3</v>
      </c>
      <c r="D53" s="45" t="s">
        <v>3</v>
      </c>
      <c r="E53" s="45" t="s">
        <v>3</v>
      </c>
      <c r="F53" s="45" t="s">
        <v>3</v>
      </c>
      <c r="G53" s="45" t="s">
        <v>3</v>
      </c>
      <c r="H53" s="45" t="s">
        <v>3</v>
      </c>
      <c r="I53" s="45" t="s">
        <v>3</v>
      </c>
      <c r="J53" s="45" t="s">
        <v>3</v>
      </c>
      <c r="K53" s="45" t="s">
        <v>3</v>
      </c>
      <c r="L53" s="45" t="s">
        <v>3</v>
      </c>
      <c r="M53" s="45" t="s">
        <v>3</v>
      </c>
      <c r="N53" s="45" t="s">
        <v>3</v>
      </c>
      <c r="O53" s="45" t="s">
        <v>3</v>
      </c>
      <c r="P53" s="54">
        <v>548.5</v>
      </c>
      <c r="Q53" s="54">
        <v>535.20000000000005</v>
      </c>
      <c r="R53" s="54">
        <v>536.70000000000005</v>
      </c>
      <c r="S53" s="54">
        <v>537.5</v>
      </c>
      <c r="T53" s="54">
        <v>533.70000000000005</v>
      </c>
      <c r="U53" s="5">
        <v>534.5</v>
      </c>
      <c r="V53" s="5">
        <v>501.5</v>
      </c>
      <c r="W53" s="5">
        <v>508.7</v>
      </c>
      <c r="X53" s="5">
        <v>498.1</v>
      </c>
      <c r="Y53" s="5">
        <v>489.7</v>
      </c>
      <c r="Z53" s="5">
        <v>496.2</v>
      </c>
      <c r="AA53" s="143">
        <v>499.6</v>
      </c>
      <c r="AB53" s="143">
        <v>479.7</v>
      </c>
      <c r="AC53" s="143">
        <v>466.5</v>
      </c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</row>
    <row r="54" spans="1:181" ht="15.75" outlineLevel="1">
      <c r="A54" s="176"/>
      <c r="B54" s="36" t="str">
        <f>IF('0'!A1=1,"Одеська","Odesa")</f>
        <v>Одеська</v>
      </c>
      <c r="C54" s="45" t="s">
        <v>3</v>
      </c>
      <c r="D54" s="45" t="s">
        <v>3</v>
      </c>
      <c r="E54" s="45" t="s">
        <v>3</v>
      </c>
      <c r="F54" s="45" t="s">
        <v>3</v>
      </c>
      <c r="G54" s="45" t="s">
        <v>3</v>
      </c>
      <c r="H54" s="45" t="s">
        <v>3</v>
      </c>
      <c r="I54" s="45" t="s">
        <v>3</v>
      </c>
      <c r="J54" s="45" t="s">
        <v>3</v>
      </c>
      <c r="K54" s="45" t="s">
        <v>3</v>
      </c>
      <c r="L54" s="45" t="s">
        <v>3</v>
      </c>
      <c r="M54" s="45" t="s">
        <v>3</v>
      </c>
      <c r="N54" s="45" t="s">
        <v>3</v>
      </c>
      <c r="O54" s="45" t="s">
        <v>3</v>
      </c>
      <c r="P54" s="54">
        <v>1067.2</v>
      </c>
      <c r="Q54" s="54">
        <v>1040.2</v>
      </c>
      <c r="R54" s="54">
        <v>1044.5</v>
      </c>
      <c r="S54" s="54">
        <v>1048.5</v>
      </c>
      <c r="T54" s="54">
        <v>1060.4000000000001</v>
      </c>
      <c r="U54" s="5">
        <v>1064.5</v>
      </c>
      <c r="V54" s="5">
        <v>1009.4</v>
      </c>
      <c r="W54" s="5">
        <v>1016.2</v>
      </c>
      <c r="X54" s="5">
        <v>1000.6</v>
      </c>
      <c r="Y54" s="5">
        <v>986.6</v>
      </c>
      <c r="Z54" s="5">
        <v>1001.9</v>
      </c>
      <c r="AA54" s="143">
        <v>1020.1</v>
      </c>
      <c r="AB54" s="143">
        <v>991.2</v>
      </c>
      <c r="AC54" s="143">
        <v>979.6</v>
      </c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</row>
    <row r="55" spans="1:181" ht="15.75" outlineLevel="1">
      <c r="A55" s="176"/>
      <c r="B55" s="36" t="str">
        <f>IF('0'!A1=1,"Полтавська","Poltava")</f>
        <v>Полтавська</v>
      </c>
      <c r="C55" s="45" t="s">
        <v>3</v>
      </c>
      <c r="D55" s="45" t="s">
        <v>3</v>
      </c>
      <c r="E55" s="45" t="s">
        <v>3</v>
      </c>
      <c r="F55" s="45" t="s">
        <v>3</v>
      </c>
      <c r="G55" s="45" t="s">
        <v>3</v>
      </c>
      <c r="H55" s="45" t="s">
        <v>3</v>
      </c>
      <c r="I55" s="45" t="s">
        <v>3</v>
      </c>
      <c r="J55" s="45" t="s">
        <v>3</v>
      </c>
      <c r="K55" s="45" t="s">
        <v>3</v>
      </c>
      <c r="L55" s="45" t="s">
        <v>3</v>
      </c>
      <c r="M55" s="45" t="s">
        <v>3</v>
      </c>
      <c r="N55" s="45" t="s">
        <v>3</v>
      </c>
      <c r="O55" s="45" t="s">
        <v>3</v>
      </c>
      <c r="P55" s="54">
        <v>691.6</v>
      </c>
      <c r="Q55" s="54">
        <v>647.1</v>
      </c>
      <c r="R55" s="54">
        <v>644.79999999999995</v>
      </c>
      <c r="S55" s="54">
        <v>654.20000000000005</v>
      </c>
      <c r="T55" s="54">
        <v>652.70000000000005</v>
      </c>
      <c r="U55" s="5">
        <v>648.29999999999995</v>
      </c>
      <c r="V55" s="5">
        <v>602.9</v>
      </c>
      <c r="W55" s="5">
        <v>583.6</v>
      </c>
      <c r="X55" s="5">
        <v>570.4</v>
      </c>
      <c r="Y55" s="5">
        <v>575</v>
      </c>
      <c r="Z55" s="5">
        <v>580.6</v>
      </c>
      <c r="AA55" s="143">
        <v>591.20000000000005</v>
      </c>
      <c r="AB55" s="143">
        <v>566.20000000000005</v>
      </c>
      <c r="AC55" s="143">
        <v>550.5</v>
      </c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</row>
    <row r="56" spans="1:181" ht="15.75" outlineLevel="1">
      <c r="A56" s="176"/>
      <c r="B56" s="36" t="str">
        <f>IF('0'!A1=1,"Рівненська","Rivne")</f>
        <v>Рівненська</v>
      </c>
      <c r="C56" s="45" t="s">
        <v>3</v>
      </c>
      <c r="D56" s="45" t="s">
        <v>3</v>
      </c>
      <c r="E56" s="45" t="s">
        <v>3</v>
      </c>
      <c r="F56" s="45" t="s">
        <v>3</v>
      </c>
      <c r="G56" s="45" t="s">
        <v>3</v>
      </c>
      <c r="H56" s="45" t="s">
        <v>3</v>
      </c>
      <c r="I56" s="45" t="s">
        <v>3</v>
      </c>
      <c r="J56" s="45" t="s">
        <v>3</v>
      </c>
      <c r="K56" s="45" t="s">
        <v>3</v>
      </c>
      <c r="L56" s="45" t="s">
        <v>3</v>
      </c>
      <c r="M56" s="45" t="s">
        <v>3</v>
      </c>
      <c r="N56" s="45" t="s">
        <v>3</v>
      </c>
      <c r="O56" s="45" t="s">
        <v>3</v>
      </c>
      <c r="P56" s="54">
        <v>478.1</v>
      </c>
      <c r="Q56" s="54">
        <v>461.5</v>
      </c>
      <c r="R56" s="54">
        <v>471.2</v>
      </c>
      <c r="S56" s="54">
        <v>489.2</v>
      </c>
      <c r="T56" s="54">
        <v>492.5</v>
      </c>
      <c r="U56" s="5">
        <v>494.9</v>
      </c>
      <c r="V56" s="5">
        <v>476</v>
      </c>
      <c r="W56" s="5">
        <v>487.7</v>
      </c>
      <c r="X56" s="5">
        <v>474.2</v>
      </c>
      <c r="Y56" s="5">
        <v>460.2</v>
      </c>
      <c r="Z56" s="5">
        <v>473.6</v>
      </c>
      <c r="AA56" s="143">
        <v>486</v>
      </c>
      <c r="AB56" s="143">
        <v>465.8</v>
      </c>
      <c r="AC56" s="143">
        <v>455.2</v>
      </c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</row>
    <row r="57" spans="1:181" ht="15.75" outlineLevel="1">
      <c r="A57" s="176"/>
      <c r="B57" s="36" t="str">
        <f>IF('0'!A1=1,"Сумська","Sumy")</f>
        <v>Сумська</v>
      </c>
      <c r="C57" s="45" t="s">
        <v>3</v>
      </c>
      <c r="D57" s="45" t="s">
        <v>3</v>
      </c>
      <c r="E57" s="45" t="s">
        <v>3</v>
      </c>
      <c r="F57" s="45" t="s">
        <v>3</v>
      </c>
      <c r="G57" s="45" t="s">
        <v>3</v>
      </c>
      <c r="H57" s="45" t="s">
        <v>3</v>
      </c>
      <c r="I57" s="45" t="s">
        <v>3</v>
      </c>
      <c r="J57" s="45" t="s">
        <v>3</v>
      </c>
      <c r="K57" s="45" t="s">
        <v>3</v>
      </c>
      <c r="L57" s="45" t="s">
        <v>3</v>
      </c>
      <c r="M57" s="45" t="s">
        <v>3</v>
      </c>
      <c r="N57" s="45" t="s">
        <v>3</v>
      </c>
      <c r="O57" s="45" t="s">
        <v>3</v>
      </c>
      <c r="P57" s="54">
        <v>543.70000000000005</v>
      </c>
      <c r="Q57" s="54">
        <v>500.1</v>
      </c>
      <c r="R57" s="54">
        <v>497</v>
      </c>
      <c r="S57" s="54">
        <v>518.9</v>
      </c>
      <c r="T57" s="54">
        <v>519.6</v>
      </c>
      <c r="U57" s="5">
        <v>515.9</v>
      </c>
      <c r="V57" s="5">
        <v>481.4</v>
      </c>
      <c r="W57" s="5">
        <v>470.5</v>
      </c>
      <c r="X57" s="5">
        <v>478.5</v>
      </c>
      <c r="Y57" s="5">
        <v>481.4</v>
      </c>
      <c r="Z57" s="5">
        <v>485.1</v>
      </c>
      <c r="AA57" s="143">
        <v>490.9</v>
      </c>
      <c r="AB57" s="143">
        <v>459.9</v>
      </c>
      <c r="AC57" s="143">
        <v>444.1</v>
      </c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</row>
    <row r="58" spans="1:181" ht="15.75" outlineLevel="1">
      <c r="A58" s="176"/>
      <c r="B58" s="36" t="str">
        <f>IF('0'!A1=1,"Тернопільська","Ternopyl")</f>
        <v>Тернопільська</v>
      </c>
      <c r="C58" s="45" t="s">
        <v>3</v>
      </c>
      <c r="D58" s="45" t="s">
        <v>3</v>
      </c>
      <c r="E58" s="45" t="s">
        <v>3</v>
      </c>
      <c r="F58" s="45" t="s">
        <v>3</v>
      </c>
      <c r="G58" s="45" t="s">
        <v>3</v>
      </c>
      <c r="H58" s="45" t="s">
        <v>3</v>
      </c>
      <c r="I58" s="45" t="s">
        <v>3</v>
      </c>
      <c r="J58" s="45" t="s">
        <v>3</v>
      </c>
      <c r="K58" s="45" t="s">
        <v>3</v>
      </c>
      <c r="L58" s="45" t="s">
        <v>3</v>
      </c>
      <c r="M58" s="45" t="s">
        <v>3</v>
      </c>
      <c r="N58" s="45" t="s">
        <v>3</v>
      </c>
      <c r="O58" s="45" t="s">
        <v>3</v>
      </c>
      <c r="P58" s="54">
        <v>424.9</v>
      </c>
      <c r="Q58" s="54">
        <v>422.1</v>
      </c>
      <c r="R58" s="54">
        <v>431.3</v>
      </c>
      <c r="S58" s="54">
        <v>433.6</v>
      </c>
      <c r="T58" s="54">
        <v>439.4</v>
      </c>
      <c r="U58" s="5">
        <v>442.9</v>
      </c>
      <c r="V58" s="5">
        <v>416</v>
      </c>
      <c r="W58" s="5">
        <v>406.2</v>
      </c>
      <c r="X58" s="5">
        <v>407.6</v>
      </c>
      <c r="Y58" s="5">
        <v>399.1</v>
      </c>
      <c r="Z58" s="5">
        <v>410.8</v>
      </c>
      <c r="AA58" s="143">
        <v>417.7</v>
      </c>
      <c r="AB58" s="143">
        <v>398.4</v>
      </c>
      <c r="AC58" s="143">
        <v>389.3</v>
      </c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</row>
    <row r="59" spans="1:181" ht="15.75" outlineLevel="1">
      <c r="A59" s="176"/>
      <c r="B59" s="36" t="str">
        <f>IF('0'!A1=1,"Харківська","Kharkiv")</f>
        <v>Харківська</v>
      </c>
      <c r="C59" s="45" t="s">
        <v>3</v>
      </c>
      <c r="D59" s="45" t="s">
        <v>3</v>
      </c>
      <c r="E59" s="45" t="s">
        <v>3</v>
      </c>
      <c r="F59" s="45" t="s">
        <v>3</v>
      </c>
      <c r="G59" s="45" t="s">
        <v>3</v>
      </c>
      <c r="H59" s="45" t="s">
        <v>3</v>
      </c>
      <c r="I59" s="45" t="s">
        <v>3</v>
      </c>
      <c r="J59" s="45" t="s">
        <v>3</v>
      </c>
      <c r="K59" s="45" t="s">
        <v>3</v>
      </c>
      <c r="L59" s="45" t="s">
        <v>3</v>
      </c>
      <c r="M59" s="45" t="s">
        <v>3</v>
      </c>
      <c r="N59" s="45" t="s">
        <v>3</v>
      </c>
      <c r="O59" s="45" t="s">
        <v>3</v>
      </c>
      <c r="P59" s="54">
        <v>1312.9</v>
      </c>
      <c r="Q59" s="54">
        <v>1265.5999999999999</v>
      </c>
      <c r="R59" s="54">
        <v>1267.3</v>
      </c>
      <c r="S59" s="54">
        <v>1279</v>
      </c>
      <c r="T59" s="54">
        <v>1280.5999999999999</v>
      </c>
      <c r="U59" s="5">
        <v>1282.8</v>
      </c>
      <c r="V59" s="5">
        <v>1225.3</v>
      </c>
      <c r="W59" s="5">
        <v>1230.8</v>
      </c>
      <c r="X59" s="5">
        <v>1236.5999999999999</v>
      </c>
      <c r="Y59" s="5">
        <v>1247.0999999999999</v>
      </c>
      <c r="Z59" s="5">
        <v>1258.9000000000001</v>
      </c>
      <c r="AA59" s="143">
        <v>1263.9000000000001</v>
      </c>
      <c r="AB59" s="143">
        <v>1208.5</v>
      </c>
      <c r="AC59" s="143">
        <v>1181.0999999999999</v>
      </c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</row>
    <row r="60" spans="1:181" ht="15.75" outlineLevel="1">
      <c r="A60" s="176"/>
      <c r="B60" s="36" t="str">
        <f>IF('0'!A1=1,"Херсонська","Kherson")</f>
        <v>Херсонська</v>
      </c>
      <c r="C60" s="45" t="s">
        <v>3</v>
      </c>
      <c r="D60" s="45" t="s">
        <v>3</v>
      </c>
      <c r="E60" s="45" t="s">
        <v>3</v>
      </c>
      <c r="F60" s="45" t="s">
        <v>3</v>
      </c>
      <c r="G60" s="45" t="s">
        <v>3</v>
      </c>
      <c r="H60" s="45" t="s">
        <v>3</v>
      </c>
      <c r="I60" s="45" t="s">
        <v>3</v>
      </c>
      <c r="J60" s="45" t="s">
        <v>3</v>
      </c>
      <c r="K60" s="45" t="s">
        <v>3</v>
      </c>
      <c r="L60" s="45" t="s">
        <v>3</v>
      </c>
      <c r="M60" s="45" t="s">
        <v>3</v>
      </c>
      <c r="N60" s="45" t="s">
        <v>3</v>
      </c>
      <c r="O60" s="45" t="s">
        <v>3</v>
      </c>
      <c r="P60" s="54">
        <v>507.5</v>
      </c>
      <c r="Q60" s="54">
        <v>486.9</v>
      </c>
      <c r="R60" s="54">
        <v>488.8</v>
      </c>
      <c r="S60" s="54">
        <v>480.7</v>
      </c>
      <c r="T60" s="54">
        <v>477.7</v>
      </c>
      <c r="U60" s="5">
        <v>480.2</v>
      </c>
      <c r="V60" s="5">
        <v>450.2</v>
      </c>
      <c r="W60" s="5">
        <v>445.8</v>
      </c>
      <c r="X60" s="5">
        <v>441</v>
      </c>
      <c r="Y60" s="5">
        <v>442.2</v>
      </c>
      <c r="Z60" s="5">
        <v>448.2</v>
      </c>
      <c r="AA60" s="143">
        <v>455.3</v>
      </c>
      <c r="AB60" s="143">
        <v>434.5</v>
      </c>
      <c r="AC60" s="143">
        <v>424.3</v>
      </c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</row>
    <row r="61" spans="1:181" ht="15.75" outlineLevel="1">
      <c r="A61" s="176"/>
      <c r="B61" s="36" t="str">
        <f>IF('0'!A1=1,"Хмельницька","Khmelnytskiy")</f>
        <v>Хмельницька</v>
      </c>
      <c r="C61" s="45" t="s">
        <v>3</v>
      </c>
      <c r="D61" s="45" t="s">
        <v>3</v>
      </c>
      <c r="E61" s="45" t="s">
        <v>3</v>
      </c>
      <c r="F61" s="45" t="s">
        <v>3</v>
      </c>
      <c r="G61" s="45" t="s">
        <v>3</v>
      </c>
      <c r="H61" s="45" t="s">
        <v>3</v>
      </c>
      <c r="I61" s="45" t="s">
        <v>3</v>
      </c>
      <c r="J61" s="45" t="s">
        <v>3</v>
      </c>
      <c r="K61" s="45" t="s">
        <v>3</v>
      </c>
      <c r="L61" s="45" t="s">
        <v>3</v>
      </c>
      <c r="M61" s="45" t="s">
        <v>3</v>
      </c>
      <c r="N61" s="45" t="s">
        <v>3</v>
      </c>
      <c r="O61" s="45" t="s">
        <v>3</v>
      </c>
      <c r="P61" s="54">
        <v>594.4</v>
      </c>
      <c r="Q61" s="54">
        <v>579</v>
      </c>
      <c r="R61" s="54">
        <v>580.6</v>
      </c>
      <c r="S61" s="54">
        <v>572.20000000000005</v>
      </c>
      <c r="T61" s="54">
        <v>571.29999999999995</v>
      </c>
      <c r="U61" s="5">
        <v>573.70000000000005</v>
      </c>
      <c r="V61" s="5">
        <v>521.9</v>
      </c>
      <c r="W61" s="5">
        <v>500.5</v>
      </c>
      <c r="X61" s="5">
        <v>510.1</v>
      </c>
      <c r="Y61" s="5">
        <v>516</v>
      </c>
      <c r="Z61" s="5">
        <v>522</v>
      </c>
      <c r="AA61" s="143">
        <v>528.79999999999995</v>
      </c>
      <c r="AB61" s="143">
        <v>505</v>
      </c>
      <c r="AC61" s="143">
        <v>492.4</v>
      </c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</row>
    <row r="62" spans="1:181" ht="15.75" outlineLevel="1">
      <c r="A62" s="176"/>
      <c r="B62" s="36" t="str">
        <f>IF('0'!A1=1,"Черкаська","Cherkasy")</f>
        <v>Черкаська</v>
      </c>
      <c r="C62" s="45" t="s">
        <v>3</v>
      </c>
      <c r="D62" s="45" t="s">
        <v>3</v>
      </c>
      <c r="E62" s="45" t="s">
        <v>3</v>
      </c>
      <c r="F62" s="45" t="s">
        <v>3</v>
      </c>
      <c r="G62" s="45" t="s">
        <v>3</v>
      </c>
      <c r="H62" s="45" t="s">
        <v>3</v>
      </c>
      <c r="I62" s="45" t="s">
        <v>3</v>
      </c>
      <c r="J62" s="45" t="s">
        <v>3</v>
      </c>
      <c r="K62" s="45" t="s">
        <v>3</v>
      </c>
      <c r="L62" s="45" t="s">
        <v>3</v>
      </c>
      <c r="M62" s="45" t="s">
        <v>3</v>
      </c>
      <c r="N62" s="45" t="s">
        <v>3</v>
      </c>
      <c r="O62" s="45" t="s">
        <v>3</v>
      </c>
      <c r="P62" s="54">
        <v>583.1</v>
      </c>
      <c r="Q62" s="54">
        <v>561.70000000000005</v>
      </c>
      <c r="R62" s="54">
        <v>564.9</v>
      </c>
      <c r="S62" s="54">
        <v>566.4</v>
      </c>
      <c r="T62" s="54">
        <v>562.70000000000005</v>
      </c>
      <c r="U62" s="5">
        <v>562.1</v>
      </c>
      <c r="V62" s="5">
        <v>524.5</v>
      </c>
      <c r="W62" s="5">
        <v>523.5</v>
      </c>
      <c r="X62" s="5">
        <v>517.5</v>
      </c>
      <c r="Y62" s="5">
        <v>518.4</v>
      </c>
      <c r="Z62" s="5">
        <v>522.6</v>
      </c>
      <c r="AA62" s="143">
        <v>531.79999999999995</v>
      </c>
      <c r="AB62" s="143">
        <v>504.5</v>
      </c>
      <c r="AC62" s="143">
        <v>489.1</v>
      </c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</row>
    <row r="63" spans="1:181" ht="15.75" outlineLevel="1">
      <c r="A63" s="176"/>
      <c r="B63" s="36" t="str">
        <f>IF('0'!A1=1,"Чернівецька","Chernivtsi")</f>
        <v>Чернівецька</v>
      </c>
      <c r="C63" s="45" t="s">
        <v>3</v>
      </c>
      <c r="D63" s="45" t="s">
        <v>3</v>
      </c>
      <c r="E63" s="45" t="s">
        <v>3</v>
      </c>
      <c r="F63" s="45" t="s">
        <v>3</v>
      </c>
      <c r="G63" s="45" t="s">
        <v>3</v>
      </c>
      <c r="H63" s="45" t="s">
        <v>3</v>
      </c>
      <c r="I63" s="45" t="s">
        <v>3</v>
      </c>
      <c r="J63" s="45" t="s">
        <v>3</v>
      </c>
      <c r="K63" s="45" t="s">
        <v>3</v>
      </c>
      <c r="L63" s="45" t="s">
        <v>3</v>
      </c>
      <c r="M63" s="45" t="s">
        <v>3</v>
      </c>
      <c r="N63" s="45" t="s">
        <v>3</v>
      </c>
      <c r="O63" s="45" t="s">
        <v>3</v>
      </c>
      <c r="P63" s="54">
        <v>381</v>
      </c>
      <c r="Q63" s="54">
        <v>376.3</v>
      </c>
      <c r="R63" s="54">
        <v>382.4</v>
      </c>
      <c r="S63" s="54">
        <v>385.4</v>
      </c>
      <c r="T63" s="54">
        <v>387.2</v>
      </c>
      <c r="U63" s="5">
        <v>391.6</v>
      </c>
      <c r="V63" s="5">
        <v>370.6</v>
      </c>
      <c r="W63" s="5">
        <v>367.2</v>
      </c>
      <c r="X63" s="5">
        <v>376.1</v>
      </c>
      <c r="Y63" s="5">
        <v>379.3</v>
      </c>
      <c r="Z63" s="5">
        <v>382.9</v>
      </c>
      <c r="AA63" s="143">
        <v>394.1</v>
      </c>
      <c r="AB63" s="143">
        <v>376.5</v>
      </c>
      <c r="AC63" s="143">
        <v>368.1</v>
      </c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</row>
    <row r="64" spans="1:181" ht="15.75" outlineLevel="1">
      <c r="A64" s="176"/>
      <c r="B64" s="36" t="str">
        <f>IF('0'!A1=1,"Чернігівська","Chernihiv")</f>
        <v>Чернігівська</v>
      </c>
      <c r="C64" s="45" t="s">
        <v>3</v>
      </c>
      <c r="D64" s="45" t="s">
        <v>3</v>
      </c>
      <c r="E64" s="45" t="s">
        <v>3</v>
      </c>
      <c r="F64" s="45" t="s">
        <v>3</v>
      </c>
      <c r="G64" s="45" t="s">
        <v>3</v>
      </c>
      <c r="H64" s="45" t="s">
        <v>3</v>
      </c>
      <c r="I64" s="45" t="s">
        <v>3</v>
      </c>
      <c r="J64" s="45" t="s">
        <v>3</v>
      </c>
      <c r="K64" s="45" t="s">
        <v>3</v>
      </c>
      <c r="L64" s="45" t="s">
        <v>3</v>
      </c>
      <c r="M64" s="45" t="s">
        <v>3</v>
      </c>
      <c r="N64" s="45" t="s">
        <v>3</v>
      </c>
      <c r="O64" s="45" t="s">
        <v>3</v>
      </c>
      <c r="P64" s="54">
        <v>501.4</v>
      </c>
      <c r="Q64" s="54">
        <v>479.8</v>
      </c>
      <c r="R64" s="54">
        <v>480.1</v>
      </c>
      <c r="S64" s="54">
        <v>475.3</v>
      </c>
      <c r="T64" s="54">
        <v>475.5</v>
      </c>
      <c r="U64" s="5">
        <v>473.4</v>
      </c>
      <c r="V64" s="5">
        <v>439.5</v>
      </c>
      <c r="W64" s="5">
        <v>432.3</v>
      </c>
      <c r="X64" s="5">
        <v>424.8</v>
      </c>
      <c r="Y64" s="5">
        <v>426.1</v>
      </c>
      <c r="Z64" s="5">
        <v>429.7</v>
      </c>
      <c r="AA64" s="143">
        <v>435.8</v>
      </c>
      <c r="AB64" s="143">
        <v>411.3</v>
      </c>
      <c r="AC64" s="143">
        <v>398.6</v>
      </c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</row>
    <row r="65" spans="1:181" ht="15.75" outlineLevel="1">
      <c r="A65" s="176"/>
      <c r="B65" s="36" t="str">
        <f>IF('0'!A1=1,"м. Київ","Kyiv city")</f>
        <v>м. Київ</v>
      </c>
      <c r="C65" s="45" t="s">
        <v>3</v>
      </c>
      <c r="D65" s="45" t="s">
        <v>3</v>
      </c>
      <c r="E65" s="45" t="s">
        <v>3</v>
      </c>
      <c r="F65" s="45" t="s">
        <v>3</v>
      </c>
      <c r="G65" s="45" t="s">
        <v>3</v>
      </c>
      <c r="H65" s="45" t="s">
        <v>3</v>
      </c>
      <c r="I65" s="45" t="s">
        <v>3</v>
      </c>
      <c r="J65" s="45" t="s">
        <v>3</v>
      </c>
      <c r="K65" s="45" t="s">
        <v>3</v>
      </c>
      <c r="L65" s="45" t="s">
        <v>3</v>
      </c>
      <c r="M65" s="45" t="s">
        <v>3</v>
      </c>
      <c r="N65" s="45" t="s">
        <v>3</v>
      </c>
      <c r="O65" s="45" t="s">
        <v>3</v>
      </c>
      <c r="P65" s="54">
        <v>1420.2</v>
      </c>
      <c r="Q65" s="54">
        <v>1381</v>
      </c>
      <c r="R65" s="54">
        <v>1387.8</v>
      </c>
      <c r="S65" s="54">
        <v>1401</v>
      </c>
      <c r="T65" s="54">
        <v>1399.8</v>
      </c>
      <c r="U65" s="5">
        <v>1413.1</v>
      </c>
      <c r="V65" s="55">
        <v>1368.1</v>
      </c>
      <c r="W65" s="55">
        <v>1357.8</v>
      </c>
      <c r="X65" s="5">
        <v>1364.3</v>
      </c>
      <c r="Y65" s="5">
        <v>1356.8</v>
      </c>
      <c r="Z65" s="5">
        <v>1368.6</v>
      </c>
      <c r="AA65" s="143">
        <v>1379.9</v>
      </c>
      <c r="AB65" s="143">
        <v>1351.5</v>
      </c>
      <c r="AC65" s="143">
        <v>1339.2</v>
      </c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</row>
    <row r="66" spans="1:181" ht="16.5" outlineLevel="1" thickBot="1">
      <c r="A66" s="180"/>
      <c r="B66" s="37" t="str">
        <f>IF('0'!A1=1,"м. Севастополь","Sevastopol city")</f>
        <v>м. Севастополь</v>
      </c>
      <c r="C66" s="48" t="s">
        <v>3</v>
      </c>
      <c r="D66" s="48" t="s">
        <v>3</v>
      </c>
      <c r="E66" s="48" t="s">
        <v>3</v>
      </c>
      <c r="F66" s="48" t="s">
        <v>3</v>
      </c>
      <c r="G66" s="48" t="s">
        <v>3</v>
      </c>
      <c r="H66" s="48" t="s">
        <v>3</v>
      </c>
      <c r="I66" s="48" t="s">
        <v>3</v>
      </c>
      <c r="J66" s="48" t="s">
        <v>3</v>
      </c>
      <c r="K66" s="48" t="s">
        <v>3</v>
      </c>
      <c r="L66" s="48" t="s">
        <v>3</v>
      </c>
      <c r="M66" s="48" t="s">
        <v>3</v>
      </c>
      <c r="N66" s="48" t="s">
        <v>3</v>
      </c>
      <c r="O66" s="48" t="s">
        <v>3</v>
      </c>
      <c r="P66" s="56">
        <v>186.9</v>
      </c>
      <c r="Q66" s="56">
        <v>180.1</v>
      </c>
      <c r="R66" s="56">
        <v>181.3</v>
      </c>
      <c r="S66" s="56">
        <v>179.2</v>
      </c>
      <c r="T66" s="56">
        <v>178.7</v>
      </c>
      <c r="U66" s="51">
        <v>178.9</v>
      </c>
      <c r="V66" s="8" t="s">
        <v>0</v>
      </c>
      <c r="W66" s="8" t="s">
        <v>0</v>
      </c>
      <c r="X66" s="8" t="s">
        <v>0</v>
      </c>
      <c r="Y66" s="8" t="s">
        <v>0</v>
      </c>
      <c r="Z66" s="8" t="s">
        <v>0</v>
      </c>
      <c r="AA66" s="147" t="s">
        <v>0</v>
      </c>
      <c r="AB66" s="147" t="s">
        <v>0</v>
      </c>
      <c r="AC66" s="147" t="s">
        <v>0</v>
      </c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</row>
    <row r="67" spans="1:181" ht="39.75" customHeight="1" thickTop="1">
      <c r="A67" s="30"/>
      <c r="B67" s="39" t="str">
        <f>IF('0'!A1=1,"Економічно неактивне населення у віці 15-70 років (усього, тис. осіб)","Economically inactive population aged 15-70 (thousands person)")</f>
        <v>Економічно неактивне населення у віці 15-70 років (усього, тис. осіб)</v>
      </c>
      <c r="C67" s="1">
        <v>12110</v>
      </c>
      <c r="D67" s="1">
        <v>11559.5</v>
      </c>
      <c r="E67" s="1">
        <v>10753.8</v>
      </c>
      <c r="F67" s="1">
        <v>10713.7</v>
      </c>
      <c r="G67" s="1">
        <v>13782.7</v>
      </c>
      <c r="H67" s="1">
        <v>13318.4</v>
      </c>
      <c r="I67" s="1">
        <v>13595.6</v>
      </c>
      <c r="J67" s="1">
        <v>13582.2</v>
      </c>
      <c r="K67" s="1">
        <v>13687.6</v>
      </c>
      <c r="L67" s="1">
        <v>13622.9</v>
      </c>
      <c r="M67" s="1">
        <v>13559.7</v>
      </c>
      <c r="N67" s="1">
        <v>13542.1</v>
      </c>
      <c r="O67" s="1">
        <v>13312</v>
      </c>
      <c r="P67" s="1">
        <v>12971.1</v>
      </c>
      <c r="Q67" s="1">
        <v>12823</v>
      </c>
      <c r="R67" s="1">
        <v>12575.5</v>
      </c>
      <c r="S67" s="1">
        <v>12265.5</v>
      </c>
      <c r="T67" s="1">
        <v>12055.3</v>
      </c>
      <c r="U67" s="1">
        <v>11861.7</v>
      </c>
      <c r="V67" s="1">
        <v>12023</v>
      </c>
      <c r="W67" s="1">
        <v>10925.5</v>
      </c>
      <c r="X67" s="1">
        <v>10934.1</v>
      </c>
      <c r="Y67" s="1">
        <v>10945</v>
      </c>
      <c r="Z67" s="1">
        <v>10724.8</v>
      </c>
      <c r="AA67" s="140">
        <v>10430.5</v>
      </c>
      <c r="AB67" s="140">
        <v>10724.8</v>
      </c>
      <c r="AC67" s="140">
        <v>10718.3</v>
      </c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</row>
    <row r="68" spans="1:181" s="15" customFormat="1" ht="27" customHeight="1">
      <c r="A68" s="32"/>
      <c r="B68" s="33" t="str">
        <f>IF('0'!A1=1,"Жінки","Females")</f>
        <v>Жінки</v>
      </c>
      <c r="C68" s="45" t="s">
        <v>3</v>
      </c>
      <c r="D68" s="45" t="s">
        <v>3</v>
      </c>
      <c r="E68" s="45" t="s">
        <v>3</v>
      </c>
      <c r="F68" s="45" t="s">
        <v>3</v>
      </c>
      <c r="G68" s="45" t="s">
        <v>3</v>
      </c>
      <c r="H68" s="45" t="s">
        <v>3</v>
      </c>
      <c r="I68" s="45" t="s">
        <v>3</v>
      </c>
      <c r="J68" s="7">
        <v>8005.4</v>
      </c>
      <c r="K68" s="7">
        <v>8026.1</v>
      </c>
      <c r="L68" s="7">
        <v>8016.9</v>
      </c>
      <c r="M68" s="7">
        <v>8147.5</v>
      </c>
      <c r="N68" s="7">
        <v>8198.5</v>
      </c>
      <c r="O68" s="7">
        <v>8099.5</v>
      </c>
      <c r="P68" s="7">
        <v>7951.8</v>
      </c>
      <c r="Q68" s="7">
        <v>7753.4</v>
      </c>
      <c r="R68" s="10">
        <v>7611.4</v>
      </c>
      <c r="S68" s="2">
        <v>7511.2</v>
      </c>
      <c r="T68" s="2">
        <v>7437.7</v>
      </c>
      <c r="U68" s="10">
        <v>7314.2</v>
      </c>
      <c r="V68" s="9">
        <v>7370.3</v>
      </c>
      <c r="W68" s="9">
        <v>6674.7</v>
      </c>
      <c r="X68" s="9">
        <v>6692.7</v>
      </c>
      <c r="Y68" s="9">
        <v>6708</v>
      </c>
      <c r="Z68" s="9">
        <v>6512.3</v>
      </c>
      <c r="AA68" s="144">
        <v>6363.8</v>
      </c>
      <c r="AB68" s="144">
        <v>6493.4</v>
      </c>
      <c r="AC68" s="144">
        <v>6459.7</v>
      </c>
    </row>
    <row r="69" spans="1:181" s="15" customFormat="1" ht="23.45" customHeight="1">
      <c r="A69" s="32"/>
      <c r="B69" s="33" t="str">
        <f>IF('0'!A1=1,"Чоловіки","Males")</f>
        <v>Чоловіки</v>
      </c>
      <c r="C69" s="45" t="s">
        <v>3</v>
      </c>
      <c r="D69" s="45" t="s">
        <v>3</v>
      </c>
      <c r="E69" s="45" t="s">
        <v>3</v>
      </c>
      <c r="F69" s="45" t="s">
        <v>3</v>
      </c>
      <c r="G69" s="45" t="s">
        <v>3</v>
      </c>
      <c r="H69" s="45" t="s">
        <v>3</v>
      </c>
      <c r="I69" s="45" t="s">
        <v>3</v>
      </c>
      <c r="J69" s="7">
        <v>5576.8</v>
      </c>
      <c r="K69" s="7">
        <v>5661.5</v>
      </c>
      <c r="L69" s="7">
        <v>5606</v>
      </c>
      <c r="M69" s="7">
        <v>5412.2</v>
      </c>
      <c r="N69" s="7">
        <v>5343.6</v>
      </c>
      <c r="O69" s="7">
        <v>5212.5</v>
      </c>
      <c r="P69" s="7">
        <v>5019.3</v>
      </c>
      <c r="Q69" s="7">
        <v>5069.6000000000004</v>
      </c>
      <c r="R69" s="10">
        <v>4964.1000000000004</v>
      </c>
      <c r="S69" s="2">
        <v>4754.3</v>
      </c>
      <c r="T69" s="2">
        <v>4617.6000000000004</v>
      </c>
      <c r="U69" s="10">
        <v>4547.5</v>
      </c>
      <c r="V69" s="9">
        <v>4652.7</v>
      </c>
      <c r="W69" s="9">
        <v>4250.8</v>
      </c>
      <c r="X69" s="9">
        <v>4241.3999999999996</v>
      </c>
      <c r="Y69" s="9">
        <v>4237</v>
      </c>
      <c r="Z69" s="9">
        <v>4212.5</v>
      </c>
      <c r="AA69" s="144">
        <v>4066.7</v>
      </c>
      <c r="AB69" s="144">
        <v>4231.3999999999996</v>
      </c>
      <c r="AC69" s="144">
        <v>4258.6000000000004</v>
      </c>
    </row>
    <row r="70" spans="1:181" s="15" customFormat="1" ht="27" customHeight="1">
      <c r="A70" s="32"/>
      <c r="B70" s="33" t="str">
        <f>IF('0'!A1=1,"Міські поселення ","Urban settlements")</f>
        <v xml:space="preserve">Міські поселення </v>
      </c>
      <c r="C70" s="45" t="s">
        <v>3</v>
      </c>
      <c r="D70" s="45" t="s">
        <v>3</v>
      </c>
      <c r="E70" s="45" t="s">
        <v>3</v>
      </c>
      <c r="F70" s="45" t="s">
        <v>3</v>
      </c>
      <c r="G70" s="45" t="s">
        <v>3</v>
      </c>
      <c r="H70" s="45" t="s">
        <v>3</v>
      </c>
      <c r="I70" s="45" t="s">
        <v>3</v>
      </c>
      <c r="J70" s="7">
        <v>9192.2000000000007</v>
      </c>
      <c r="K70" s="7">
        <v>9229.4</v>
      </c>
      <c r="L70" s="7">
        <v>9373.6</v>
      </c>
      <c r="M70" s="7">
        <v>9651.7999999999993</v>
      </c>
      <c r="N70" s="7">
        <v>9674.9</v>
      </c>
      <c r="O70" s="7">
        <v>9566.6</v>
      </c>
      <c r="P70" s="7">
        <v>9323.2000000000007</v>
      </c>
      <c r="Q70" s="7">
        <v>9379.1</v>
      </c>
      <c r="R70" s="10">
        <v>9213.2999999999993</v>
      </c>
      <c r="S70" s="2">
        <v>8998.5</v>
      </c>
      <c r="T70" s="2">
        <v>8772.4</v>
      </c>
      <c r="U70" s="10">
        <v>8687.7000000000007</v>
      </c>
      <c r="V70" s="9">
        <v>8407.1</v>
      </c>
      <c r="W70" s="9">
        <v>7277.8</v>
      </c>
      <c r="X70" s="9">
        <v>7300.4</v>
      </c>
      <c r="Y70" s="9">
        <v>7270.9</v>
      </c>
      <c r="Z70" s="9">
        <v>7079.9</v>
      </c>
      <c r="AA70" s="144">
        <v>6893.1</v>
      </c>
      <c r="AB70" s="144">
        <v>7111.6</v>
      </c>
      <c r="AC70" s="144">
        <v>7106.9</v>
      </c>
    </row>
    <row r="71" spans="1:181" s="15" customFormat="1" ht="25.15" customHeight="1" thickBot="1">
      <c r="A71" s="32"/>
      <c r="B71" s="35" t="str">
        <f>IF('0'!A1=1,"Сільська місцевість","Rural areas")</f>
        <v>Сільська місцевість</v>
      </c>
      <c r="C71" s="47" t="s">
        <v>3</v>
      </c>
      <c r="D71" s="48" t="s">
        <v>3</v>
      </c>
      <c r="E71" s="48" t="s">
        <v>3</v>
      </c>
      <c r="F71" s="48" t="s">
        <v>3</v>
      </c>
      <c r="G71" s="48" t="s">
        <v>3</v>
      </c>
      <c r="H71" s="48" t="s">
        <v>3</v>
      </c>
      <c r="I71" s="48" t="s">
        <v>3</v>
      </c>
      <c r="J71" s="51">
        <v>4390</v>
      </c>
      <c r="K71" s="51">
        <v>4458.2</v>
      </c>
      <c r="L71" s="51">
        <v>4249.3</v>
      </c>
      <c r="M71" s="51">
        <v>3907.9</v>
      </c>
      <c r="N71" s="51">
        <v>3867.2</v>
      </c>
      <c r="O71" s="51">
        <v>3745.4</v>
      </c>
      <c r="P71" s="51">
        <v>3647.9</v>
      </c>
      <c r="Q71" s="51">
        <v>3443.9</v>
      </c>
      <c r="R71" s="49">
        <v>3362.2</v>
      </c>
      <c r="S71" s="57">
        <v>3267</v>
      </c>
      <c r="T71" s="52">
        <v>3282.9</v>
      </c>
      <c r="U71" s="51">
        <v>3174</v>
      </c>
      <c r="V71" s="3">
        <v>3615.9</v>
      </c>
      <c r="W71" s="3">
        <v>3647.7</v>
      </c>
      <c r="X71" s="3">
        <v>3633.7</v>
      </c>
      <c r="Y71" s="3">
        <v>3674.1</v>
      </c>
      <c r="Z71" s="3">
        <v>3644.9</v>
      </c>
      <c r="AA71" s="142">
        <v>3537.4</v>
      </c>
      <c r="AB71" s="142">
        <v>3613.2</v>
      </c>
      <c r="AC71" s="142">
        <v>3611.4</v>
      </c>
    </row>
    <row r="72" spans="1:181" ht="15.6" customHeight="1" outlineLevel="1" thickTop="1">
      <c r="A72" s="175" t="str">
        <f>IF('0'!A1=1,"РЕГІОНИ*","OBLAST*")</f>
        <v>РЕГІОНИ*</v>
      </c>
      <c r="B72" s="36" t="str">
        <f>IF('0'!A1=1,"АР Крим","AR Crimea")</f>
        <v>АР Крим</v>
      </c>
      <c r="C72" s="45" t="s">
        <v>3</v>
      </c>
      <c r="D72" s="45" t="s">
        <v>3</v>
      </c>
      <c r="E72" s="45" t="s">
        <v>3</v>
      </c>
      <c r="F72" s="45" t="s">
        <v>3</v>
      </c>
      <c r="G72" s="45" t="s">
        <v>3</v>
      </c>
      <c r="H72" s="45" t="s">
        <v>3</v>
      </c>
      <c r="I72" s="45" t="s">
        <v>3</v>
      </c>
      <c r="J72" s="45" t="s">
        <v>3</v>
      </c>
      <c r="K72" s="45" t="s">
        <v>3</v>
      </c>
      <c r="L72" s="45" t="s">
        <v>3</v>
      </c>
      <c r="M72" s="45" t="s">
        <v>3</v>
      </c>
      <c r="N72" s="45" t="s">
        <v>3</v>
      </c>
      <c r="O72" s="45" t="s">
        <v>3</v>
      </c>
      <c r="P72" s="45" t="s">
        <v>3</v>
      </c>
      <c r="Q72" s="45" t="s">
        <v>3</v>
      </c>
      <c r="R72" s="55">
        <v>531.1</v>
      </c>
      <c r="S72" s="55">
        <v>509.6</v>
      </c>
      <c r="T72" s="55">
        <v>501</v>
      </c>
      <c r="U72" s="9">
        <v>495.1</v>
      </c>
      <c r="V72" s="4" t="s">
        <v>0</v>
      </c>
      <c r="W72" s="4" t="s">
        <v>0</v>
      </c>
      <c r="X72" s="4" t="s">
        <v>0</v>
      </c>
      <c r="Y72" s="4" t="s">
        <v>0</v>
      </c>
      <c r="Z72" s="4" t="s">
        <v>0</v>
      </c>
      <c r="AA72" s="148" t="s">
        <v>0</v>
      </c>
      <c r="AB72" s="148" t="s">
        <v>0</v>
      </c>
      <c r="AC72" s="148" t="s">
        <v>0</v>
      </c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</row>
    <row r="73" spans="1:181" ht="15.75" outlineLevel="1">
      <c r="A73" s="176"/>
      <c r="B73" s="36" t="str">
        <f>IF('0'!A1=1,"Вінницька","Vinnytsya")</f>
        <v>Вінницька</v>
      </c>
      <c r="C73" s="45" t="s">
        <v>3</v>
      </c>
      <c r="D73" s="45" t="s">
        <v>3</v>
      </c>
      <c r="E73" s="45" t="s">
        <v>3</v>
      </c>
      <c r="F73" s="45" t="s">
        <v>3</v>
      </c>
      <c r="G73" s="45" t="s">
        <v>3</v>
      </c>
      <c r="H73" s="45" t="s">
        <v>3</v>
      </c>
      <c r="I73" s="45" t="s">
        <v>3</v>
      </c>
      <c r="J73" s="45" t="s">
        <v>3</v>
      </c>
      <c r="K73" s="45" t="s">
        <v>3</v>
      </c>
      <c r="L73" s="45" t="s">
        <v>3</v>
      </c>
      <c r="M73" s="45" t="s">
        <v>3</v>
      </c>
      <c r="N73" s="45" t="s">
        <v>3</v>
      </c>
      <c r="O73" s="45" t="s">
        <v>3</v>
      </c>
      <c r="P73" s="45" t="s">
        <v>3</v>
      </c>
      <c r="Q73" s="45" t="s">
        <v>3</v>
      </c>
      <c r="R73" s="55">
        <v>436.3</v>
      </c>
      <c r="S73" s="55">
        <v>422.8</v>
      </c>
      <c r="T73" s="55">
        <v>421.7</v>
      </c>
      <c r="U73" s="5">
        <v>412.5</v>
      </c>
      <c r="V73" s="55">
        <v>435.1</v>
      </c>
      <c r="W73" s="55">
        <v>428.5</v>
      </c>
      <c r="X73" s="5">
        <v>433.2</v>
      </c>
      <c r="Y73" s="5">
        <v>441.6</v>
      </c>
      <c r="Z73" s="5">
        <v>425</v>
      </c>
      <c r="AA73" s="143">
        <v>410.5</v>
      </c>
      <c r="AB73" s="143">
        <v>419.4</v>
      </c>
      <c r="AC73" s="143">
        <v>419</v>
      </c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</row>
    <row r="74" spans="1:181" ht="15.75" outlineLevel="1">
      <c r="A74" s="176"/>
      <c r="B74" s="36" t="str">
        <f>IF('0'!A1=1,"Волинська","Volyn")</f>
        <v>Волинська</v>
      </c>
      <c r="C74" s="45" t="s">
        <v>3</v>
      </c>
      <c r="D74" s="45" t="s">
        <v>3</v>
      </c>
      <c r="E74" s="45" t="s">
        <v>3</v>
      </c>
      <c r="F74" s="45" t="s">
        <v>3</v>
      </c>
      <c r="G74" s="45" t="s">
        <v>3</v>
      </c>
      <c r="H74" s="45" t="s">
        <v>3</v>
      </c>
      <c r="I74" s="45" t="s">
        <v>3</v>
      </c>
      <c r="J74" s="45" t="s">
        <v>3</v>
      </c>
      <c r="K74" s="45" t="s">
        <v>3</v>
      </c>
      <c r="L74" s="45" t="s">
        <v>3</v>
      </c>
      <c r="M74" s="45" t="s">
        <v>3</v>
      </c>
      <c r="N74" s="45" t="s">
        <v>3</v>
      </c>
      <c r="O74" s="45" t="s">
        <v>3</v>
      </c>
      <c r="P74" s="45" t="s">
        <v>3</v>
      </c>
      <c r="Q74" s="45" t="s">
        <v>3</v>
      </c>
      <c r="R74" s="55">
        <v>271.3</v>
      </c>
      <c r="S74" s="55">
        <v>266</v>
      </c>
      <c r="T74" s="55">
        <v>264.89999999999998</v>
      </c>
      <c r="U74" s="5">
        <v>262.7</v>
      </c>
      <c r="V74" s="55">
        <v>291.8</v>
      </c>
      <c r="W74" s="55">
        <v>308.10000000000002</v>
      </c>
      <c r="X74" s="5">
        <v>317.2</v>
      </c>
      <c r="Y74" s="5">
        <v>331.6</v>
      </c>
      <c r="Z74" s="5">
        <v>330.1</v>
      </c>
      <c r="AA74" s="143">
        <v>321.7</v>
      </c>
      <c r="AB74" s="143">
        <v>328.9</v>
      </c>
      <c r="AC74" s="143">
        <v>330.6</v>
      </c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</row>
    <row r="75" spans="1:181" ht="15.75" outlineLevel="1">
      <c r="A75" s="176"/>
      <c r="B75" s="36" t="str">
        <f>IF('0'!A1=1,"Дніпропетровська","Dnipropetrovsk")</f>
        <v>Дніпропетровська</v>
      </c>
      <c r="C75" s="45" t="s">
        <v>3</v>
      </c>
      <c r="D75" s="45" t="s">
        <v>3</v>
      </c>
      <c r="E75" s="45" t="s">
        <v>3</v>
      </c>
      <c r="F75" s="45" t="s">
        <v>3</v>
      </c>
      <c r="G75" s="45" t="s">
        <v>3</v>
      </c>
      <c r="H75" s="45" t="s">
        <v>3</v>
      </c>
      <c r="I75" s="45" t="s">
        <v>3</v>
      </c>
      <c r="J75" s="45" t="s">
        <v>3</v>
      </c>
      <c r="K75" s="45" t="s">
        <v>3</v>
      </c>
      <c r="L75" s="45" t="s">
        <v>3</v>
      </c>
      <c r="M75" s="45" t="s">
        <v>3</v>
      </c>
      <c r="N75" s="45" t="s">
        <v>3</v>
      </c>
      <c r="O75" s="45" t="s">
        <v>3</v>
      </c>
      <c r="P75" s="45" t="s">
        <v>3</v>
      </c>
      <c r="Q75" s="45" t="s">
        <v>3</v>
      </c>
      <c r="R75" s="55">
        <v>895.6</v>
      </c>
      <c r="S75" s="55">
        <v>877.7</v>
      </c>
      <c r="T75" s="55">
        <v>854.3</v>
      </c>
      <c r="U75" s="5">
        <v>826.8</v>
      </c>
      <c r="V75" s="55">
        <v>843.4</v>
      </c>
      <c r="W75" s="55">
        <v>836.5</v>
      </c>
      <c r="X75" s="5">
        <v>866.2</v>
      </c>
      <c r="Y75" s="5">
        <v>876.9</v>
      </c>
      <c r="Z75" s="5">
        <v>871</v>
      </c>
      <c r="AA75" s="143">
        <v>845.4</v>
      </c>
      <c r="AB75" s="143">
        <v>860.5</v>
      </c>
      <c r="AC75" s="143">
        <v>848.8</v>
      </c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</row>
    <row r="76" spans="1:181" ht="15.75" outlineLevel="1">
      <c r="A76" s="176"/>
      <c r="B76" s="36" t="str">
        <f>IF('0'!A1=1,"Донецька**","Donetsk**")</f>
        <v>Донецька**</v>
      </c>
      <c r="C76" s="45" t="s">
        <v>3</v>
      </c>
      <c r="D76" s="45" t="s">
        <v>3</v>
      </c>
      <c r="E76" s="45" t="s">
        <v>3</v>
      </c>
      <c r="F76" s="45" t="s">
        <v>3</v>
      </c>
      <c r="G76" s="45" t="s">
        <v>3</v>
      </c>
      <c r="H76" s="45" t="s">
        <v>3</v>
      </c>
      <c r="I76" s="45" t="s">
        <v>3</v>
      </c>
      <c r="J76" s="45" t="s">
        <v>3</v>
      </c>
      <c r="K76" s="45" t="s">
        <v>3</v>
      </c>
      <c r="L76" s="45" t="s">
        <v>3</v>
      </c>
      <c r="M76" s="45" t="s">
        <v>3</v>
      </c>
      <c r="N76" s="45" t="s">
        <v>3</v>
      </c>
      <c r="O76" s="45" t="s">
        <v>3</v>
      </c>
      <c r="P76" s="45" t="s">
        <v>3</v>
      </c>
      <c r="Q76" s="45" t="s">
        <v>3</v>
      </c>
      <c r="R76" s="55">
        <v>1235.5999999999999</v>
      </c>
      <c r="S76" s="55">
        <v>1178.0999999999999</v>
      </c>
      <c r="T76" s="55">
        <v>1149.7</v>
      </c>
      <c r="U76" s="5">
        <v>1130.5999999999999</v>
      </c>
      <c r="V76" s="58">
        <v>1266.3</v>
      </c>
      <c r="W76" s="58">
        <v>627</v>
      </c>
      <c r="X76" s="6">
        <v>624.1</v>
      </c>
      <c r="Y76" s="6">
        <v>625.4</v>
      </c>
      <c r="Z76" s="6">
        <v>621.6</v>
      </c>
      <c r="AA76" s="146">
        <v>602.20000000000005</v>
      </c>
      <c r="AB76" s="146">
        <v>611.1</v>
      </c>
      <c r="AC76" s="146">
        <v>602.9</v>
      </c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</row>
    <row r="77" spans="1:181" ht="15.75" outlineLevel="1">
      <c r="A77" s="176"/>
      <c r="B77" s="36" t="str">
        <f>IF('0'!A1=1,"Житомирська","Zhytomyr")</f>
        <v>Житомирська</v>
      </c>
      <c r="C77" s="45" t="s">
        <v>3</v>
      </c>
      <c r="D77" s="45" t="s">
        <v>3</v>
      </c>
      <c r="E77" s="45" t="s">
        <v>3</v>
      </c>
      <c r="F77" s="45" t="s">
        <v>3</v>
      </c>
      <c r="G77" s="45" t="s">
        <v>3</v>
      </c>
      <c r="H77" s="45" t="s">
        <v>3</v>
      </c>
      <c r="I77" s="45" t="s">
        <v>3</v>
      </c>
      <c r="J77" s="45" t="s">
        <v>3</v>
      </c>
      <c r="K77" s="45" t="s">
        <v>3</v>
      </c>
      <c r="L77" s="45" t="s">
        <v>3</v>
      </c>
      <c r="M77" s="45" t="s">
        <v>3</v>
      </c>
      <c r="N77" s="45" t="s">
        <v>3</v>
      </c>
      <c r="O77" s="45" t="s">
        <v>3</v>
      </c>
      <c r="P77" s="45" t="s">
        <v>3</v>
      </c>
      <c r="Q77" s="45" t="s">
        <v>3</v>
      </c>
      <c r="R77" s="55">
        <v>321.2</v>
      </c>
      <c r="S77" s="55">
        <v>319.39999999999998</v>
      </c>
      <c r="T77" s="55">
        <v>319.39999999999998</v>
      </c>
      <c r="U77" s="5">
        <v>313.7</v>
      </c>
      <c r="V77" s="55">
        <v>336.2</v>
      </c>
      <c r="W77" s="55">
        <v>342.1</v>
      </c>
      <c r="X77" s="5">
        <v>336.2</v>
      </c>
      <c r="Y77" s="5">
        <v>332.1</v>
      </c>
      <c r="Z77" s="5">
        <v>321.89999999999998</v>
      </c>
      <c r="AA77" s="143">
        <v>314.5</v>
      </c>
      <c r="AB77" s="143">
        <v>335.2</v>
      </c>
      <c r="AC77" s="143">
        <v>335.7</v>
      </c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</row>
    <row r="78" spans="1:181" ht="15.75" outlineLevel="1">
      <c r="A78" s="176"/>
      <c r="B78" s="36" t="str">
        <f>IF('0'!A1=1,"Закарпатська","Zakarpattya")</f>
        <v>Закарпатська</v>
      </c>
      <c r="C78" s="45" t="s">
        <v>3</v>
      </c>
      <c r="D78" s="45" t="s">
        <v>3</v>
      </c>
      <c r="E78" s="45" t="s">
        <v>3</v>
      </c>
      <c r="F78" s="45" t="s">
        <v>3</v>
      </c>
      <c r="G78" s="45" t="s">
        <v>3</v>
      </c>
      <c r="H78" s="45" t="s">
        <v>3</v>
      </c>
      <c r="I78" s="45" t="s">
        <v>3</v>
      </c>
      <c r="J78" s="45" t="s">
        <v>3</v>
      </c>
      <c r="K78" s="45" t="s">
        <v>3</v>
      </c>
      <c r="L78" s="45" t="s">
        <v>3</v>
      </c>
      <c r="M78" s="45" t="s">
        <v>3</v>
      </c>
      <c r="N78" s="45" t="s">
        <v>3</v>
      </c>
      <c r="O78" s="45" t="s">
        <v>3</v>
      </c>
      <c r="P78" s="45" t="s">
        <v>3</v>
      </c>
      <c r="Q78" s="45" t="s">
        <v>3</v>
      </c>
      <c r="R78" s="55">
        <v>340</v>
      </c>
      <c r="S78" s="55">
        <v>345.1</v>
      </c>
      <c r="T78" s="55">
        <v>341.9</v>
      </c>
      <c r="U78" s="5">
        <v>336.7</v>
      </c>
      <c r="V78" s="55">
        <v>349.4</v>
      </c>
      <c r="W78" s="55">
        <v>352.4</v>
      </c>
      <c r="X78" s="5">
        <v>361.1</v>
      </c>
      <c r="Y78" s="5">
        <v>367.6</v>
      </c>
      <c r="Z78" s="5">
        <v>362.5</v>
      </c>
      <c r="AA78" s="143">
        <v>359.6</v>
      </c>
      <c r="AB78" s="143">
        <v>366.5</v>
      </c>
      <c r="AC78" s="143">
        <v>371</v>
      </c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</row>
    <row r="79" spans="1:181" ht="15.75" outlineLevel="1">
      <c r="A79" s="176"/>
      <c r="B79" s="36" t="str">
        <f>IF('0'!A1=1,"Запорізька","Zaporizhzhya")</f>
        <v>Запорізька</v>
      </c>
      <c r="C79" s="45" t="s">
        <v>3</v>
      </c>
      <c r="D79" s="45" t="s">
        <v>3</v>
      </c>
      <c r="E79" s="45" t="s">
        <v>3</v>
      </c>
      <c r="F79" s="45" t="s">
        <v>3</v>
      </c>
      <c r="G79" s="45" t="s">
        <v>3</v>
      </c>
      <c r="H79" s="45" t="s">
        <v>3</v>
      </c>
      <c r="I79" s="45" t="s">
        <v>3</v>
      </c>
      <c r="J79" s="45" t="s">
        <v>3</v>
      </c>
      <c r="K79" s="45" t="s">
        <v>3</v>
      </c>
      <c r="L79" s="45" t="s">
        <v>3</v>
      </c>
      <c r="M79" s="45" t="s">
        <v>3</v>
      </c>
      <c r="N79" s="45" t="s">
        <v>3</v>
      </c>
      <c r="O79" s="45" t="s">
        <v>3</v>
      </c>
      <c r="P79" s="45" t="s">
        <v>3</v>
      </c>
      <c r="Q79" s="45" t="s">
        <v>3</v>
      </c>
      <c r="R79" s="55">
        <v>495.9</v>
      </c>
      <c r="S79" s="55">
        <v>478.6</v>
      </c>
      <c r="T79" s="55">
        <v>471.7</v>
      </c>
      <c r="U79" s="5">
        <v>460.7</v>
      </c>
      <c r="V79" s="55">
        <v>484.4</v>
      </c>
      <c r="W79" s="55">
        <v>495.6</v>
      </c>
      <c r="X79" s="5">
        <v>496.3</v>
      </c>
      <c r="Y79" s="5">
        <v>498.6</v>
      </c>
      <c r="Z79" s="5">
        <v>477.8</v>
      </c>
      <c r="AA79" s="143">
        <v>458.4</v>
      </c>
      <c r="AB79" s="143">
        <v>472.1</v>
      </c>
      <c r="AC79" s="143">
        <v>464</v>
      </c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</row>
    <row r="80" spans="1:181" ht="15.75" outlineLevel="1">
      <c r="A80" s="176"/>
      <c r="B80" s="36" t="str">
        <f>IF('0'!A1=1,"Івано-Франківська","Ivano-Frankivsk")</f>
        <v>Івано-Франківська</v>
      </c>
      <c r="C80" s="45" t="s">
        <v>3</v>
      </c>
      <c r="D80" s="45" t="s">
        <v>3</v>
      </c>
      <c r="E80" s="45" t="s">
        <v>3</v>
      </c>
      <c r="F80" s="45" t="s">
        <v>3</v>
      </c>
      <c r="G80" s="45" t="s">
        <v>3</v>
      </c>
      <c r="H80" s="45" t="s">
        <v>3</v>
      </c>
      <c r="I80" s="45" t="s">
        <v>3</v>
      </c>
      <c r="J80" s="45" t="s">
        <v>3</v>
      </c>
      <c r="K80" s="45" t="s">
        <v>3</v>
      </c>
      <c r="L80" s="45" t="s">
        <v>3</v>
      </c>
      <c r="M80" s="45" t="s">
        <v>3</v>
      </c>
      <c r="N80" s="45" t="s">
        <v>3</v>
      </c>
      <c r="O80" s="45" t="s">
        <v>3</v>
      </c>
      <c r="P80" s="45" t="s">
        <v>3</v>
      </c>
      <c r="Q80" s="45" t="s">
        <v>3</v>
      </c>
      <c r="R80" s="55">
        <v>436.4</v>
      </c>
      <c r="S80" s="55">
        <v>435</v>
      </c>
      <c r="T80" s="55">
        <v>419</v>
      </c>
      <c r="U80" s="5">
        <v>408.4</v>
      </c>
      <c r="V80" s="55">
        <v>420.6</v>
      </c>
      <c r="W80" s="55">
        <v>408.9</v>
      </c>
      <c r="X80" s="5">
        <v>407.5</v>
      </c>
      <c r="Y80" s="5">
        <v>406.3</v>
      </c>
      <c r="Z80" s="5">
        <v>403.9</v>
      </c>
      <c r="AA80" s="143">
        <v>395.9</v>
      </c>
      <c r="AB80" s="143">
        <v>414.4</v>
      </c>
      <c r="AC80" s="143">
        <v>414.9</v>
      </c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</row>
    <row r="81" spans="1:181" ht="15.75" outlineLevel="1">
      <c r="A81" s="176"/>
      <c r="B81" s="36" t="str">
        <f>IF('0'!A1=1,"Київська","Kyiv")</f>
        <v>Київська</v>
      </c>
      <c r="C81" s="45" t="s">
        <v>3</v>
      </c>
      <c r="D81" s="45" t="s">
        <v>3</v>
      </c>
      <c r="E81" s="45" t="s">
        <v>3</v>
      </c>
      <c r="F81" s="45" t="s">
        <v>3</v>
      </c>
      <c r="G81" s="45" t="s">
        <v>3</v>
      </c>
      <c r="H81" s="45" t="s">
        <v>3</v>
      </c>
      <c r="I81" s="45" t="s">
        <v>3</v>
      </c>
      <c r="J81" s="45" t="s">
        <v>3</v>
      </c>
      <c r="K81" s="45" t="s">
        <v>3</v>
      </c>
      <c r="L81" s="45" t="s">
        <v>3</v>
      </c>
      <c r="M81" s="45" t="s">
        <v>3</v>
      </c>
      <c r="N81" s="45" t="s">
        <v>3</v>
      </c>
      <c r="O81" s="45" t="s">
        <v>3</v>
      </c>
      <c r="P81" s="45" t="s">
        <v>3</v>
      </c>
      <c r="Q81" s="45" t="s">
        <v>3</v>
      </c>
      <c r="R81" s="55">
        <v>475.4</v>
      </c>
      <c r="S81" s="55">
        <v>473.7</v>
      </c>
      <c r="T81" s="55">
        <v>470.2</v>
      </c>
      <c r="U81" s="5">
        <v>466.2</v>
      </c>
      <c r="V81" s="55">
        <v>485.8</v>
      </c>
      <c r="W81" s="55">
        <v>483.9</v>
      </c>
      <c r="X81" s="5">
        <v>485</v>
      </c>
      <c r="Y81" s="5">
        <v>484.7</v>
      </c>
      <c r="Z81" s="5">
        <v>484.5</v>
      </c>
      <c r="AA81" s="143">
        <v>480.4</v>
      </c>
      <c r="AB81" s="143">
        <v>496.8</v>
      </c>
      <c r="AC81" s="143">
        <v>508.2</v>
      </c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</row>
    <row r="82" spans="1:181" ht="15.75" outlineLevel="1">
      <c r="A82" s="176"/>
      <c r="B82" s="36" t="str">
        <f>IF('0'!A1=1,"Кіровоградська","Kirovohrad")</f>
        <v>Кіровоградська</v>
      </c>
      <c r="C82" s="45" t="s">
        <v>3</v>
      </c>
      <c r="D82" s="45" t="s">
        <v>3</v>
      </c>
      <c r="E82" s="45" t="s">
        <v>3</v>
      </c>
      <c r="F82" s="45" t="s">
        <v>3</v>
      </c>
      <c r="G82" s="45" t="s">
        <v>3</v>
      </c>
      <c r="H82" s="45" t="s">
        <v>3</v>
      </c>
      <c r="I82" s="45" t="s">
        <v>3</v>
      </c>
      <c r="J82" s="45" t="s">
        <v>3</v>
      </c>
      <c r="K82" s="45" t="s">
        <v>3</v>
      </c>
      <c r="L82" s="45" t="s">
        <v>3</v>
      </c>
      <c r="M82" s="45" t="s">
        <v>3</v>
      </c>
      <c r="N82" s="45" t="s">
        <v>3</v>
      </c>
      <c r="O82" s="45" t="s">
        <v>3</v>
      </c>
      <c r="P82" s="45" t="s">
        <v>3</v>
      </c>
      <c r="Q82" s="45" t="s">
        <v>3</v>
      </c>
      <c r="R82" s="55">
        <v>284.8</v>
      </c>
      <c r="S82" s="55">
        <v>274.8</v>
      </c>
      <c r="T82" s="55">
        <v>266.60000000000002</v>
      </c>
      <c r="U82" s="5">
        <v>259</v>
      </c>
      <c r="V82" s="55">
        <v>281.89999999999998</v>
      </c>
      <c r="W82" s="55">
        <v>279.8</v>
      </c>
      <c r="X82" s="5">
        <v>281.3</v>
      </c>
      <c r="Y82" s="5">
        <v>277.2</v>
      </c>
      <c r="Z82" s="5">
        <v>268.39999999999998</v>
      </c>
      <c r="AA82" s="143">
        <v>259.39999999999998</v>
      </c>
      <c r="AB82" s="143">
        <v>267.10000000000002</v>
      </c>
      <c r="AC82" s="143">
        <v>264.60000000000002</v>
      </c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</row>
    <row r="83" spans="1:181" ht="15.75" outlineLevel="1">
      <c r="A83" s="176"/>
      <c r="B83" s="36" t="str">
        <f>IF('0'!A1=1,"Луганська**","Luhansk**")</f>
        <v>Луганська**</v>
      </c>
      <c r="C83" s="45" t="s">
        <v>3</v>
      </c>
      <c r="D83" s="45" t="s">
        <v>3</v>
      </c>
      <c r="E83" s="45" t="s">
        <v>3</v>
      </c>
      <c r="F83" s="45" t="s">
        <v>3</v>
      </c>
      <c r="G83" s="45" t="s">
        <v>3</v>
      </c>
      <c r="H83" s="45" t="s">
        <v>3</v>
      </c>
      <c r="I83" s="45" t="s">
        <v>3</v>
      </c>
      <c r="J83" s="45" t="s">
        <v>3</v>
      </c>
      <c r="K83" s="45" t="s">
        <v>3</v>
      </c>
      <c r="L83" s="45" t="s">
        <v>3</v>
      </c>
      <c r="M83" s="45" t="s">
        <v>3</v>
      </c>
      <c r="N83" s="45" t="s">
        <v>3</v>
      </c>
      <c r="O83" s="45" t="s">
        <v>3</v>
      </c>
      <c r="P83" s="45" t="s">
        <v>3</v>
      </c>
      <c r="Q83" s="45" t="s">
        <v>3</v>
      </c>
      <c r="R83" s="55">
        <v>683.2</v>
      </c>
      <c r="S83" s="55">
        <v>676.9</v>
      </c>
      <c r="T83" s="55">
        <v>647.20000000000005</v>
      </c>
      <c r="U83" s="5">
        <v>623.79999999999995</v>
      </c>
      <c r="V83" s="58">
        <v>696.7</v>
      </c>
      <c r="W83" s="58">
        <v>198.2</v>
      </c>
      <c r="X83" s="6">
        <v>181.6</v>
      </c>
      <c r="Y83" s="6">
        <v>183.9</v>
      </c>
      <c r="Z83" s="6">
        <v>172.7</v>
      </c>
      <c r="AA83" s="146">
        <v>164.8</v>
      </c>
      <c r="AB83" s="146">
        <v>169.4</v>
      </c>
      <c r="AC83" s="146">
        <v>168.1</v>
      </c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</row>
    <row r="84" spans="1:181" ht="15.75" outlineLevel="1">
      <c r="A84" s="176"/>
      <c r="B84" s="36" t="str">
        <f>IF('0'!A1=1,"Львівська","Lviv")</f>
        <v>Львівська</v>
      </c>
      <c r="C84" s="45" t="s">
        <v>3</v>
      </c>
      <c r="D84" s="45" t="s">
        <v>3</v>
      </c>
      <c r="E84" s="45" t="s">
        <v>3</v>
      </c>
      <c r="F84" s="45" t="s">
        <v>3</v>
      </c>
      <c r="G84" s="45" t="s">
        <v>3</v>
      </c>
      <c r="H84" s="45" t="s">
        <v>3</v>
      </c>
      <c r="I84" s="45" t="s">
        <v>3</v>
      </c>
      <c r="J84" s="45" t="s">
        <v>3</v>
      </c>
      <c r="K84" s="45" t="s">
        <v>3</v>
      </c>
      <c r="L84" s="45" t="s">
        <v>3</v>
      </c>
      <c r="M84" s="45" t="s">
        <v>3</v>
      </c>
      <c r="N84" s="45" t="s">
        <v>3</v>
      </c>
      <c r="O84" s="45" t="s">
        <v>3</v>
      </c>
      <c r="P84" s="45" t="s">
        <v>3</v>
      </c>
      <c r="Q84" s="45" t="s">
        <v>3</v>
      </c>
      <c r="R84" s="55">
        <v>702.1</v>
      </c>
      <c r="S84" s="55">
        <v>696.2</v>
      </c>
      <c r="T84" s="55">
        <v>693.8</v>
      </c>
      <c r="U84" s="5">
        <v>689</v>
      </c>
      <c r="V84" s="55">
        <v>741.3</v>
      </c>
      <c r="W84" s="55">
        <v>741.6</v>
      </c>
      <c r="X84" s="5">
        <v>736.6</v>
      </c>
      <c r="Y84" s="5">
        <v>733.6</v>
      </c>
      <c r="Z84" s="5">
        <v>726.8</v>
      </c>
      <c r="AA84" s="143">
        <v>709.5</v>
      </c>
      <c r="AB84" s="143">
        <v>729.8</v>
      </c>
      <c r="AC84" s="143">
        <v>730.6</v>
      </c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</row>
    <row r="85" spans="1:181" ht="15.75" outlineLevel="1">
      <c r="A85" s="176"/>
      <c r="B85" s="36" t="str">
        <f>IF('0'!A1=1,"Миколаївська","Mykolayiv")</f>
        <v>Миколаївська</v>
      </c>
      <c r="C85" s="45" t="s">
        <v>3</v>
      </c>
      <c r="D85" s="45" t="s">
        <v>3</v>
      </c>
      <c r="E85" s="45" t="s">
        <v>3</v>
      </c>
      <c r="F85" s="45" t="s">
        <v>3</v>
      </c>
      <c r="G85" s="45" t="s">
        <v>3</v>
      </c>
      <c r="H85" s="45" t="s">
        <v>3</v>
      </c>
      <c r="I85" s="45" t="s">
        <v>3</v>
      </c>
      <c r="J85" s="45" t="s">
        <v>3</v>
      </c>
      <c r="K85" s="45" t="s">
        <v>3</v>
      </c>
      <c r="L85" s="45" t="s">
        <v>3</v>
      </c>
      <c r="M85" s="45" t="s">
        <v>3</v>
      </c>
      <c r="N85" s="45" t="s">
        <v>3</v>
      </c>
      <c r="O85" s="45" t="s">
        <v>3</v>
      </c>
      <c r="P85" s="45" t="s">
        <v>3</v>
      </c>
      <c r="Q85" s="45" t="s">
        <v>3</v>
      </c>
      <c r="R85" s="55">
        <v>322.5</v>
      </c>
      <c r="S85" s="55">
        <v>314.10000000000002</v>
      </c>
      <c r="T85" s="55">
        <v>311.39999999999998</v>
      </c>
      <c r="U85" s="5">
        <v>304.8</v>
      </c>
      <c r="V85" s="55">
        <v>323.8</v>
      </c>
      <c r="W85" s="55">
        <v>313.5</v>
      </c>
      <c r="X85" s="5">
        <v>315.39999999999998</v>
      </c>
      <c r="Y85" s="5">
        <v>316.10000000000002</v>
      </c>
      <c r="Z85" s="5">
        <v>304.89999999999998</v>
      </c>
      <c r="AA85" s="143">
        <v>295.2</v>
      </c>
      <c r="AB85" s="143">
        <v>300</v>
      </c>
      <c r="AC85" s="143">
        <v>300.5</v>
      </c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</row>
    <row r="86" spans="1:181" ht="15.75" outlineLevel="1">
      <c r="A86" s="176"/>
      <c r="B86" s="36" t="str">
        <f>IF('0'!A1=1,"Одеська","Odesa")</f>
        <v>Одеська</v>
      </c>
      <c r="C86" s="45" t="s">
        <v>3</v>
      </c>
      <c r="D86" s="45" t="s">
        <v>3</v>
      </c>
      <c r="E86" s="45" t="s">
        <v>3</v>
      </c>
      <c r="F86" s="45" t="s">
        <v>3</v>
      </c>
      <c r="G86" s="45" t="s">
        <v>3</v>
      </c>
      <c r="H86" s="45" t="s">
        <v>3</v>
      </c>
      <c r="I86" s="45" t="s">
        <v>3</v>
      </c>
      <c r="J86" s="45" t="s">
        <v>3</v>
      </c>
      <c r="K86" s="45" t="s">
        <v>3</v>
      </c>
      <c r="L86" s="45" t="s">
        <v>3</v>
      </c>
      <c r="M86" s="45" t="s">
        <v>3</v>
      </c>
      <c r="N86" s="45" t="s">
        <v>3</v>
      </c>
      <c r="O86" s="45" t="s">
        <v>3</v>
      </c>
      <c r="P86" s="45" t="s">
        <v>3</v>
      </c>
      <c r="Q86" s="45" t="s">
        <v>3</v>
      </c>
      <c r="R86" s="55">
        <v>703.7</v>
      </c>
      <c r="S86" s="55">
        <v>688.3</v>
      </c>
      <c r="T86" s="55">
        <v>666.7</v>
      </c>
      <c r="U86" s="5">
        <v>660.9</v>
      </c>
      <c r="V86" s="55">
        <v>697</v>
      </c>
      <c r="W86" s="55">
        <v>687.5</v>
      </c>
      <c r="X86" s="5">
        <v>692.1</v>
      </c>
      <c r="Y86" s="5">
        <v>696.4</v>
      </c>
      <c r="Z86" s="5">
        <v>682.5</v>
      </c>
      <c r="AA86" s="143">
        <v>665.3</v>
      </c>
      <c r="AB86" s="143">
        <v>677.5</v>
      </c>
      <c r="AC86" s="143">
        <v>676.4</v>
      </c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</row>
    <row r="87" spans="1:181" ht="15.75" outlineLevel="1">
      <c r="A87" s="176"/>
      <c r="B87" s="36" t="str">
        <f>IF('0'!A1=1,"Полтавська","Poltava")</f>
        <v>Полтавська</v>
      </c>
      <c r="C87" s="45" t="s">
        <v>3</v>
      </c>
      <c r="D87" s="45" t="s">
        <v>3</v>
      </c>
      <c r="E87" s="45" t="s">
        <v>3</v>
      </c>
      <c r="F87" s="45" t="s">
        <v>3</v>
      </c>
      <c r="G87" s="45" t="s">
        <v>3</v>
      </c>
      <c r="H87" s="45" t="s">
        <v>3</v>
      </c>
      <c r="I87" s="45" t="s">
        <v>3</v>
      </c>
      <c r="J87" s="45" t="s">
        <v>3</v>
      </c>
      <c r="K87" s="45" t="s">
        <v>3</v>
      </c>
      <c r="L87" s="45" t="s">
        <v>3</v>
      </c>
      <c r="M87" s="45" t="s">
        <v>3</v>
      </c>
      <c r="N87" s="45" t="s">
        <v>3</v>
      </c>
      <c r="O87" s="45" t="s">
        <v>3</v>
      </c>
      <c r="P87" s="45" t="s">
        <v>3</v>
      </c>
      <c r="Q87" s="45" t="s">
        <v>3</v>
      </c>
      <c r="R87" s="55">
        <v>411.9</v>
      </c>
      <c r="S87" s="55">
        <v>392.1</v>
      </c>
      <c r="T87" s="55">
        <v>387.6</v>
      </c>
      <c r="U87" s="5">
        <v>384.6</v>
      </c>
      <c r="V87" s="55">
        <v>401.1</v>
      </c>
      <c r="W87" s="55">
        <v>411.7</v>
      </c>
      <c r="X87" s="5">
        <v>417.4</v>
      </c>
      <c r="Y87" s="5">
        <v>411.2</v>
      </c>
      <c r="Z87" s="5">
        <v>400</v>
      </c>
      <c r="AA87" s="143">
        <v>382.7</v>
      </c>
      <c r="AB87" s="143">
        <v>389.7</v>
      </c>
      <c r="AC87" s="143">
        <v>390.2</v>
      </c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</row>
    <row r="88" spans="1:181" ht="15.75" outlineLevel="1">
      <c r="A88" s="176"/>
      <c r="B88" s="36" t="str">
        <f>IF('0'!A1=1,"Рівненська","Rivne")</f>
        <v>Рівненська</v>
      </c>
      <c r="C88" s="45" t="s">
        <v>3</v>
      </c>
      <c r="D88" s="45" t="s">
        <v>3</v>
      </c>
      <c r="E88" s="45" t="s">
        <v>3</v>
      </c>
      <c r="F88" s="45" t="s">
        <v>3</v>
      </c>
      <c r="G88" s="45" t="s">
        <v>3</v>
      </c>
      <c r="H88" s="45" t="s">
        <v>3</v>
      </c>
      <c r="I88" s="45" t="s">
        <v>3</v>
      </c>
      <c r="J88" s="45" t="s">
        <v>3</v>
      </c>
      <c r="K88" s="45" t="s">
        <v>3</v>
      </c>
      <c r="L88" s="45" t="s">
        <v>3</v>
      </c>
      <c r="M88" s="45" t="s">
        <v>3</v>
      </c>
      <c r="N88" s="45" t="s">
        <v>3</v>
      </c>
      <c r="O88" s="45" t="s">
        <v>3</v>
      </c>
      <c r="P88" s="45" t="s">
        <v>3</v>
      </c>
      <c r="Q88" s="45" t="s">
        <v>3</v>
      </c>
      <c r="R88" s="55">
        <v>299.5</v>
      </c>
      <c r="S88" s="55">
        <v>286.60000000000002</v>
      </c>
      <c r="T88" s="55">
        <v>285.60000000000002</v>
      </c>
      <c r="U88" s="5">
        <v>284.60000000000002</v>
      </c>
      <c r="V88" s="55">
        <v>298.8</v>
      </c>
      <c r="W88" s="55">
        <v>291.60000000000002</v>
      </c>
      <c r="X88" s="5">
        <v>303</v>
      </c>
      <c r="Y88" s="5">
        <v>315.39999999999998</v>
      </c>
      <c r="Z88" s="5">
        <v>310.3</v>
      </c>
      <c r="AA88" s="143">
        <v>302.10000000000002</v>
      </c>
      <c r="AB88" s="143">
        <v>316.10000000000002</v>
      </c>
      <c r="AC88" s="143">
        <v>323.39999999999998</v>
      </c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</row>
    <row r="89" spans="1:181" ht="15.75" outlineLevel="1">
      <c r="A89" s="176"/>
      <c r="B89" s="36" t="str">
        <f>IF('0'!A1=1,"Сумська","Sumy")</f>
        <v>Сумська</v>
      </c>
      <c r="C89" s="45" t="s">
        <v>3</v>
      </c>
      <c r="D89" s="45" t="s">
        <v>3</v>
      </c>
      <c r="E89" s="45" t="s">
        <v>3</v>
      </c>
      <c r="F89" s="45" t="s">
        <v>3</v>
      </c>
      <c r="G89" s="45" t="s">
        <v>3</v>
      </c>
      <c r="H89" s="45" t="s">
        <v>3</v>
      </c>
      <c r="I89" s="45" t="s">
        <v>3</v>
      </c>
      <c r="J89" s="45" t="s">
        <v>3</v>
      </c>
      <c r="K89" s="45" t="s">
        <v>3</v>
      </c>
      <c r="L89" s="45" t="s">
        <v>3</v>
      </c>
      <c r="M89" s="45" t="s">
        <v>3</v>
      </c>
      <c r="N89" s="45" t="s">
        <v>3</v>
      </c>
      <c r="O89" s="45" t="s">
        <v>3</v>
      </c>
      <c r="P89" s="45" t="s">
        <v>3</v>
      </c>
      <c r="Q89" s="45" t="s">
        <v>3</v>
      </c>
      <c r="R89" s="55">
        <v>331.4</v>
      </c>
      <c r="S89" s="55">
        <v>305.39999999999998</v>
      </c>
      <c r="T89" s="55">
        <v>299.3</v>
      </c>
      <c r="U89" s="5">
        <v>299.60000000000002</v>
      </c>
      <c r="V89" s="55">
        <v>319.10000000000002</v>
      </c>
      <c r="W89" s="55">
        <v>323.39999999999998</v>
      </c>
      <c r="X89" s="5">
        <v>314.8</v>
      </c>
      <c r="Y89" s="5">
        <v>309.8</v>
      </c>
      <c r="Z89" s="5">
        <v>299.5</v>
      </c>
      <c r="AA89" s="143">
        <v>289.39999999999998</v>
      </c>
      <c r="AB89" s="143">
        <v>302.60000000000002</v>
      </c>
      <c r="AC89" s="143">
        <v>302.60000000000002</v>
      </c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</row>
    <row r="90" spans="1:181" ht="15.75" outlineLevel="1">
      <c r="A90" s="176"/>
      <c r="B90" s="36" t="str">
        <f>IF('0'!A1=1,"Тернопільська","Ternopyl")</f>
        <v>Тернопільська</v>
      </c>
      <c r="C90" s="45" t="s">
        <v>3</v>
      </c>
      <c r="D90" s="45" t="s">
        <v>3</v>
      </c>
      <c r="E90" s="45" t="s">
        <v>3</v>
      </c>
      <c r="F90" s="45" t="s">
        <v>3</v>
      </c>
      <c r="G90" s="45" t="s">
        <v>3</v>
      </c>
      <c r="H90" s="45" t="s">
        <v>3</v>
      </c>
      <c r="I90" s="45" t="s">
        <v>3</v>
      </c>
      <c r="J90" s="45" t="s">
        <v>3</v>
      </c>
      <c r="K90" s="45" t="s">
        <v>3</v>
      </c>
      <c r="L90" s="45" t="s">
        <v>3</v>
      </c>
      <c r="M90" s="45" t="s">
        <v>3</v>
      </c>
      <c r="N90" s="45" t="s">
        <v>3</v>
      </c>
      <c r="O90" s="45" t="s">
        <v>3</v>
      </c>
      <c r="P90" s="45" t="s">
        <v>3</v>
      </c>
      <c r="Q90" s="45" t="s">
        <v>3</v>
      </c>
      <c r="R90" s="55">
        <v>313</v>
      </c>
      <c r="S90" s="55">
        <v>309.89999999999998</v>
      </c>
      <c r="T90" s="55">
        <v>303.60000000000002</v>
      </c>
      <c r="U90" s="5">
        <v>299.5</v>
      </c>
      <c r="V90" s="55">
        <v>318</v>
      </c>
      <c r="W90" s="55">
        <v>326.39999999999998</v>
      </c>
      <c r="X90" s="5">
        <v>323.89999999999998</v>
      </c>
      <c r="Y90" s="5">
        <v>328.9</v>
      </c>
      <c r="Z90" s="5">
        <v>320.8</v>
      </c>
      <c r="AA90" s="143">
        <v>311.7</v>
      </c>
      <c r="AB90" s="143">
        <v>321.39999999999998</v>
      </c>
      <c r="AC90" s="143">
        <v>324.3</v>
      </c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</row>
    <row r="91" spans="1:181" ht="15.75" outlineLevel="1">
      <c r="A91" s="176"/>
      <c r="B91" s="36" t="str">
        <f>IF('0'!A1=1,"Харківська","Kharkiv")</f>
        <v>Харківська</v>
      </c>
      <c r="C91" s="45" t="s">
        <v>3</v>
      </c>
      <c r="D91" s="45" t="s">
        <v>3</v>
      </c>
      <c r="E91" s="45" t="s">
        <v>3</v>
      </c>
      <c r="F91" s="45" t="s">
        <v>3</v>
      </c>
      <c r="G91" s="45" t="s">
        <v>3</v>
      </c>
      <c r="H91" s="45" t="s">
        <v>3</v>
      </c>
      <c r="I91" s="45" t="s">
        <v>3</v>
      </c>
      <c r="J91" s="45" t="s">
        <v>3</v>
      </c>
      <c r="K91" s="45" t="s">
        <v>3</v>
      </c>
      <c r="L91" s="45" t="s">
        <v>3</v>
      </c>
      <c r="M91" s="45" t="s">
        <v>3</v>
      </c>
      <c r="N91" s="45" t="s">
        <v>3</v>
      </c>
      <c r="O91" s="45" t="s">
        <v>3</v>
      </c>
      <c r="P91" s="45" t="s">
        <v>3</v>
      </c>
      <c r="Q91" s="45" t="s">
        <v>3</v>
      </c>
      <c r="R91" s="55">
        <v>771.6</v>
      </c>
      <c r="S91" s="55">
        <v>737.1</v>
      </c>
      <c r="T91" s="55">
        <v>718.6</v>
      </c>
      <c r="U91" s="5">
        <v>715.3</v>
      </c>
      <c r="V91" s="55">
        <v>749.6</v>
      </c>
      <c r="W91" s="55">
        <v>752.3</v>
      </c>
      <c r="X91" s="5">
        <v>748.8</v>
      </c>
      <c r="Y91" s="5">
        <v>730.7</v>
      </c>
      <c r="Z91" s="5">
        <v>719.3</v>
      </c>
      <c r="AA91" s="143">
        <v>703.3</v>
      </c>
      <c r="AB91" s="143">
        <v>728.9</v>
      </c>
      <c r="AC91" s="143">
        <v>725.3</v>
      </c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</row>
    <row r="92" spans="1:181" ht="15.75" outlineLevel="1">
      <c r="A92" s="176"/>
      <c r="B92" s="36" t="str">
        <f>IF('0'!A1=1,"Херсонська","Kherson")</f>
        <v>Херсонська</v>
      </c>
      <c r="C92" s="45" t="s">
        <v>3</v>
      </c>
      <c r="D92" s="45" t="s">
        <v>3</v>
      </c>
      <c r="E92" s="45" t="s">
        <v>3</v>
      </c>
      <c r="F92" s="45" t="s">
        <v>3</v>
      </c>
      <c r="G92" s="45" t="s">
        <v>3</v>
      </c>
      <c r="H92" s="45" t="s">
        <v>3</v>
      </c>
      <c r="I92" s="45" t="s">
        <v>3</v>
      </c>
      <c r="J92" s="45" t="s">
        <v>3</v>
      </c>
      <c r="K92" s="45" t="s">
        <v>3</v>
      </c>
      <c r="L92" s="45" t="s">
        <v>3</v>
      </c>
      <c r="M92" s="45" t="s">
        <v>3</v>
      </c>
      <c r="N92" s="45" t="s">
        <v>3</v>
      </c>
      <c r="O92" s="45" t="s">
        <v>3</v>
      </c>
      <c r="P92" s="45" t="s">
        <v>3</v>
      </c>
      <c r="Q92" s="45" t="s">
        <v>3</v>
      </c>
      <c r="R92" s="55">
        <v>295.39999999999998</v>
      </c>
      <c r="S92" s="55">
        <v>293.10000000000002</v>
      </c>
      <c r="T92" s="55">
        <v>290.10000000000002</v>
      </c>
      <c r="U92" s="5">
        <v>280.5</v>
      </c>
      <c r="V92" s="55">
        <v>299.10000000000002</v>
      </c>
      <c r="W92" s="55">
        <v>298.39999999999998</v>
      </c>
      <c r="X92" s="5">
        <v>293.89999999999998</v>
      </c>
      <c r="Y92" s="5">
        <v>290.2</v>
      </c>
      <c r="Z92" s="5">
        <v>279.8</v>
      </c>
      <c r="AA92" s="143">
        <v>268.7</v>
      </c>
      <c r="AB92" s="143">
        <v>274.60000000000002</v>
      </c>
      <c r="AC92" s="143">
        <v>273.5</v>
      </c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</row>
    <row r="93" spans="1:181" ht="15.75" outlineLevel="1">
      <c r="A93" s="176"/>
      <c r="B93" s="36" t="str">
        <f>IF('0'!A1=1,"Хмельницька","Khmelnytskiy")</f>
        <v>Хмельницька</v>
      </c>
      <c r="C93" s="45" t="s">
        <v>3</v>
      </c>
      <c r="D93" s="45" t="s">
        <v>3</v>
      </c>
      <c r="E93" s="45" t="s">
        <v>3</v>
      </c>
      <c r="F93" s="45" t="s">
        <v>3</v>
      </c>
      <c r="G93" s="45" t="s">
        <v>3</v>
      </c>
      <c r="H93" s="45" t="s">
        <v>3</v>
      </c>
      <c r="I93" s="45" t="s">
        <v>3</v>
      </c>
      <c r="J93" s="45" t="s">
        <v>3</v>
      </c>
      <c r="K93" s="45" t="s">
        <v>3</v>
      </c>
      <c r="L93" s="45" t="s">
        <v>3</v>
      </c>
      <c r="M93" s="45" t="s">
        <v>3</v>
      </c>
      <c r="N93" s="45" t="s">
        <v>3</v>
      </c>
      <c r="O93" s="45" t="s">
        <v>3</v>
      </c>
      <c r="P93" s="45" t="s">
        <v>3</v>
      </c>
      <c r="Q93" s="45" t="s">
        <v>3</v>
      </c>
      <c r="R93" s="55">
        <v>346.5</v>
      </c>
      <c r="S93" s="55">
        <v>347.2</v>
      </c>
      <c r="T93" s="55">
        <v>343.1</v>
      </c>
      <c r="U93" s="5">
        <v>337.6</v>
      </c>
      <c r="V93" s="55">
        <v>379</v>
      </c>
      <c r="W93" s="55">
        <v>394.3</v>
      </c>
      <c r="X93" s="5">
        <v>383</v>
      </c>
      <c r="Y93" s="5">
        <v>376.4</v>
      </c>
      <c r="Z93" s="5">
        <v>364.5</v>
      </c>
      <c r="AA93" s="143">
        <v>353</v>
      </c>
      <c r="AB93" s="143">
        <v>360.2</v>
      </c>
      <c r="AC93" s="143">
        <v>362.7</v>
      </c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</row>
    <row r="94" spans="1:181" ht="15.75" outlineLevel="1">
      <c r="A94" s="176"/>
      <c r="B94" s="36" t="str">
        <f>IF('0'!A1=1,"Черкаська","Cherkasy")</f>
        <v>Черкаська</v>
      </c>
      <c r="C94" s="45" t="s">
        <v>3</v>
      </c>
      <c r="D94" s="45" t="s">
        <v>3</v>
      </c>
      <c r="E94" s="45" t="s">
        <v>3</v>
      </c>
      <c r="F94" s="45" t="s">
        <v>3</v>
      </c>
      <c r="G94" s="45" t="s">
        <v>3</v>
      </c>
      <c r="H94" s="45" t="s">
        <v>3</v>
      </c>
      <c r="I94" s="45" t="s">
        <v>3</v>
      </c>
      <c r="J94" s="45" t="s">
        <v>3</v>
      </c>
      <c r="K94" s="45" t="s">
        <v>3</v>
      </c>
      <c r="L94" s="45" t="s">
        <v>3</v>
      </c>
      <c r="M94" s="45" t="s">
        <v>3</v>
      </c>
      <c r="N94" s="45" t="s">
        <v>3</v>
      </c>
      <c r="O94" s="45" t="s">
        <v>3</v>
      </c>
      <c r="P94" s="45" t="s">
        <v>3</v>
      </c>
      <c r="Q94" s="45" t="s">
        <v>3</v>
      </c>
      <c r="R94" s="55">
        <v>339.6</v>
      </c>
      <c r="S94" s="55">
        <v>331</v>
      </c>
      <c r="T94" s="55">
        <v>329.3</v>
      </c>
      <c r="U94" s="5">
        <v>321.3</v>
      </c>
      <c r="V94" s="55">
        <v>346.6</v>
      </c>
      <c r="W94" s="55">
        <v>346.1</v>
      </c>
      <c r="X94" s="5">
        <v>342.8</v>
      </c>
      <c r="Y94" s="5">
        <v>336.9</v>
      </c>
      <c r="Z94" s="5">
        <v>327.8</v>
      </c>
      <c r="AA94" s="143">
        <v>316.3</v>
      </c>
      <c r="AB94" s="143">
        <v>327.7</v>
      </c>
      <c r="AC94" s="143">
        <v>329.2</v>
      </c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</row>
    <row r="95" spans="1:181" ht="15.75" outlineLevel="1">
      <c r="A95" s="176"/>
      <c r="B95" s="36" t="str">
        <f>IF('0'!A1=1,"Чернівецька","Chernivtsi")</f>
        <v>Чернівецька</v>
      </c>
      <c r="C95" s="45" t="s">
        <v>3</v>
      </c>
      <c r="D95" s="45" t="s">
        <v>3</v>
      </c>
      <c r="E95" s="45" t="s">
        <v>3</v>
      </c>
      <c r="F95" s="45" t="s">
        <v>3</v>
      </c>
      <c r="G95" s="45" t="s">
        <v>3</v>
      </c>
      <c r="H95" s="45" t="s">
        <v>3</v>
      </c>
      <c r="I95" s="45" t="s">
        <v>3</v>
      </c>
      <c r="J95" s="45" t="s">
        <v>3</v>
      </c>
      <c r="K95" s="45" t="s">
        <v>3</v>
      </c>
      <c r="L95" s="45" t="s">
        <v>3</v>
      </c>
      <c r="M95" s="45" t="s">
        <v>3</v>
      </c>
      <c r="N95" s="45" t="s">
        <v>3</v>
      </c>
      <c r="O95" s="45" t="s">
        <v>3</v>
      </c>
      <c r="P95" s="45" t="s">
        <v>3</v>
      </c>
      <c r="Q95" s="45" t="s">
        <v>3</v>
      </c>
      <c r="R95" s="55">
        <v>248.5</v>
      </c>
      <c r="S95" s="55">
        <v>247.9</v>
      </c>
      <c r="T95" s="55">
        <v>247.5</v>
      </c>
      <c r="U95" s="5">
        <v>244.6</v>
      </c>
      <c r="V95" s="55">
        <v>260.89999999999998</v>
      </c>
      <c r="W95" s="55">
        <v>264.3</v>
      </c>
      <c r="X95" s="5">
        <v>257.8</v>
      </c>
      <c r="Y95" s="5">
        <v>255.9</v>
      </c>
      <c r="Z95" s="5">
        <v>253.4</v>
      </c>
      <c r="AA95" s="143">
        <v>244.7</v>
      </c>
      <c r="AB95" s="143">
        <v>252.9</v>
      </c>
      <c r="AC95" s="143">
        <v>255.8</v>
      </c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</row>
    <row r="96" spans="1:181" ht="15.75" outlineLevel="1">
      <c r="A96" s="176"/>
      <c r="B96" s="36" t="str">
        <f>IF('0'!A1=1,"Чернігівська","Chernihiv")</f>
        <v>Чернігівська</v>
      </c>
      <c r="C96" s="45" t="s">
        <v>3</v>
      </c>
      <c r="D96" s="45" t="s">
        <v>3</v>
      </c>
      <c r="E96" s="45" t="s">
        <v>3</v>
      </c>
      <c r="F96" s="45" t="s">
        <v>3</v>
      </c>
      <c r="G96" s="45" t="s">
        <v>3</v>
      </c>
      <c r="H96" s="45" t="s">
        <v>3</v>
      </c>
      <c r="I96" s="45" t="s">
        <v>3</v>
      </c>
      <c r="J96" s="45" t="s">
        <v>3</v>
      </c>
      <c r="K96" s="45" t="s">
        <v>3</v>
      </c>
      <c r="L96" s="45" t="s">
        <v>3</v>
      </c>
      <c r="M96" s="45" t="s">
        <v>3</v>
      </c>
      <c r="N96" s="45" t="s">
        <v>3</v>
      </c>
      <c r="O96" s="45" t="s">
        <v>3</v>
      </c>
      <c r="P96" s="45" t="s">
        <v>3</v>
      </c>
      <c r="Q96" s="45" t="s">
        <v>3</v>
      </c>
      <c r="R96" s="55">
        <v>274.2</v>
      </c>
      <c r="S96" s="55">
        <v>268.3</v>
      </c>
      <c r="T96" s="55">
        <v>263.7</v>
      </c>
      <c r="U96" s="5">
        <v>259.39999999999998</v>
      </c>
      <c r="V96" s="55">
        <v>279.39999999999998</v>
      </c>
      <c r="W96" s="55">
        <v>285.10000000000002</v>
      </c>
      <c r="X96" s="5">
        <v>285.7</v>
      </c>
      <c r="Y96" s="5">
        <v>279.89999999999998</v>
      </c>
      <c r="Z96" s="5">
        <v>269.8</v>
      </c>
      <c r="AA96" s="143">
        <v>254.9</v>
      </c>
      <c r="AB96" s="143">
        <v>262.7</v>
      </c>
      <c r="AC96" s="143">
        <v>263.2</v>
      </c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</row>
    <row r="97" spans="1:181" ht="15.75" outlineLevel="1">
      <c r="A97" s="176"/>
      <c r="B97" s="36" t="str">
        <f>IF('0'!A1=1,"м. Київ","Kyiv city")</f>
        <v>м. Київ</v>
      </c>
      <c r="C97" s="45" t="s">
        <v>3</v>
      </c>
      <c r="D97" s="45" t="s">
        <v>3</v>
      </c>
      <c r="E97" s="45" t="s">
        <v>3</v>
      </c>
      <c r="F97" s="45" t="s">
        <v>3</v>
      </c>
      <c r="G97" s="45" t="s">
        <v>3</v>
      </c>
      <c r="H97" s="45" t="s">
        <v>3</v>
      </c>
      <c r="I97" s="45" t="s">
        <v>3</v>
      </c>
      <c r="J97" s="45" t="s">
        <v>3</v>
      </c>
      <c r="K97" s="45" t="s">
        <v>3</v>
      </c>
      <c r="L97" s="45" t="s">
        <v>3</v>
      </c>
      <c r="M97" s="45" t="s">
        <v>3</v>
      </c>
      <c r="N97" s="45" t="s">
        <v>3</v>
      </c>
      <c r="O97" s="45" t="s">
        <v>3</v>
      </c>
      <c r="P97" s="45" t="s">
        <v>3</v>
      </c>
      <c r="Q97" s="45" t="s">
        <v>3</v>
      </c>
      <c r="R97" s="55">
        <v>709.4</v>
      </c>
      <c r="S97" s="55">
        <v>692.1</v>
      </c>
      <c r="T97" s="55">
        <v>690</v>
      </c>
      <c r="U97" s="5">
        <v>687.3</v>
      </c>
      <c r="V97" s="55">
        <v>717.7</v>
      </c>
      <c r="W97" s="55">
        <v>728.3</v>
      </c>
      <c r="X97" s="5">
        <v>729.2</v>
      </c>
      <c r="Y97" s="5">
        <v>737.7</v>
      </c>
      <c r="Z97" s="5">
        <v>726</v>
      </c>
      <c r="AA97" s="143">
        <v>720.9</v>
      </c>
      <c r="AB97" s="143">
        <v>739.3</v>
      </c>
      <c r="AC97" s="143">
        <v>732.8</v>
      </c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</row>
    <row r="98" spans="1:181" ht="16.5" outlineLevel="1" thickBot="1">
      <c r="A98" s="180"/>
      <c r="B98" s="40" t="str">
        <f>IF('0'!A1=1,"м. Севастополь","Sevastopol city")</f>
        <v>м. Севастополь</v>
      </c>
      <c r="C98" s="48" t="s">
        <v>3</v>
      </c>
      <c r="D98" s="48" t="s">
        <v>3</v>
      </c>
      <c r="E98" s="48" t="s">
        <v>3</v>
      </c>
      <c r="F98" s="48" t="s">
        <v>3</v>
      </c>
      <c r="G98" s="48" t="s">
        <v>3</v>
      </c>
      <c r="H98" s="48" t="s">
        <v>3</v>
      </c>
      <c r="I98" s="48" t="s">
        <v>3</v>
      </c>
      <c r="J98" s="48" t="s">
        <v>3</v>
      </c>
      <c r="K98" s="48" t="s">
        <v>3</v>
      </c>
      <c r="L98" s="48" t="s">
        <v>3</v>
      </c>
      <c r="M98" s="48" t="s">
        <v>3</v>
      </c>
      <c r="N98" s="48" t="s">
        <v>3</v>
      </c>
      <c r="O98" s="48" t="s">
        <v>3</v>
      </c>
      <c r="P98" s="48" t="s">
        <v>3</v>
      </c>
      <c r="Q98" s="48" t="s">
        <v>3</v>
      </c>
      <c r="R98" s="57">
        <v>99.4</v>
      </c>
      <c r="S98" s="57">
        <v>98.5</v>
      </c>
      <c r="T98" s="57">
        <v>97.4</v>
      </c>
      <c r="U98" s="51">
        <v>96.5</v>
      </c>
      <c r="V98" s="8" t="s">
        <v>0</v>
      </c>
      <c r="W98" s="8" t="s">
        <v>0</v>
      </c>
      <c r="X98" s="8" t="s">
        <v>0</v>
      </c>
      <c r="Y98" s="8" t="s">
        <v>0</v>
      </c>
      <c r="Z98" s="8" t="s">
        <v>0</v>
      </c>
      <c r="AA98" s="8" t="s">
        <v>0</v>
      </c>
      <c r="AB98" s="8" t="s">
        <v>0</v>
      </c>
      <c r="AC98" s="147" t="s">
        <v>0</v>
      </c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</row>
    <row r="99" spans="1:181" ht="39.75" customHeight="1" thickTop="1">
      <c r="A99" s="30"/>
      <c r="B99" s="38" t="str">
        <f>IF('0'!A1=1,"Рівень економічної активності, у % до населення у віці 15-70 років","Economic activity rate of population (percent of the total population aged 15-70 )")</f>
        <v>Рівень економічної активності, у % до населення у віці 15-70 років</v>
      </c>
      <c r="C99" s="59" t="s">
        <v>3</v>
      </c>
      <c r="D99" s="59" t="s">
        <v>3</v>
      </c>
      <c r="E99" s="59" t="s">
        <v>3</v>
      </c>
      <c r="F99" s="59" t="s">
        <v>3</v>
      </c>
      <c r="G99" s="59" t="s">
        <v>3</v>
      </c>
      <c r="H99" s="1">
        <v>63.2</v>
      </c>
      <c r="I99" s="1">
        <v>62.3</v>
      </c>
      <c r="J99" s="1">
        <v>61.9</v>
      </c>
      <c r="K99" s="1">
        <v>61.8</v>
      </c>
      <c r="L99" s="1">
        <v>62</v>
      </c>
      <c r="M99" s="1">
        <v>62.2</v>
      </c>
      <c r="N99" s="1">
        <v>62.2</v>
      </c>
      <c r="O99" s="1">
        <v>62.6</v>
      </c>
      <c r="P99" s="1">
        <v>63.3</v>
      </c>
      <c r="Q99" s="1">
        <v>63.3</v>
      </c>
      <c r="R99" s="1">
        <v>63.7</v>
      </c>
      <c r="S99" s="1">
        <v>64.3</v>
      </c>
      <c r="T99" s="1">
        <v>64.599999999999994</v>
      </c>
      <c r="U99" s="1">
        <v>65</v>
      </c>
      <c r="V99" s="1">
        <v>62.4</v>
      </c>
      <c r="W99" s="1">
        <v>62.4</v>
      </c>
      <c r="X99" s="1">
        <v>62.2</v>
      </c>
      <c r="Y99" s="1">
        <v>62</v>
      </c>
      <c r="Z99" s="1">
        <v>62.6</v>
      </c>
      <c r="AA99" s="140">
        <v>63.4</v>
      </c>
      <c r="AB99" s="140">
        <v>62.1</v>
      </c>
      <c r="AC99" s="140">
        <v>61.8</v>
      </c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</row>
    <row r="100" spans="1:181" s="15" customFormat="1" ht="27" customHeight="1">
      <c r="A100" s="32"/>
      <c r="B100" s="33" t="str">
        <f>IF('0'!A1=1,"Жінки","Females")</f>
        <v>Жінки</v>
      </c>
      <c r="C100" s="45" t="s">
        <v>3</v>
      </c>
      <c r="D100" s="45" t="s">
        <v>3</v>
      </c>
      <c r="E100" s="45" t="s">
        <v>3</v>
      </c>
      <c r="F100" s="45" t="s">
        <v>3</v>
      </c>
      <c r="G100" s="45" t="s">
        <v>3</v>
      </c>
      <c r="H100" s="45" t="s">
        <v>3</v>
      </c>
      <c r="I100" s="45" t="s">
        <v>3</v>
      </c>
      <c r="J100" s="7">
        <v>58.1</v>
      </c>
      <c r="K100" s="7">
        <v>57.6</v>
      </c>
      <c r="L100" s="7">
        <v>57.6</v>
      </c>
      <c r="M100" s="7">
        <v>57</v>
      </c>
      <c r="N100" s="7">
        <v>56.8</v>
      </c>
      <c r="O100" s="7">
        <v>57.1</v>
      </c>
      <c r="P100" s="7">
        <v>57.5</v>
      </c>
      <c r="Q100" s="7">
        <v>58.1</v>
      </c>
      <c r="R100" s="10">
        <v>58.4</v>
      </c>
      <c r="S100" s="2">
        <v>58.5</v>
      </c>
      <c r="T100" s="2">
        <v>58.6</v>
      </c>
      <c r="U100" s="10">
        <v>58.9</v>
      </c>
      <c r="V100" s="9">
        <v>56.125510459204932</v>
      </c>
      <c r="W100" s="9">
        <v>56.2</v>
      </c>
      <c r="X100" s="9">
        <v>55.9</v>
      </c>
      <c r="Y100" s="9">
        <v>55.7</v>
      </c>
      <c r="Z100" s="9">
        <v>56.8</v>
      </c>
      <c r="AA100" s="144">
        <v>57.5</v>
      </c>
      <c r="AB100" s="144">
        <v>56.3</v>
      </c>
      <c r="AC100" s="144">
        <v>56.1</v>
      </c>
    </row>
    <row r="101" spans="1:181" s="15" customFormat="1" ht="23.45" customHeight="1">
      <c r="A101" s="32"/>
      <c r="B101" s="33" t="str">
        <f>IF('0'!A1=1,"Чоловіки","Males")</f>
        <v>Чоловіки</v>
      </c>
      <c r="C101" s="45" t="s">
        <v>3</v>
      </c>
      <c r="D101" s="45" t="s">
        <v>3</v>
      </c>
      <c r="E101" s="45" t="s">
        <v>3</v>
      </c>
      <c r="F101" s="45" t="s">
        <v>3</v>
      </c>
      <c r="G101" s="45" t="s">
        <v>3</v>
      </c>
      <c r="H101" s="45" t="s">
        <v>3</v>
      </c>
      <c r="I101" s="45" t="s">
        <v>3</v>
      </c>
      <c r="J101" s="7">
        <v>67.599999999999994</v>
      </c>
      <c r="K101" s="7">
        <v>66.5</v>
      </c>
      <c r="L101" s="7">
        <v>66.8</v>
      </c>
      <c r="M101" s="7">
        <v>67.900000000000006</v>
      </c>
      <c r="N101" s="7">
        <v>68.2</v>
      </c>
      <c r="O101" s="7">
        <v>68.900000000000006</v>
      </c>
      <c r="P101" s="7">
        <v>69.8</v>
      </c>
      <c r="Q101" s="7">
        <v>69.2</v>
      </c>
      <c r="R101" s="10">
        <v>69.599999999999994</v>
      </c>
      <c r="S101" s="2">
        <v>70.7</v>
      </c>
      <c r="T101" s="2">
        <v>71.3</v>
      </c>
      <c r="U101" s="10">
        <v>71.599999999999994</v>
      </c>
      <c r="V101" s="9">
        <v>69.279578483093772</v>
      </c>
      <c r="W101" s="9">
        <v>69.2</v>
      </c>
      <c r="X101" s="9">
        <v>69.099999999999994</v>
      </c>
      <c r="Y101" s="9">
        <v>69</v>
      </c>
      <c r="Z101" s="9">
        <v>69</v>
      </c>
      <c r="AA101" s="144">
        <v>69.900000000000006</v>
      </c>
      <c r="AB101" s="144">
        <v>68.5</v>
      </c>
      <c r="AC101" s="144">
        <v>68.099999999999994</v>
      </c>
    </row>
    <row r="102" spans="1:181" s="15" customFormat="1" ht="27" customHeight="1">
      <c r="A102" s="32"/>
      <c r="B102" s="33" t="str">
        <f>IF('0'!A1=1,"Міські поселення ","Urban settlements")</f>
        <v xml:space="preserve">Міські поселення </v>
      </c>
      <c r="C102" s="45" t="s">
        <v>3</v>
      </c>
      <c r="D102" s="45" t="s">
        <v>3</v>
      </c>
      <c r="E102" s="45" t="s">
        <v>3</v>
      </c>
      <c r="F102" s="45" t="s">
        <v>3</v>
      </c>
      <c r="G102" s="45" t="s">
        <v>3</v>
      </c>
      <c r="H102" s="45" t="s">
        <v>3</v>
      </c>
      <c r="I102" s="45" t="s">
        <v>3</v>
      </c>
      <c r="J102" s="44">
        <v>63.7</v>
      </c>
      <c r="K102" s="7">
        <v>62.9</v>
      </c>
      <c r="L102" s="7">
        <v>62.3</v>
      </c>
      <c r="M102" s="7">
        <v>61.3</v>
      </c>
      <c r="N102" s="7">
        <v>61.3</v>
      </c>
      <c r="O102" s="7">
        <v>61.6</v>
      </c>
      <c r="P102" s="7">
        <v>62.4</v>
      </c>
      <c r="Q102" s="7">
        <v>61.8</v>
      </c>
      <c r="R102" s="10">
        <v>62.1</v>
      </c>
      <c r="S102" s="9">
        <v>62.6</v>
      </c>
      <c r="T102" s="9">
        <v>63.3</v>
      </c>
      <c r="U102" s="9">
        <v>63.4</v>
      </c>
      <c r="V102" s="9">
        <v>62.597542420386688</v>
      </c>
      <c r="W102" s="9">
        <v>63.1</v>
      </c>
      <c r="X102" s="9">
        <v>62.8</v>
      </c>
      <c r="Y102" s="9">
        <v>62.8</v>
      </c>
      <c r="Z102" s="9">
        <v>63.5</v>
      </c>
      <c r="AA102" s="144">
        <v>64.3</v>
      </c>
      <c r="AB102" s="144">
        <v>63</v>
      </c>
      <c r="AC102" s="144">
        <v>62.6</v>
      </c>
    </row>
    <row r="103" spans="1:181" s="15" customFormat="1" ht="25.15" customHeight="1" thickBot="1">
      <c r="A103" s="34"/>
      <c r="B103" s="35" t="str">
        <f>IF('0'!A1=1,"Сільська місцевість","Rural areas")</f>
        <v>Сільська місцевість</v>
      </c>
      <c r="C103" s="48" t="s">
        <v>3</v>
      </c>
      <c r="D103" s="48" t="s">
        <v>3</v>
      </c>
      <c r="E103" s="48" t="s">
        <v>3</v>
      </c>
      <c r="F103" s="48" t="s">
        <v>3</v>
      </c>
      <c r="G103" s="48" t="s">
        <v>3</v>
      </c>
      <c r="H103" s="48" t="s">
        <v>3</v>
      </c>
      <c r="I103" s="48" t="s">
        <v>3</v>
      </c>
      <c r="J103" s="57">
        <v>59.8</v>
      </c>
      <c r="K103" s="51">
        <v>59.5</v>
      </c>
      <c r="L103" s="51">
        <v>61.2</v>
      </c>
      <c r="M103" s="51">
        <v>64.099999999999994</v>
      </c>
      <c r="N103" s="51">
        <v>64.2</v>
      </c>
      <c r="O103" s="51">
        <v>65.099999999999994</v>
      </c>
      <c r="P103" s="51">
        <v>65.599999999999994</v>
      </c>
      <c r="Q103" s="51">
        <v>67.099999999999994</v>
      </c>
      <c r="R103" s="51">
        <v>67.5</v>
      </c>
      <c r="S103" s="3">
        <v>68.099999999999994</v>
      </c>
      <c r="T103" s="3">
        <v>67.7</v>
      </c>
      <c r="U103" s="3">
        <v>68.5</v>
      </c>
      <c r="V103" s="3">
        <v>61.803200760576772</v>
      </c>
      <c r="W103" s="3">
        <v>60.8</v>
      </c>
      <c r="X103" s="3">
        <v>60.9</v>
      </c>
      <c r="Y103" s="3">
        <v>60.4</v>
      </c>
      <c r="Z103" s="3">
        <v>60.6</v>
      </c>
      <c r="AA103" s="142">
        <v>61.5</v>
      </c>
      <c r="AB103" s="142">
        <v>60.4</v>
      </c>
      <c r="AC103" s="142">
        <v>60</v>
      </c>
    </row>
    <row r="104" spans="1:181" ht="15.6" customHeight="1" outlineLevel="1" thickTop="1">
      <c r="A104" s="175" t="str">
        <f>IF('0'!A1=1,"РЕГІОНИ*","OBLAST*")</f>
        <v>РЕГІОНИ*</v>
      </c>
      <c r="B104" s="36" t="str">
        <f>IF('0'!A1=1,"АР Крим","AR Crimea")</f>
        <v>АР Крим</v>
      </c>
      <c r="C104" s="45" t="s">
        <v>3</v>
      </c>
      <c r="D104" s="45" t="s">
        <v>3</v>
      </c>
      <c r="E104" s="45" t="s">
        <v>3</v>
      </c>
      <c r="F104" s="45" t="s">
        <v>3</v>
      </c>
      <c r="G104" s="45" t="s">
        <v>3</v>
      </c>
      <c r="H104" s="45" t="s">
        <v>3</v>
      </c>
      <c r="I104" s="45" t="s">
        <v>3</v>
      </c>
      <c r="J104" s="45" t="s">
        <v>3</v>
      </c>
      <c r="K104" s="45" t="s">
        <v>3</v>
      </c>
      <c r="L104" s="45" t="s">
        <v>3</v>
      </c>
      <c r="M104" s="45" t="s">
        <v>3</v>
      </c>
      <c r="N104" s="45" t="s">
        <v>3</v>
      </c>
      <c r="O104" s="45" t="s">
        <v>3</v>
      </c>
      <c r="P104" s="9">
        <v>63.2</v>
      </c>
      <c r="Q104" s="9">
        <v>64.400000000000006</v>
      </c>
      <c r="R104" s="9">
        <v>64.5</v>
      </c>
      <c r="S104" s="9">
        <v>65.599999999999994</v>
      </c>
      <c r="T104" s="9">
        <v>65.900000000000006</v>
      </c>
      <c r="U104" s="9">
        <v>66.099999999999994</v>
      </c>
      <c r="V104" s="4" t="s">
        <v>0</v>
      </c>
      <c r="W104" s="4" t="s">
        <v>0</v>
      </c>
      <c r="X104" s="4" t="s">
        <v>0</v>
      </c>
      <c r="Y104" s="4" t="s">
        <v>0</v>
      </c>
      <c r="Z104" s="4" t="s">
        <v>0</v>
      </c>
      <c r="AA104" s="148" t="s">
        <v>0</v>
      </c>
      <c r="AB104" s="148" t="s">
        <v>0</v>
      </c>
      <c r="AC104" s="148" t="s">
        <v>0</v>
      </c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</row>
    <row r="105" spans="1:181" ht="15.75" outlineLevel="1">
      <c r="A105" s="176"/>
      <c r="B105" s="36" t="str">
        <f>IF('0'!A1=1,"Вінницька","Vinnytsya")</f>
        <v>Вінницька</v>
      </c>
      <c r="C105" s="45" t="s">
        <v>3</v>
      </c>
      <c r="D105" s="45" t="s">
        <v>3</v>
      </c>
      <c r="E105" s="45" t="s">
        <v>3</v>
      </c>
      <c r="F105" s="45" t="s">
        <v>3</v>
      </c>
      <c r="G105" s="45" t="s">
        <v>3</v>
      </c>
      <c r="H105" s="45" t="s">
        <v>3</v>
      </c>
      <c r="I105" s="45" t="s">
        <v>3</v>
      </c>
      <c r="J105" s="45" t="s">
        <v>3</v>
      </c>
      <c r="K105" s="45" t="s">
        <v>3</v>
      </c>
      <c r="L105" s="45" t="s">
        <v>3</v>
      </c>
      <c r="M105" s="45" t="s">
        <v>3</v>
      </c>
      <c r="N105" s="45" t="s">
        <v>3</v>
      </c>
      <c r="O105" s="45" t="s">
        <v>3</v>
      </c>
      <c r="P105" s="9">
        <v>62.7</v>
      </c>
      <c r="Q105" s="9">
        <v>63.6</v>
      </c>
      <c r="R105" s="9">
        <v>63.9</v>
      </c>
      <c r="S105" s="9">
        <v>64.7</v>
      </c>
      <c r="T105" s="9">
        <v>64.599999999999994</v>
      </c>
      <c r="U105" s="9">
        <v>65.099999999999994</v>
      </c>
      <c r="V105" s="9">
        <v>62.948139317039939</v>
      </c>
      <c r="W105" s="9">
        <v>63.4</v>
      </c>
      <c r="X105" s="5">
        <v>62.8</v>
      </c>
      <c r="Y105" s="5">
        <v>61.9</v>
      </c>
      <c r="Z105" s="5">
        <v>63</v>
      </c>
      <c r="AA105" s="143">
        <v>64</v>
      </c>
      <c r="AB105" s="143">
        <v>62.9</v>
      </c>
      <c r="AC105" s="143">
        <v>62.5</v>
      </c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</row>
    <row r="106" spans="1:181" ht="15.75" outlineLevel="1">
      <c r="A106" s="176"/>
      <c r="B106" s="36" t="str">
        <f>IF('0'!A1=1,"Волинська","Volyn")</f>
        <v>Волинська</v>
      </c>
      <c r="C106" s="45" t="s">
        <v>3</v>
      </c>
      <c r="D106" s="45" t="s">
        <v>3</v>
      </c>
      <c r="E106" s="45" t="s">
        <v>3</v>
      </c>
      <c r="F106" s="45" t="s">
        <v>3</v>
      </c>
      <c r="G106" s="45" t="s">
        <v>3</v>
      </c>
      <c r="H106" s="45" t="s">
        <v>3</v>
      </c>
      <c r="I106" s="45" t="s">
        <v>3</v>
      </c>
      <c r="J106" s="45" t="s">
        <v>3</v>
      </c>
      <c r="K106" s="45" t="s">
        <v>3</v>
      </c>
      <c r="L106" s="45" t="s">
        <v>3</v>
      </c>
      <c r="M106" s="45" t="s">
        <v>3</v>
      </c>
      <c r="N106" s="45" t="s">
        <v>3</v>
      </c>
      <c r="O106" s="45" t="s">
        <v>3</v>
      </c>
      <c r="P106" s="9">
        <v>64.099999999999994</v>
      </c>
      <c r="Q106" s="9">
        <v>63.4</v>
      </c>
      <c r="R106" s="9">
        <v>63.6</v>
      </c>
      <c r="S106" s="9">
        <v>64.3</v>
      </c>
      <c r="T106" s="9">
        <v>64.5</v>
      </c>
      <c r="U106" s="9">
        <v>64.8</v>
      </c>
      <c r="V106" s="9">
        <v>60.947537473233396</v>
      </c>
      <c r="W106" s="9">
        <v>58.8</v>
      </c>
      <c r="X106" s="5">
        <v>57.7</v>
      </c>
      <c r="Y106" s="5">
        <v>55.8</v>
      </c>
      <c r="Z106" s="5">
        <v>55.9</v>
      </c>
      <c r="AA106" s="143">
        <v>56.9</v>
      </c>
      <c r="AB106" s="143">
        <v>55.8</v>
      </c>
      <c r="AC106" s="143">
        <v>55.5</v>
      </c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</row>
    <row r="107" spans="1:181" ht="15.75" outlineLevel="1">
      <c r="A107" s="176"/>
      <c r="B107" s="36" t="str">
        <f>IF('0'!A1=1,"Дніпропетровська","Dnipropetrovsk")</f>
        <v>Дніпропетровська</v>
      </c>
      <c r="C107" s="45" t="s">
        <v>3</v>
      </c>
      <c r="D107" s="45" t="s">
        <v>3</v>
      </c>
      <c r="E107" s="45" t="s">
        <v>3</v>
      </c>
      <c r="F107" s="45" t="s">
        <v>3</v>
      </c>
      <c r="G107" s="45" t="s">
        <v>3</v>
      </c>
      <c r="H107" s="45" t="s">
        <v>3</v>
      </c>
      <c r="I107" s="45" t="s">
        <v>3</v>
      </c>
      <c r="J107" s="45" t="s">
        <v>3</v>
      </c>
      <c r="K107" s="45" t="s">
        <v>3</v>
      </c>
      <c r="L107" s="45" t="s">
        <v>3</v>
      </c>
      <c r="M107" s="45" t="s">
        <v>3</v>
      </c>
      <c r="N107" s="45" t="s">
        <v>3</v>
      </c>
      <c r="O107" s="45" t="s">
        <v>3</v>
      </c>
      <c r="P107" s="9">
        <v>63</v>
      </c>
      <c r="Q107" s="9">
        <v>64.2</v>
      </c>
      <c r="R107" s="9">
        <v>64.900000000000006</v>
      </c>
      <c r="S107" s="9">
        <v>65.2</v>
      </c>
      <c r="T107" s="9">
        <v>65.7</v>
      </c>
      <c r="U107" s="9">
        <v>66.5</v>
      </c>
      <c r="V107" s="9">
        <v>65.506523250582802</v>
      </c>
      <c r="W107" s="9">
        <v>65.599999999999994</v>
      </c>
      <c r="X107" s="5">
        <v>64.099999999999994</v>
      </c>
      <c r="Y107" s="5">
        <v>63.4</v>
      </c>
      <c r="Z107" s="5">
        <v>63.6</v>
      </c>
      <c r="AA107" s="143">
        <v>64.400000000000006</v>
      </c>
      <c r="AB107" s="143">
        <v>63.5</v>
      </c>
      <c r="AC107" s="143">
        <v>63.5</v>
      </c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</row>
    <row r="108" spans="1:181" ht="15.75" outlineLevel="1">
      <c r="A108" s="176"/>
      <c r="B108" s="36" t="str">
        <f>IF('0'!A1=1,"Донецька**","Donetsk**")</f>
        <v>Донецька**</v>
      </c>
      <c r="C108" s="45" t="s">
        <v>3</v>
      </c>
      <c r="D108" s="45" t="s">
        <v>3</v>
      </c>
      <c r="E108" s="45" t="s">
        <v>3</v>
      </c>
      <c r="F108" s="45" t="s">
        <v>3</v>
      </c>
      <c r="G108" s="45" t="s">
        <v>3</v>
      </c>
      <c r="H108" s="45" t="s">
        <v>3</v>
      </c>
      <c r="I108" s="45" t="s">
        <v>3</v>
      </c>
      <c r="J108" s="45" t="s">
        <v>3</v>
      </c>
      <c r="K108" s="45" t="s">
        <v>3</v>
      </c>
      <c r="L108" s="45" t="s">
        <v>3</v>
      </c>
      <c r="M108" s="45" t="s">
        <v>3</v>
      </c>
      <c r="N108" s="45" t="s">
        <v>3</v>
      </c>
      <c r="O108" s="45" t="s">
        <v>3</v>
      </c>
      <c r="P108" s="9">
        <v>64.400000000000006</v>
      </c>
      <c r="Q108" s="9">
        <v>63.2</v>
      </c>
      <c r="R108" s="9">
        <v>63.7</v>
      </c>
      <c r="S108" s="9">
        <v>64.8</v>
      </c>
      <c r="T108" s="9">
        <v>65.2</v>
      </c>
      <c r="U108" s="9">
        <v>65.400000000000006</v>
      </c>
      <c r="V108" s="9">
        <v>60.85746962999599</v>
      </c>
      <c r="W108" s="9">
        <v>58.3</v>
      </c>
      <c r="X108" s="6">
        <v>58.3</v>
      </c>
      <c r="Y108" s="6">
        <v>57.9</v>
      </c>
      <c r="Z108" s="6">
        <v>58.1</v>
      </c>
      <c r="AA108" s="143">
        <v>58.9</v>
      </c>
      <c r="AB108" s="143">
        <v>57.9</v>
      </c>
      <c r="AC108" s="143">
        <v>57.8</v>
      </c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</row>
    <row r="109" spans="1:181" ht="15.75" outlineLevel="1">
      <c r="A109" s="176"/>
      <c r="B109" s="36" t="str">
        <f>IF('0'!A1=1,"Житомирська","Zhytomyr")</f>
        <v>Житомирська</v>
      </c>
      <c r="C109" s="45" t="s">
        <v>3</v>
      </c>
      <c r="D109" s="45" t="s">
        <v>3</v>
      </c>
      <c r="E109" s="45" t="s">
        <v>3</v>
      </c>
      <c r="F109" s="45" t="s">
        <v>3</v>
      </c>
      <c r="G109" s="45" t="s">
        <v>3</v>
      </c>
      <c r="H109" s="45" t="s">
        <v>3</v>
      </c>
      <c r="I109" s="45" t="s">
        <v>3</v>
      </c>
      <c r="J109" s="45" t="s">
        <v>3</v>
      </c>
      <c r="K109" s="45" t="s">
        <v>3</v>
      </c>
      <c r="L109" s="45" t="s">
        <v>3</v>
      </c>
      <c r="M109" s="45" t="s">
        <v>3</v>
      </c>
      <c r="N109" s="45" t="s">
        <v>3</v>
      </c>
      <c r="O109" s="45" t="s">
        <v>3</v>
      </c>
      <c r="P109" s="9">
        <v>64.5</v>
      </c>
      <c r="Q109" s="9">
        <v>65.3</v>
      </c>
      <c r="R109" s="9">
        <v>65.900000000000006</v>
      </c>
      <c r="S109" s="9">
        <v>65.8</v>
      </c>
      <c r="T109" s="9">
        <v>65.599999999999994</v>
      </c>
      <c r="U109" s="9">
        <v>66</v>
      </c>
      <c r="V109" s="9">
        <v>63.360941586748034</v>
      </c>
      <c r="W109" s="9">
        <v>62.5</v>
      </c>
      <c r="X109" s="5">
        <v>63</v>
      </c>
      <c r="Y109" s="5">
        <v>63.3</v>
      </c>
      <c r="Z109" s="5">
        <v>64.2</v>
      </c>
      <c r="AA109" s="143">
        <v>64.7</v>
      </c>
      <c r="AB109" s="143">
        <v>62.1</v>
      </c>
      <c r="AC109" s="143">
        <v>61.7</v>
      </c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</row>
    <row r="110" spans="1:181" ht="15.75" outlineLevel="1">
      <c r="A110" s="176"/>
      <c r="B110" s="36" t="str">
        <f>IF('0'!A1=1,"Закарпатська","Zakarpattya")</f>
        <v>Закарпатська</v>
      </c>
      <c r="C110" s="45" t="s">
        <v>3</v>
      </c>
      <c r="D110" s="45" t="s">
        <v>3</v>
      </c>
      <c r="E110" s="45" t="s">
        <v>3</v>
      </c>
      <c r="F110" s="45" t="s">
        <v>3</v>
      </c>
      <c r="G110" s="45" t="s">
        <v>3</v>
      </c>
      <c r="H110" s="45" t="s">
        <v>3</v>
      </c>
      <c r="I110" s="45" t="s">
        <v>3</v>
      </c>
      <c r="J110" s="45" t="s">
        <v>3</v>
      </c>
      <c r="K110" s="45" t="s">
        <v>3</v>
      </c>
      <c r="L110" s="45" t="s">
        <v>3</v>
      </c>
      <c r="M110" s="45" t="s">
        <v>3</v>
      </c>
      <c r="N110" s="45" t="s">
        <v>3</v>
      </c>
      <c r="O110" s="45" t="s">
        <v>3</v>
      </c>
      <c r="P110" s="9">
        <v>64</v>
      </c>
      <c r="Q110" s="9">
        <v>63.2</v>
      </c>
      <c r="R110" s="9">
        <v>63.1</v>
      </c>
      <c r="S110" s="9">
        <v>62.6</v>
      </c>
      <c r="T110" s="9">
        <v>63</v>
      </c>
      <c r="U110" s="9">
        <v>63.5</v>
      </c>
      <c r="V110" s="9">
        <v>62.182054334884725</v>
      </c>
      <c r="W110" s="9">
        <v>61.9</v>
      </c>
      <c r="X110" s="5">
        <v>60.9</v>
      </c>
      <c r="Y110" s="5">
        <v>60.1</v>
      </c>
      <c r="Z110" s="5">
        <v>60.6</v>
      </c>
      <c r="AA110" s="143">
        <v>60.9</v>
      </c>
      <c r="AB110" s="143">
        <v>60.1</v>
      </c>
      <c r="AC110" s="143">
        <v>59.5</v>
      </c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</row>
    <row r="111" spans="1:181" ht="15.75" outlineLevel="1">
      <c r="A111" s="176"/>
      <c r="B111" s="36" t="str">
        <f>IF('0'!A1=1,"Запорізька","Zaporizhzhya")</f>
        <v>Запорізька</v>
      </c>
      <c r="C111" s="45" t="s">
        <v>3</v>
      </c>
      <c r="D111" s="45" t="s">
        <v>3</v>
      </c>
      <c r="E111" s="45" t="s">
        <v>3</v>
      </c>
      <c r="F111" s="45" t="s">
        <v>3</v>
      </c>
      <c r="G111" s="45" t="s">
        <v>3</v>
      </c>
      <c r="H111" s="45" t="s">
        <v>3</v>
      </c>
      <c r="I111" s="45" t="s">
        <v>3</v>
      </c>
      <c r="J111" s="45" t="s">
        <v>3</v>
      </c>
      <c r="K111" s="45" t="s">
        <v>3</v>
      </c>
      <c r="L111" s="45" t="s">
        <v>3</v>
      </c>
      <c r="M111" s="45" t="s">
        <v>3</v>
      </c>
      <c r="N111" s="45" t="s">
        <v>3</v>
      </c>
      <c r="O111" s="45" t="s">
        <v>3</v>
      </c>
      <c r="P111" s="9">
        <v>63.3</v>
      </c>
      <c r="Q111" s="9">
        <v>63.8</v>
      </c>
      <c r="R111" s="9">
        <v>64.3</v>
      </c>
      <c r="S111" s="9">
        <v>65.099999999999994</v>
      </c>
      <c r="T111" s="9">
        <v>65.2</v>
      </c>
      <c r="U111" s="9">
        <v>65.599999999999994</v>
      </c>
      <c r="V111" s="9">
        <v>63.557026783027382</v>
      </c>
      <c r="W111" s="9">
        <v>62.5</v>
      </c>
      <c r="X111" s="5">
        <v>62.2</v>
      </c>
      <c r="Y111" s="5">
        <v>61.8</v>
      </c>
      <c r="Z111" s="5">
        <v>63</v>
      </c>
      <c r="AA111" s="143">
        <v>64.099999999999994</v>
      </c>
      <c r="AB111" s="143">
        <v>62.6</v>
      </c>
      <c r="AC111" s="143">
        <v>62.7</v>
      </c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</row>
    <row r="112" spans="1:181" ht="15.75" outlineLevel="1">
      <c r="A112" s="176"/>
      <c r="B112" s="36" t="str">
        <f>IF('0'!A1=1,"Івано-Франківська","Ivano-Frankivsk")</f>
        <v>Івано-Франківська</v>
      </c>
      <c r="C112" s="45" t="s">
        <v>3</v>
      </c>
      <c r="D112" s="45" t="s">
        <v>3</v>
      </c>
      <c r="E112" s="45" t="s">
        <v>3</v>
      </c>
      <c r="F112" s="45" t="s">
        <v>3</v>
      </c>
      <c r="G112" s="45" t="s">
        <v>3</v>
      </c>
      <c r="H112" s="45" t="s">
        <v>3</v>
      </c>
      <c r="I112" s="45" t="s">
        <v>3</v>
      </c>
      <c r="J112" s="45" t="s">
        <v>3</v>
      </c>
      <c r="K112" s="45" t="s">
        <v>3</v>
      </c>
      <c r="L112" s="45" t="s">
        <v>3</v>
      </c>
      <c r="M112" s="45" t="s">
        <v>3</v>
      </c>
      <c r="N112" s="45" t="s">
        <v>3</v>
      </c>
      <c r="O112" s="45" t="s">
        <v>3</v>
      </c>
      <c r="P112" s="9">
        <v>58</v>
      </c>
      <c r="Q112" s="9">
        <v>57</v>
      </c>
      <c r="R112" s="9">
        <v>57</v>
      </c>
      <c r="S112" s="9">
        <v>57.2</v>
      </c>
      <c r="T112" s="9">
        <v>58.7</v>
      </c>
      <c r="U112" s="9">
        <v>59.8</v>
      </c>
      <c r="V112" s="9">
        <v>58.622725036891289</v>
      </c>
      <c r="W112" s="9">
        <v>59.8</v>
      </c>
      <c r="X112" s="5">
        <v>60</v>
      </c>
      <c r="Y112" s="5">
        <v>60.1</v>
      </c>
      <c r="Z112" s="5">
        <v>60.3</v>
      </c>
      <c r="AA112" s="143">
        <v>61</v>
      </c>
      <c r="AB112" s="143">
        <v>59.1</v>
      </c>
      <c r="AC112" s="143">
        <v>58.9</v>
      </c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</row>
    <row r="113" spans="1:181" ht="15.75" outlineLevel="1">
      <c r="A113" s="176"/>
      <c r="B113" s="36" t="str">
        <f>IF('0'!A1=1,"Київська","Kyiv")</f>
        <v>Київська</v>
      </c>
      <c r="C113" s="45" t="s">
        <v>3</v>
      </c>
      <c r="D113" s="45" t="s">
        <v>3</v>
      </c>
      <c r="E113" s="45" t="s">
        <v>3</v>
      </c>
      <c r="F113" s="45" t="s">
        <v>3</v>
      </c>
      <c r="G113" s="45" t="s">
        <v>3</v>
      </c>
      <c r="H113" s="45" t="s">
        <v>3</v>
      </c>
      <c r="I113" s="45" t="s">
        <v>3</v>
      </c>
      <c r="J113" s="45" t="s">
        <v>3</v>
      </c>
      <c r="K113" s="45" t="s">
        <v>3</v>
      </c>
      <c r="L113" s="45" t="s">
        <v>3</v>
      </c>
      <c r="M113" s="45" t="s">
        <v>3</v>
      </c>
      <c r="N113" s="45" t="s">
        <v>3</v>
      </c>
      <c r="O113" s="45" t="s">
        <v>3</v>
      </c>
      <c r="P113" s="9">
        <v>63.8</v>
      </c>
      <c r="Q113" s="9">
        <v>62.8</v>
      </c>
      <c r="R113" s="9">
        <v>63.2</v>
      </c>
      <c r="S113" s="9">
        <v>63.1</v>
      </c>
      <c r="T113" s="9">
        <v>63.2</v>
      </c>
      <c r="U113" s="9">
        <v>63.4</v>
      </c>
      <c r="V113" s="9">
        <v>61.829182053901157</v>
      </c>
      <c r="W113" s="9">
        <v>62</v>
      </c>
      <c r="X113" s="5">
        <v>62</v>
      </c>
      <c r="Y113" s="5">
        <v>62.1</v>
      </c>
      <c r="Z113" s="5">
        <v>62.5</v>
      </c>
      <c r="AA113" s="143">
        <v>63.1</v>
      </c>
      <c r="AB113" s="143">
        <v>62</v>
      </c>
      <c r="AC113" s="143">
        <v>61.2</v>
      </c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</row>
    <row r="114" spans="1:181" ht="15.75" outlineLevel="1">
      <c r="A114" s="176"/>
      <c r="B114" s="36" t="str">
        <f>IF('0'!A1=1,"Кіровоградська","Kirovohrad")</f>
        <v>Кіровоградська</v>
      </c>
      <c r="C114" s="45" t="s">
        <v>3</v>
      </c>
      <c r="D114" s="45" t="s">
        <v>3</v>
      </c>
      <c r="E114" s="45" t="s">
        <v>3</v>
      </c>
      <c r="F114" s="45" t="s">
        <v>3</v>
      </c>
      <c r="G114" s="45" t="s">
        <v>3</v>
      </c>
      <c r="H114" s="45" t="s">
        <v>3</v>
      </c>
      <c r="I114" s="45" t="s">
        <v>3</v>
      </c>
      <c r="J114" s="45" t="s">
        <v>3</v>
      </c>
      <c r="K114" s="45" t="s">
        <v>3</v>
      </c>
      <c r="L114" s="45" t="s">
        <v>3</v>
      </c>
      <c r="M114" s="45" t="s">
        <v>3</v>
      </c>
      <c r="N114" s="45" t="s">
        <v>3</v>
      </c>
      <c r="O114" s="45" t="s">
        <v>3</v>
      </c>
      <c r="P114" s="9">
        <v>63.6</v>
      </c>
      <c r="Q114" s="9">
        <v>62.4</v>
      </c>
      <c r="R114" s="9">
        <v>62.4</v>
      </c>
      <c r="S114" s="9">
        <v>63.3</v>
      </c>
      <c r="T114" s="9">
        <v>64</v>
      </c>
      <c r="U114" s="9">
        <v>64.5</v>
      </c>
      <c r="V114" s="9">
        <v>60.966491276654665</v>
      </c>
      <c r="W114" s="9">
        <v>60.9</v>
      </c>
      <c r="X114" s="5">
        <v>60.4</v>
      </c>
      <c r="Y114" s="5">
        <v>60.8</v>
      </c>
      <c r="Z114" s="5">
        <v>61.6</v>
      </c>
      <c r="AA114" s="143">
        <v>62.5</v>
      </c>
      <c r="AB114" s="143">
        <v>60.8</v>
      </c>
      <c r="AC114" s="143">
        <v>60.6</v>
      </c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</row>
    <row r="115" spans="1:181" ht="15.75" outlineLevel="1">
      <c r="A115" s="176"/>
      <c r="B115" s="36" t="str">
        <f>IF('0'!A1=1,"Луганська**","Luhansk**")</f>
        <v>Луганська**</v>
      </c>
      <c r="C115" s="45" t="s">
        <v>3</v>
      </c>
      <c r="D115" s="45" t="s">
        <v>3</v>
      </c>
      <c r="E115" s="45" t="s">
        <v>3</v>
      </c>
      <c r="F115" s="45" t="s">
        <v>3</v>
      </c>
      <c r="G115" s="45" t="s">
        <v>3</v>
      </c>
      <c r="H115" s="45" t="s">
        <v>3</v>
      </c>
      <c r="I115" s="45" t="s">
        <v>3</v>
      </c>
      <c r="J115" s="45" t="s">
        <v>3</v>
      </c>
      <c r="K115" s="45" t="s">
        <v>3</v>
      </c>
      <c r="L115" s="45" t="s">
        <v>3</v>
      </c>
      <c r="M115" s="45" t="s">
        <v>3</v>
      </c>
      <c r="N115" s="45" t="s">
        <v>3</v>
      </c>
      <c r="O115" s="45" t="s">
        <v>3</v>
      </c>
      <c r="P115" s="9">
        <v>62.1</v>
      </c>
      <c r="Q115" s="9">
        <v>61.5</v>
      </c>
      <c r="R115" s="9">
        <v>61.6</v>
      </c>
      <c r="S115" s="9">
        <v>61.3</v>
      </c>
      <c r="T115" s="9">
        <v>62.5</v>
      </c>
      <c r="U115" s="9">
        <v>63.3</v>
      </c>
      <c r="V115" s="9">
        <v>58.701837581505636</v>
      </c>
      <c r="W115" s="9">
        <v>64.7</v>
      </c>
      <c r="X115" s="6">
        <v>66.2</v>
      </c>
      <c r="Y115" s="6">
        <v>65.599999999999994</v>
      </c>
      <c r="Z115" s="6">
        <v>67</v>
      </c>
      <c r="AA115" s="143">
        <v>68.099999999999994</v>
      </c>
      <c r="AB115" s="143">
        <v>66.7</v>
      </c>
      <c r="AC115" s="143">
        <v>66.400000000000006</v>
      </c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</row>
    <row r="116" spans="1:181" ht="15.75" outlineLevel="1">
      <c r="A116" s="176"/>
      <c r="B116" s="36" t="str">
        <f>IF('0'!A1=1,"Львівська","Lviv")</f>
        <v>Львівська</v>
      </c>
      <c r="C116" s="45" t="s">
        <v>3</v>
      </c>
      <c r="D116" s="45" t="s">
        <v>3</v>
      </c>
      <c r="E116" s="45" t="s">
        <v>3</v>
      </c>
      <c r="F116" s="45" t="s">
        <v>3</v>
      </c>
      <c r="G116" s="45" t="s">
        <v>3</v>
      </c>
      <c r="H116" s="45" t="s">
        <v>3</v>
      </c>
      <c r="I116" s="45" t="s">
        <v>3</v>
      </c>
      <c r="J116" s="45" t="s">
        <v>3</v>
      </c>
      <c r="K116" s="45" t="s">
        <v>3</v>
      </c>
      <c r="L116" s="45" t="s">
        <v>3</v>
      </c>
      <c r="M116" s="45" t="s">
        <v>3</v>
      </c>
      <c r="N116" s="45" t="s">
        <v>3</v>
      </c>
      <c r="O116" s="45" t="s">
        <v>3</v>
      </c>
      <c r="P116" s="9">
        <v>62.2</v>
      </c>
      <c r="Q116" s="9">
        <v>62.5</v>
      </c>
      <c r="R116" s="9">
        <v>62.9</v>
      </c>
      <c r="S116" s="9">
        <v>63.1</v>
      </c>
      <c r="T116" s="9">
        <v>63.2</v>
      </c>
      <c r="U116" s="9">
        <v>63.3</v>
      </c>
      <c r="V116" s="9">
        <v>60.499813502424473</v>
      </c>
      <c r="W116" s="9">
        <v>60.5</v>
      </c>
      <c r="X116" s="5">
        <v>60.6</v>
      </c>
      <c r="Y116" s="5">
        <v>60.8</v>
      </c>
      <c r="Z116" s="5">
        <v>61.1</v>
      </c>
      <c r="AA116" s="143">
        <v>61.9</v>
      </c>
      <c r="AB116" s="143">
        <v>60.6</v>
      </c>
      <c r="AC116" s="143">
        <v>60.4</v>
      </c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</row>
    <row r="117" spans="1:181" ht="15.75" outlineLevel="1">
      <c r="A117" s="176"/>
      <c r="B117" s="36" t="str">
        <f>IF('0'!A1=1,"Миколаївська","Mykolayiv")</f>
        <v>Миколаївська</v>
      </c>
      <c r="C117" s="45" t="s">
        <v>3</v>
      </c>
      <c r="D117" s="45" t="s">
        <v>3</v>
      </c>
      <c r="E117" s="45" t="s">
        <v>3</v>
      </c>
      <c r="F117" s="45" t="s">
        <v>3</v>
      </c>
      <c r="G117" s="45" t="s">
        <v>3</v>
      </c>
      <c r="H117" s="45" t="s">
        <v>3</v>
      </c>
      <c r="I117" s="45" t="s">
        <v>3</v>
      </c>
      <c r="J117" s="45" t="s">
        <v>3</v>
      </c>
      <c r="K117" s="45" t="s">
        <v>3</v>
      </c>
      <c r="L117" s="45" t="s">
        <v>3</v>
      </c>
      <c r="M117" s="45" t="s">
        <v>3</v>
      </c>
      <c r="N117" s="45" t="s">
        <v>3</v>
      </c>
      <c r="O117" s="45" t="s">
        <v>3</v>
      </c>
      <c r="P117" s="9">
        <v>64.3</v>
      </c>
      <c r="Q117" s="9">
        <v>64.2</v>
      </c>
      <c r="R117" s="9">
        <v>64.5</v>
      </c>
      <c r="S117" s="9">
        <v>65.099999999999994</v>
      </c>
      <c r="T117" s="9">
        <v>65</v>
      </c>
      <c r="U117" s="9">
        <v>65.400000000000006</v>
      </c>
      <c r="V117" s="9">
        <v>63.011194882339502</v>
      </c>
      <c r="W117" s="9">
        <v>64</v>
      </c>
      <c r="X117" s="5">
        <v>63.6</v>
      </c>
      <c r="Y117" s="5">
        <v>63.3</v>
      </c>
      <c r="Z117" s="5">
        <v>64.3</v>
      </c>
      <c r="AA117" s="143">
        <v>65.099999999999994</v>
      </c>
      <c r="AB117" s="143">
        <v>64.2</v>
      </c>
      <c r="AC117" s="143">
        <v>63.6</v>
      </c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</row>
    <row r="118" spans="1:181" ht="15.75" outlineLevel="1">
      <c r="A118" s="176"/>
      <c r="B118" s="36" t="str">
        <f>IF('0'!A1=1,"Одеська","Odesa")</f>
        <v>Одеська</v>
      </c>
      <c r="C118" s="45" t="s">
        <v>3</v>
      </c>
      <c r="D118" s="45" t="s">
        <v>3</v>
      </c>
      <c r="E118" s="45" t="s">
        <v>3</v>
      </c>
      <c r="F118" s="45" t="s">
        <v>3</v>
      </c>
      <c r="G118" s="45" t="s">
        <v>3</v>
      </c>
      <c r="H118" s="45" t="s">
        <v>3</v>
      </c>
      <c r="I118" s="45" t="s">
        <v>3</v>
      </c>
      <c r="J118" s="45" t="s">
        <v>3</v>
      </c>
      <c r="K118" s="45" t="s">
        <v>3</v>
      </c>
      <c r="L118" s="45" t="s">
        <v>3</v>
      </c>
      <c r="M118" s="45" t="s">
        <v>3</v>
      </c>
      <c r="N118" s="45" t="s">
        <v>3</v>
      </c>
      <c r="O118" s="45" t="s">
        <v>3</v>
      </c>
      <c r="P118" s="9">
        <v>60.6</v>
      </c>
      <c r="Q118" s="9">
        <v>61</v>
      </c>
      <c r="R118" s="9">
        <v>61.3</v>
      </c>
      <c r="S118" s="9">
        <v>61.8</v>
      </c>
      <c r="T118" s="9">
        <v>62.8</v>
      </c>
      <c r="U118" s="9">
        <v>63</v>
      </c>
      <c r="V118" s="9">
        <v>60.818483332396426</v>
      </c>
      <c r="W118" s="9">
        <v>61.2</v>
      </c>
      <c r="X118" s="5">
        <v>60.8</v>
      </c>
      <c r="Y118" s="5">
        <v>60.4</v>
      </c>
      <c r="Z118" s="5">
        <v>61.1</v>
      </c>
      <c r="AA118" s="143">
        <v>62</v>
      </c>
      <c r="AB118" s="143">
        <v>61.2</v>
      </c>
      <c r="AC118" s="143">
        <v>61</v>
      </c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</row>
    <row r="119" spans="1:181" ht="15.75" outlineLevel="1">
      <c r="A119" s="176"/>
      <c r="B119" s="36" t="str">
        <f>IF('0'!A1=1,"Полтавська","Poltava")</f>
        <v>Полтавська</v>
      </c>
      <c r="C119" s="45" t="s">
        <v>3</v>
      </c>
      <c r="D119" s="45" t="s">
        <v>3</v>
      </c>
      <c r="E119" s="45" t="s">
        <v>3</v>
      </c>
      <c r="F119" s="45" t="s">
        <v>3</v>
      </c>
      <c r="G119" s="45" t="s">
        <v>3</v>
      </c>
      <c r="H119" s="45" t="s">
        <v>3</v>
      </c>
      <c r="I119" s="45" t="s">
        <v>3</v>
      </c>
      <c r="J119" s="45" t="s">
        <v>3</v>
      </c>
      <c r="K119" s="45" t="s">
        <v>3</v>
      </c>
      <c r="L119" s="45" t="s">
        <v>3</v>
      </c>
      <c r="M119" s="45" t="s">
        <v>3</v>
      </c>
      <c r="N119" s="45" t="s">
        <v>3</v>
      </c>
      <c r="O119" s="45" t="s">
        <v>3</v>
      </c>
      <c r="P119" s="9">
        <v>63.7</v>
      </c>
      <c r="Q119" s="9">
        <v>63.2</v>
      </c>
      <c r="R119" s="9">
        <v>63.4</v>
      </c>
      <c r="S119" s="9">
        <v>64.7</v>
      </c>
      <c r="T119" s="9">
        <v>64.8</v>
      </c>
      <c r="U119" s="9">
        <v>64.7</v>
      </c>
      <c r="V119" s="9">
        <v>62.940035110413021</v>
      </c>
      <c r="W119" s="9">
        <v>61.7</v>
      </c>
      <c r="X119" s="5">
        <v>61</v>
      </c>
      <c r="Y119" s="5">
        <v>61.4</v>
      </c>
      <c r="Z119" s="5">
        <v>62</v>
      </c>
      <c r="AA119" s="143">
        <v>63.3</v>
      </c>
      <c r="AB119" s="143">
        <v>62.3</v>
      </c>
      <c r="AC119" s="143">
        <v>61.7</v>
      </c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</row>
    <row r="120" spans="1:181" ht="15.75" outlineLevel="1">
      <c r="A120" s="176"/>
      <c r="B120" s="36" t="str">
        <f>IF('0'!A1=1,"Рівненська","Rivne")</f>
        <v>Рівненська</v>
      </c>
      <c r="C120" s="45" t="s">
        <v>3</v>
      </c>
      <c r="D120" s="45" t="s">
        <v>3</v>
      </c>
      <c r="E120" s="45" t="s">
        <v>3</v>
      </c>
      <c r="F120" s="45" t="s">
        <v>3</v>
      </c>
      <c r="G120" s="45" t="s">
        <v>3</v>
      </c>
      <c r="H120" s="45" t="s">
        <v>3</v>
      </c>
      <c r="I120" s="45" t="s">
        <v>3</v>
      </c>
      <c r="J120" s="45" t="s">
        <v>3</v>
      </c>
      <c r="K120" s="45" t="s">
        <v>3</v>
      </c>
      <c r="L120" s="45" t="s">
        <v>3</v>
      </c>
      <c r="M120" s="45" t="s">
        <v>3</v>
      </c>
      <c r="N120" s="45" t="s">
        <v>3</v>
      </c>
      <c r="O120" s="45" t="s">
        <v>3</v>
      </c>
      <c r="P120" s="9">
        <v>63</v>
      </c>
      <c r="Q120" s="9">
        <v>63.5</v>
      </c>
      <c r="R120" s="9">
        <v>64</v>
      </c>
      <c r="S120" s="9">
        <v>65.599999999999994</v>
      </c>
      <c r="T120" s="9">
        <v>65.599999999999994</v>
      </c>
      <c r="U120" s="9">
        <v>65.7</v>
      </c>
      <c r="V120" s="9">
        <v>64.064942874323521</v>
      </c>
      <c r="W120" s="9">
        <v>65</v>
      </c>
      <c r="X120" s="5">
        <v>63.6</v>
      </c>
      <c r="Y120" s="5">
        <v>62.3</v>
      </c>
      <c r="Z120" s="5">
        <v>62.8</v>
      </c>
      <c r="AA120" s="143">
        <v>63.7</v>
      </c>
      <c r="AB120" s="143">
        <v>61.9</v>
      </c>
      <c r="AC120" s="143">
        <v>60.9</v>
      </c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</row>
    <row r="121" spans="1:181" ht="15.75" outlineLevel="1">
      <c r="A121" s="176"/>
      <c r="B121" s="36" t="str">
        <f>IF('0'!A1=1,"Сумська","Sumy")</f>
        <v>Сумська</v>
      </c>
      <c r="C121" s="45" t="s">
        <v>3</v>
      </c>
      <c r="D121" s="45" t="s">
        <v>3</v>
      </c>
      <c r="E121" s="45" t="s">
        <v>3</v>
      </c>
      <c r="F121" s="45" t="s">
        <v>3</v>
      </c>
      <c r="G121" s="45" t="s">
        <v>3</v>
      </c>
      <c r="H121" s="45" t="s">
        <v>3</v>
      </c>
      <c r="I121" s="45" t="s">
        <v>3</v>
      </c>
      <c r="J121" s="45" t="s">
        <v>3</v>
      </c>
      <c r="K121" s="45" t="s">
        <v>3</v>
      </c>
      <c r="L121" s="45" t="s">
        <v>3</v>
      </c>
      <c r="M121" s="45" t="s">
        <v>3</v>
      </c>
      <c r="N121" s="45" t="s">
        <v>3</v>
      </c>
      <c r="O121" s="45" t="s">
        <v>3</v>
      </c>
      <c r="P121" s="9">
        <v>64.2</v>
      </c>
      <c r="Q121" s="9">
        <v>62.5</v>
      </c>
      <c r="R121" s="9">
        <v>62.7</v>
      </c>
      <c r="S121" s="9">
        <v>65.099999999999994</v>
      </c>
      <c r="T121" s="9">
        <v>65.5</v>
      </c>
      <c r="U121" s="9">
        <v>65.099999999999994</v>
      </c>
      <c r="V121" s="9">
        <v>62.507343437903884</v>
      </c>
      <c r="W121" s="9">
        <v>61.8</v>
      </c>
      <c r="X121" s="5">
        <v>62.6</v>
      </c>
      <c r="Y121" s="5">
        <v>63.1</v>
      </c>
      <c r="Z121" s="5">
        <v>64</v>
      </c>
      <c r="AA121" s="143">
        <v>64.8</v>
      </c>
      <c r="AB121" s="143">
        <v>62.7</v>
      </c>
      <c r="AC121" s="143">
        <v>62</v>
      </c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</row>
    <row r="122" spans="1:181" ht="15.75" outlineLevel="1">
      <c r="A122" s="176"/>
      <c r="B122" s="36" t="str">
        <f>IF('0'!A1=1,"Тернопільська","Ternopyl")</f>
        <v>Тернопільська</v>
      </c>
      <c r="C122" s="45" t="s">
        <v>3</v>
      </c>
      <c r="D122" s="45" t="s">
        <v>3</v>
      </c>
      <c r="E122" s="45" t="s">
        <v>3</v>
      </c>
      <c r="F122" s="45" t="s">
        <v>3</v>
      </c>
      <c r="G122" s="45" t="s">
        <v>3</v>
      </c>
      <c r="H122" s="45" t="s">
        <v>3</v>
      </c>
      <c r="I122" s="45" t="s">
        <v>3</v>
      </c>
      <c r="J122" s="45" t="s">
        <v>3</v>
      </c>
      <c r="K122" s="45" t="s">
        <v>3</v>
      </c>
      <c r="L122" s="45" t="s">
        <v>3</v>
      </c>
      <c r="M122" s="45" t="s">
        <v>3</v>
      </c>
      <c r="N122" s="45" t="s">
        <v>3</v>
      </c>
      <c r="O122" s="45" t="s">
        <v>3</v>
      </c>
      <c r="P122" s="9">
        <v>58.2</v>
      </c>
      <c r="Q122" s="9">
        <v>59.6</v>
      </c>
      <c r="R122" s="9">
        <v>60.6</v>
      </c>
      <c r="S122" s="9">
        <v>61</v>
      </c>
      <c r="T122" s="9">
        <v>61.6</v>
      </c>
      <c r="U122" s="9">
        <v>62</v>
      </c>
      <c r="V122" s="9">
        <v>59.598526235548221</v>
      </c>
      <c r="W122" s="9">
        <v>58.5</v>
      </c>
      <c r="X122" s="5">
        <v>58.7</v>
      </c>
      <c r="Y122" s="5">
        <v>57.9</v>
      </c>
      <c r="Z122" s="5">
        <v>58.8</v>
      </c>
      <c r="AA122" s="143">
        <v>59.8</v>
      </c>
      <c r="AB122" s="143">
        <v>58.4</v>
      </c>
      <c r="AC122" s="143">
        <v>57.7</v>
      </c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</row>
    <row r="123" spans="1:181" ht="15.75" outlineLevel="1">
      <c r="A123" s="176"/>
      <c r="B123" s="36" t="str">
        <f>IF('0'!A1=1,"Харківська","Kharkiv")</f>
        <v>Харківська</v>
      </c>
      <c r="C123" s="45" t="s">
        <v>3</v>
      </c>
      <c r="D123" s="45" t="s">
        <v>3</v>
      </c>
      <c r="E123" s="45" t="s">
        <v>3</v>
      </c>
      <c r="F123" s="45" t="s">
        <v>3</v>
      </c>
      <c r="G123" s="45" t="s">
        <v>3</v>
      </c>
      <c r="H123" s="45" t="s">
        <v>3</v>
      </c>
      <c r="I123" s="45" t="s">
        <v>3</v>
      </c>
      <c r="J123" s="45" t="s">
        <v>3</v>
      </c>
      <c r="K123" s="45" t="s">
        <v>3</v>
      </c>
      <c r="L123" s="45" t="s">
        <v>3</v>
      </c>
      <c r="M123" s="45" t="s">
        <v>3</v>
      </c>
      <c r="N123" s="45" t="s">
        <v>3</v>
      </c>
      <c r="O123" s="45" t="s">
        <v>3</v>
      </c>
      <c r="P123" s="9">
        <v>63.2</v>
      </c>
      <c r="Q123" s="9">
        <v>63.3</v>
      </c>
      <c r="R123" s="9">
        <v>63.9</v>
      </c>
      <c r="S123" s="9">
        <v>65.099999999999994</v>
      </c>
      <c r="T123" s="9">
        <v>65.7</v>
      </c>
      <c r="U123" s="9">
        <v>65.7</v>
      </c>
      <c r="V123" s="9">
        <v>63.933795227097768</v>
      </c>
      <c r="W123" s="9">
        <v>63.8</v>
      </c>
      <c r="X123" s="5">
        <v>63.8</v>
      </c>
      <c r="Y123" s="5">
        <v>64.5</v>
      </c>
      <c r="Z123" s="5">
        <v>64.900000000000006</v>
      </c>
      <c r="AA123" s="143">
        <v>65.400000000000006</v>
      </c>
      <c r="AB123" s="143">
        <v>63.9</v>
      </c>
      <c r="AC123" s="143">
        <v>63.6</v>
      </c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</row>
    <row r="124" spans="1:181" ht="15.75" outlineLevel="1">
      <c r="A124" s="176"/>
      <c r="B124" s="36" t="str">
        <f>IF('0'!A1=1,"Херсонська","Kherson")</f>
        <v>Херсонська</v>
      </c>
      <c r="C124" s="45" t="s">
        <v>3</v>
      </c>
      <c r="D124" s="45" t="s">
        <v>3</v>
      </c>
      <c r="E124" s="45" t="s">
        <v>3</v>
      </c>
      <c r="F124" s="45" t="s">
        <v>3</v>
      </c>
      <c r="G124" s="45" t="s">
        <v>3</v>
      </c>
      <c r="H124" s="45" t="s">
        <v>3</v>
      </c>
      <c r="I124" s="45" t="s">
        <v>3</v>
      </c>
      <c r="J124" s="45" t="s">
        <v>3</v>
      </c>
      <c r="K124" s="45" t="s">
        <v>3</v>
      </c>
      <c r="L124" s="45" t="s">
        <v>3</v>
      </c>
      <c r="M124" s="45" t="s">
        <v>3</v>
      </c>
      <c r="N124" s="45" t="s">
        <v>3</v>
      </c>
      <c r="O124" s="45" t="s">
        <v>3</v>
      </c>
      <c r="P124" s="9">
        <v>64.900000000000006</v>
      </c>
      <c r="Q124" s="9">
        <v>64</v>
      </c>
      <c r="R124" s="9">
        <v>64.400000000000006</v>
      </c>
      <c r="S124" s="9">
        <v>64.3</v>
      </c>
      <c r="T124" s="9">
        <v>64.3</v>
      </c>
      <c r="U124" s="9">
        <v>65.2</v>
      </c>
      <c r="V124" s="9">
        <v>62.561021404431095</v>
      </c>
      <c r="W124" s="9">
        <v>62.5</v>
      </c>
      <c r="X124" s="5">
        <v>62.8</v>
      </c>
      <c r="Y124" s="5">
        <v>63.1</v>
      </c>
      <c r="Z124" s="5">
        <v>64.099999999999994</v>
      </c>
      <c r="AA124" s="143">
        <v>65.2</v>
      </c>
      <c r="AB124" s="143">
        <v>64.099999999999994</v>
      </c>
      <c r="AC124" s="143">
        <v>63.7</v>
      </c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</row>
    <row r="125" spans="1:181" ht="15.75" outlineLevel="1">
      <c r="A125" s="176"/>
      <c r="B125" s="36" t="str">
        <f>IF('0'!A1=1,"Хмельницька","Khmelnytskiy")</f>
        <v>Хмельницька</v>
      </c>
      <c r="C125" s="45" t="s">
        <v>3</v>
      </c>
      <c r="D125" s="45" t="s">
        <v>3</v>
      </c>
      <c r="E125" s="45" t="s">
        <v>3</v>
      </c>
      <c r="F125" s="45" t="s">
        <v>3</v>
      </c>
      <c r="G125" s="45" t="s">
        <v>3</v>
      </c>
      <c r="H125" s="45" t="s">
        <v>3</v>
      </c>
      <c r="I125" s="45" t="s">
        <v>3</v>
      </c>
      <c r="J125" s="45" t="s">
        <v>3</v>
      </c>
      <c r="K125" s="45" t="s">
        <v>3</v>
      </c>
      <c r="L125" s="45" t="s">
        <v>3</v>
      </c>
      <c r="M125" s="45" t="s">
        <v>3</v>
      </c>
      <c r="N125" s="45" t="s">
        <v>3</v>
      </c>
      <c r="O125" s="45" t="s">
        <v>3</v>
      </c>
      <c r="P125" s="9">
        <v>64.599999999999994</v>
      </c>
      <c r="Q125" s="9">
        <v>64.599999999999994</v>
      </c>
      <c r="R125" s="9">
        <v>64.7</v>
      </c>
      <c r="S125" s="9">
        <v>64.400000000000006</v>
      </c>
      <c r="T125" s="9">
        <v>64.599999999999994</v>
      </c>
      <c r="U125" s="9">
        <v>64.900000000000006</v>
      </c>
      <c r="V125" s="9">
        <v>60.309980102628543</v>
      </c>
      <c r="W125" s="9">
        <v>58.6</v>
      </c>
      <c r="X125" s="5">
        <v>59.5</v>
      </c>
      <c r="Y125" s="5">
        <v>60.1</v>
      </c>
      <c r="Z125" s="5">
        <v>61</v>
      </c>
      <c r="AA125" s="143">
        <v>61.9</v>
      </c>
      <c r="AB125" s="143">
        <v>60.9</v>
      </c>
      <c r="AC125" s="143">
        <v>60.2</v>
      </c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</row>
    <row r="126" spans="1:181" ht="15.75" outlineLevel="1">
      <c r="A126" s="176"/>
      <c r="B126" s="36" t="str">
        <f>IF('0'!A1=1,"Черкаська","Cherkasy")</f>
        <v>Черкаська</v>
      </c>
      <c r="C126" s="45" t="s">
        <v>3</v>
      </c>
      <c r="D126" s="45" t="s">
        <v>3</v>
      </c>
      <c r="E126" s="45" t="s">
        <v>3</v>
      </c>
      <c r="F126" s="45" t="s">
        <v>3</v>
      </c>
      <c r="G126" s="45" t="s">
        <v>3</v>
      </c>
      <c r="H126" s="45" t="s">
        <v>3</v>
      </c>
      <c r="I126" s="45" t="s">
        <v>3</v>
      </c>
      <c r="J126" s="45" t="s">
        <v>3</v>
      </c>
      <c r="K126" s="45" t="s">
        <v>3</v>
      </c>
      <c r="L126" s="45" t="s">
        <v>3</v>
      </c>
      <c r="M126" s="45" t="s">
        <v>3</v>
      </c>
      <c r="N126" s="45" t="s">
        <v>3</v>
      </c>
      <c r="O126" s="45" t="s">
        <v>3</v>
      </c>
      <c r="P126" s="9">
        <v>63.9</v>
      </c>
      <c r="Q126" s="9">
        <v>64.3</v>
      </c>
      <c r="R126" s="9">
        <v>64.900000000000006</v>
      </c>
      <c r="S126" s="9">
        <v>65.3</v>
      </c>
      <c r="T126" s="9">
        <v>65.3</v>
      </c>
      <c r="U126" s="9">
        <v>65.8</v>
      </c>
      <c r="V126" s="9">
        <v>62.767214523579327</v>
      </c>
      <c r="W126" s="9">
        <v>62.6</v>
      </c>
      <c r="X126" s="5">
        <v>62.7</v>
      </c>
      <c r="Y126" s="5">
        <v>63.2</v>
      </c>
      <c r="Z126" s="5">
        <v>63.8</v>
      </c>
      <c r="AA126" s="143">
        <v>64.7</v>
      </c>
      <c r="AB126" s="143">
        <v>63</v>
      </c>
      <c r="AC126" s="143">
        <v>62.3</v>
      </c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</row>
    <row r="127" spans="1:181" ht="15.75" outlineLevel="1">
      <c r="A127" s="176"/>
      <c r="B127" s="36" t="str">
        <f>IF('0'!A1=1,"Чернівецька","Chernivtsi")</f>
        <v>Чернівецька</v>
      </c>
      <c r="C127" s="45" t="s">
        <v>3</v>
      </c>
      <c r="D127" s="45" t="s">
        <v>3</v>
      </c>
      <c r="E127" s="45" t="s">
        <v>3</v>
      </c>
      <c r="F127" s="45" t="s">
        <v>3</v>
      </c>
      <c r="G127" s="45" t="s">
        <v>3</v>
      </c>
      <c r="H127" s="45" t="s">
        <v>3</v>
      </c>
      <c r="I127" s="45" t="s">
        <v>3</v>
      </c>
      <c r="J127" s="45" t="s">
        <v>3</v>
      </c>
      <c r="K127" s="45" t="s">
        <v>3</v>
      </c>
      <c r="L127" s="45" t="s">
        <v>3</v>
      </c>
      <c r="M127" s="45" t="s">
        <v>3</v>
      </c>
      <c r="N127" s="45" t="s">
        <v>3</v>
      </c>
      <c r="O127" s="45" t="s">
        <v>3</v>
      </c>
      <c r="P127" s="9">
        <v>62.4</v>
      </c>
      <c r="Q127" s="9">
        <v>62.3</v>
      </c>
      <c r="R127" s="9">
        <v>62.7</v>
      </c>
      <c r="S127" s="9">
        <v>62.9</v>
      </c>
      <c r="T127" s="9">
        <v>63</v>
      </c>
      <c r="U127" s="9">
        <v>63.4</v>
      </c>
      <c r="V127" s="9">
        <v>60.96064641628012</v>
      </c>
      <c r="W127" s="9">
        <v>60.5</v>
      </c>
      <c r="X127" s="5">
        <v>61.5</v>
      </c>
      <c r="Y127" s="5">
        <v>61.8</v>
      </c>
      <c r="Z127" s="5">
        <v>62.1</v>
      </c>
      <c r="AA127" s="143">
        <v>63.4</v>
      </c>
      <c r="AB127" s="143">
        <v>62</v>
      </c>
      <c r="AC127" s="143">
        <v>61.3</v>
      </c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</row>
    <row r="128" spans="1:181" ht="15.75" outlineLevel="1">
      <c r="A128" s="176"/>
      <c r="B128" s="36" t="str">
        <f>IF('0'!A1=1,"Чернігівська","Chernihiv")</f>
        <v>Чернігівська</v>
      </c>
      <c r="C128" s="45" t="s">
        <v>3</v>
      </c>
      <c r="D128" s="45" t="s">
        <v>3</v>
      </c>
      <c r="E128" s="45" t="s">
        <v>3</v>
      </c>
      <c r="F128" s="45" t="s">
        <v>3</v>
      </c>
      <c r="G128" s="45" t="s">
        <v>3</v>
      </c>
      <c r="H128" s="45" t="s">
        <v>3</v>
      </c>
      <c r="I128" s="45" t="s">
        <v>3</v>
      </c>
      <c r="J128" s="45" t="s">
        <v>3</v>
      </c>
      <c r="K128" s="45" t="s">
        <v>3</v>
      </c>
      <c r="L128" s="45" t="s">
        <v>3</v>
      </c>
      <c r="M128" s="45" t="s">
        <v>3</v>
      </c>
      <c r="N128" s="45" t="s">
        <v>3</v>
      </c>
      <c r="O128" s="45" t="s">
        <v>3</v>
      </c>
      <c r="P128" s="9">
        <v>64.8</v>
      </c>
      <c r="Q128" s="9">
        <v>65.599999999999994</v>
      </c>
      <c r="R128" s="9">
        <v>66.2</v>
      </c>
      <c r="S128" s="9">
        <v>66.400000000000006</v>
      </c>
      <c r="T128" s="9">
        <v>66.7</v>
      </c>
      <c r="U128" s="9">
        <v>66.8</v>
      </c>
      <c r="V128" s="9">
        <v>63.911134073882714</v>
      </c>
      <c r="W128" s="9">
        <v>62.9</v>
      </c>
      <c r="X128" s="5">
        <v>62.6</v>
      </c>
      <c r="Y128" s="5">
        <v>63.1</v>
      </c>
      <c r="Z128" s="5">
        <v>64.099999999999994</v>
      </c>
      <c r="AA128" s="143">
        <v>65.599999999999994</v>
      </c>
      <c r="AB128" s="143">
        <v>64</v>
      </c>
      <c r="AC128" s="143">
        <v>63.3</v>
      </c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</row>
    <row r="129" spans="1:181" ht="15.75" outlineLevel="1">
      <c r="A129" s="176"/>
      <c r="B129" s="36" t="str">
        <f>IF('0'!A1=1,"м. Київ","Kyiv city")</f>
        <v>м. Київ</v>
      </c>
      <c r="C129" s="45" t="s">
        <v>3</v>
      </c>
      <c r="D129" s="45" t="s">
        <v>3</v>
      </c>
      <c r="E129" s="45" t="s">
        <v>3</v>
      </c>
      <c r="F129" s="45" t="s">
        <v>3</v>
      </c>
      <c r="G129" s="45" t="s">
        <v>3</v>
      </c>
      <c r="H129" s="45" t="s">
        <v>3</v>
      </c>
      <c r="I129" s="45" t="s">
        <v>3</v>
      </c>
      <c r="J129" s="45" t="s">
        <v>3</v>
      </c>
      <c r="K129" s="45" t="s">
        <v>3</v>
      </c>
      <c r="L129" s="45" t="s">
        <v>3</v>
      </c>
      <c r="M129" s="45" t="s">
        <v>3</v>
      </c>
      <c r="N129" s="45" t="s">
        <v>3</v>
      </c>
      <c r="O129" s="45" t="s">
        <v>3</v>
      </c>
      <c r="P129" s="9">
        <v>66.900000000000006</v>
      </c>
      <c r="Q129" s="9">
        <v>67.5</v>
      </c>
      <c r="R129" s="9">
        <v>67.5</v>
      </c>
      <c r="S129" s="9">
        <v>68.2</v>
      </c>
      <c r="T129" s="9">
        <v>68.2</v>
      </c>
      <c r="U129" s="9">
        <v>68.400000000000006</v>
      </c>
      <c r="V129" s="9">
        <v>67.145799954222923</v>
      </c>
      <c r="W129" s="9">
        <v>66.7</v>
      </c>
      <c r="X129" s="7">
        <v>66.7</v>
      </c>
      <c r="Y129" s="7">
        <v>66.400000000000006</v>
      </c>
      <c r="Z129" s="7">
        <v>66.8</v>
      </c>
      <c r="AA129" s="143">
        <v>67</v>
      </c>
      <c r="AB129" s="143">
        <v>66.2</v>
      </c>
      <c r="AC129" s="143">
        <v>66.3</v>
      </c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</row>
    <row r="130" spans="1:181" ht="16.5" outlineLevel="1" thickBot="1">
      <c r="A130" s="177"/>
      <c r="B130" s="37" t="str">
        <f>IF('0'!A1=1,"м. Севастополь","Sevastopol city")</f>
        <v>м. Севастополь</v>
      </c>
      <c r="C130" s="48" t="s">
        <v>3</v>
      </c>
      <c r="D130" s="48" t="s">
        <v>3</v>
      </c>
      <c r="E130" s="48" t="s">
        <v>3</v>
      </c>
      <c r="F130" s="48" t="s">
        <v>3</v>
      </c>
      <c r="G130" s="48" t="s">
        <v>3</v>
      </c>
      <c r="H130" s="48" t="s">
        <v>3</v>
      </c>
      <c r="I130" s="48" t="s">
        <v>3</v>
      </c>
      <c r="J130" s="48" t="s">
        <v>3</v>
      </c>
      <c r="K130" s="48" t="s">
        <v>3</v>
      </c>
      <c r="L130" s="48" t="s">
        <v>3</v>
      </c>
      <c r="M130" s="48" t="s">
        <v>3</v>
      </c>
      <c r="N130" s="48" t="s">
        <v>3</v>
      </c>
      <c r="O130" s="48" t="s">
        <v>3</v>
      </c>
      <c r="P130" s="3">
        <v>65.2</v>
      </c>
      <c r="Q130" s="3">
        <v>65.400000000000006</v>
      </c>
      <c r="R130" s="3">
        <v>66</v>
      </c>
      <c r="S130" s="3">
        <v>66</v>
      </c>
      <c r="T130" s="3">
        <v>66.099999999999994</v>
      </c>
      <c r="U130" s="3">
        <v>66.3</v>
      </c>
      <c r="V130" s="8" t="s">
        <v>0</v>
      </c>
      <c r="W130" s="8" t="s">
        <v>0</v>
      </c>
      <c r="X130" s="8" t="s">
        <v>0</v>
      </c>
      <c r="Y130" s="8" t="s">
        <v>0</v>
      </c>
      <c r="Z130" s="8" t="s">
        <v>0</v>
      </c>
      <c r="AA130" s="147" t="s">
        <v>0</v>
      </c>
      <c r="AB130" s="147" t="s">
        <v>0</v>
      </c>
      <c r="AC130" s="147" t="s">
        <v>0</v>
      </c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</row>
    <row r="131" spans="1:181" ht="39.75" customHeight="1" thickTop="1">
      <c r="A131" s="30"/>
      <c r="B131" s="38" t="str">
        <f>IF('0'!A1=1,"Рівень зайнятості, у % до населення у віці 15-70 років ","Employment rate of population (percent of the total population aged 15-70)")</f>
        <v xml:space="preserve">Рівень зайнятості, у % до населення у віці 15-70 років </v>
      </c>
      <c r="C131" s="59" t="s">
        <v>3</v>
      </c>
      <c r="D131" s="59" t="s">
        <v>3</v>
      </c>
      <c r="E131" s="59" t="s">
        <v>3</v>
      </c>
      <c r="F131" s="59" t="s">
        <v>3</v>
      </c>
      <c r="G131" s="59" t="s">
        <v>3</v>
      </c>
      <c r="H131" s="1">
        <v>55.8</v>
      </c>
      <c r="I131" s="1">
        <v>55.4</v>
      </c>
      <c r="J131" s="1">
        <v>56.2</v>
      </c>
      <c r="K131" s="1">
        <v>56.2</v>
      </c>
      <c r="L131" s="1">
        <v>56.7</v>
      </c>
      <c r="M131" s="1">
        <v>57.7</v>
      </c>
      <c r="N131" s="1">
        <v>57.9</v>
      </c>
      <c r="O131" s="1">
        <v>58.7</v>
      </c>
      <c r="P131" s="1">
        <v>59.3</v>
      </c>
      <c r="Q131" s="1">
        <v>57.7</v>
      </c>
      <c r="R131" s="1">
        <v>58.5</v>
      </c>
      <c r="S131" s="1">
        <v>59.2</v>
      </c>
      <c r="T131" s="1">
        <v>59.7</v>
      </c>
      <c r="U131" s="1">
        <v>60.3</v>
      </c>
      <c r="V131" s="1">
        <v>56.6</v>
      </c>
      <c r="W131" s="1">
        <v>56.7</v>
      </c>
      <c r="X131" s="1">
        <v>56.3</v>
      </c>
      <c r="Y131" s="1">
        <v>56.1</v>
      </c>
      <c r="Z131" s="1">
        <v>57.1</v>
      </c>
      <c r="AA131" s="140">
        <v>58.2</v>
      </c>
      <c r="AB131" s="140">
        <v>56.2</v>
      </c>
      <c r="AC131" s="140">
        <v>55.7</v>
      </c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</row>
    <row r="132" spans="1:181" s="15" customFormat="1" ht="27" customHeight="1">
      <c r="A132" s="32"/>
      <c r="B132" s="33" t="str">
        <f>IF('0'!A1=1,"Жінки","Females")</f>
        <v>Жінки</v>
      </c>
      <c r="C132" s="45" t="s">
        <v>3</v>
      </c>
      <c r="D132" s="45" t="s">
        <v>3</v>
      </c>
      <c r="E132" s="45" t="s">
        <v>3</v>
      </c>
      <c r="F132" s="45" t="s">
        <v>3</v>
      </c>
      <c r="G132" s="45" t="s">
        <v>3</v>
      </c>
      <c r="H132" s="45" t="s">
        <v>3</v>
      </c>
      <c r="I132" s="45" t="s">
        <v>3</v>
      </c>
      <c r="J132" s="7">
        <v>52.3</v>
      </c>
      <c r="K132" s="7">
        <v>52.6</v>
      </c>
      <c r="L132" s="10">
        <v>52.9</v>
      </c>
      <c r="M132" s="7">
        <v>53.1</v>
      </c>
      <c r="N132" s="7">
        <v>53</v>
      </c>
      <c r="O132" s="7">
        <v>53.7</v>
      </c>
      <c r="P132" s="7">
        <v>54</v>
      </c>
      <c r="Q132" s="7">
        <v>53.9</v>
      </c>
      <c r="R132" s="10">
        <v>54.4</v>
      </c>
      <c r="S132" s="2">
        <v>54.5</v>
      </c>
      <c r="T132" s="2">
        <v>54.8</v>
      </c>
      <c r="U132" s="10">
        <v>55.3</v>
      </c>
      <c r="V132" s="9">
        <v>51.902539497339063</v>
      </c>
      <c r="W132" s="9">
        <v>51.7</v>
      </c>
      <c r="X132" s="9">
        <v>51.6</v>
      </c>
      <c r="Y132" s="9">
        <v>51.4</v>
      </c>
      <c r="Z132" s="9">
        <v>52.5</v>
      </c>
      <c r="AA132" s="144">
        <v>52.9</v>
      </c>
      <c r="AB132" s="144">
        <v>51.2</v>
      </c>
      <c r="AC132" s="144">
        <v>50.4</v>
      </c>
    </row>
    <row r="133" spans="1:181" s="15" customFormat="1" ht="23.45" customHeight="1">
      <c r="A133" s="32"/>
      <c r="B133" s="33" t="str">
        <f>IF('0'!A1=1,"Чоловіки","Males")</f>
        <v>Чоловіки</v>
      </c>
      <c r="C133" s="45" t="s">
        <v>3</v>
      </c>
      <c r="D133" s="45" t="s">
        <v>3</v>
      </c>
      <c r="E133" s="45" t="s">
        <v>3</v>
      </c>
      <c r="F133" s="45" t="s">
        <v>3</v>
      </c>
      <c r="G133" s="45" t="s">
        <v>3</v>
      </c>
      <c r="H133" s="45" t="s">
        <v>3</v>
      </c>
      <c r="I133" s="45" t="s">
        <v>3</v>
      </c>
      <c r="J133" s="7">
        <v>60.6</v>
      </c>
      <c r="K133" s="7">
        <v>60.3</v>
      </c>
      <c r="L133" s="10">
        <v>60.9</v>
      </c>
      <c r="M133" s="7">
        <v>62.8</v>
      </c>
      <c r="N133" s="7">
        <v>63.5</v>
      </c>
      <c r="O133" s="7">
        <v>64.3</v>
      </c>
      <c r="P133" s="7">
        <v>65.2</v>
      </c>
      <c r="Q133" s="7">
        <v>62.1</v>
      </c>
      <c r="R133" s="10">
        <v>63.1</v>
      </c>
      <c r="S133" s="2">
        <v>64.400000000000006</v>
      </c>
      <c r="T133" s="2">
        <v>65.2</v>
      </c>
      <c r="U133" s="10">
        <v>65.900000000000006</v>
      </c>
      <c r="V133" s="9">
        <v>61.764375746931385</v>
      </c>
      <c r="W133" s="9">
        <v>62.2</v>
      </c>
      <c r="X133" s="9">
        <v>61.6</v>
      </c>
      <c r="Y133" s="9">
        <v>61.4</v>
      </c>
      <c r="Z133" s="9">
        <v>62.1</v>
      </c>
      <c r="AA133" s="144">
        <v>64</v>
      </c>
      <c r="AB133" s="144">
        <v>61.8</v>
      </c>
      <c r="AC133" s="144">
        <v>61.5</v>
      </c>
    </row>
    <row r="134" spans="1:181" s="15" customFormat="1" ht="27" customHeight="1">
      <c r="A134" s="32"/>
      <c r="B134" s="33" t="str">
        <f>IF('0'!A1=1,"Міські поселення ","Urban settlements")</f>
        <v xml:space="preserve">Міські поселення </v>
      </c>
      <c r="C134" s="45" t="s">
        <v>3</v>
      </c>
      <c r="D134" s="45" t="s">
        <v>3</v>
      </c>
      <c r="E134" s="45" t="s">
        <v>3</v>
      </c>
      <c r="F134" s="45" t="s">
        <v>3</v>
      </c>
      <c r="G134" s="45" t="s">
        <v>3</v>
      </c>
      <c r="H134" s="45" t="s">
        <v>3</v>
      </c>
      <c r="I134" s="45" t="s">
        <v>3</v>
      </c>
      <c r="J134" s="7">
        <v>56.4</v>
      </c>
      <c r="K134" s="7">
        <v>56.6</v>
      </c>
      <c r="L134" s="10">
        <v>56.9</v>
      </c>
      <c r="M134" s="7">
        <v>56.5</v>
      </c>
      <c r="N134" s="7">
        <v>56.8</v>
      </c>
      <c r="O134" s="7">
        <v>57.4</v>
      </c>
      <c r="P134" s="7">
        <v>58.2</v>
      </c>
      <c r="Q134" s="7">
        <v>55.8</v>
      </c>
      <c r="R134" s="10">
        <v>56.8</v>
      </c>
      <c r="S134" s="2">
        <v>57.6</v>
      </c>
      <c r="T134" s="2">
        <v>58.5</v>
      </c>
      <c r="U134" s="10">
        <v>58.9</v>
      </c>
      <c r="V134" s="9">
        <v>56.861113829891352</v>
      </c>
      <c r="W134" s="9">
        <v>57.4</v>
      </c>
      <c r="X134" s="9">
        <v>57</v>
      </c>
      <c r="Y134" s="9">
        <v>56.9</v>
      </c>
      <c r="Z134" s="9">
        <v>58.1</v>
      </c>
      <c r="AA134" s="144">
        <v>59.1</v>
      </c>
      <c r="AB134" s="144">
        <v>57.2</v>
      </c>
      <c r="AC134" s="144">
        <v>56.7</v>
      </c>
    </row>
    <row r="135" spans="1:181" s="15" customFormat="1" ht="25.15" customHeight="1" thickBot="1">
      <c r="A135" s="34"/>
      <c r="B135" s="35" t="str">
        <f>IF('0'!A1=1,"Сільська місцевість","Rural areas")</f>
        <v>Сільська місцевість</v>
      </c>
      <c r="C135" s="48" t="s">
        <v>3</v>
      </c>
      <c r="D135" s="48" t="s">
        <v>3</v>
      </c>
      <c r="E135" s="48" t="s">
        <v>3</v>
      </c>
      <c r="F135" s="48" t="s">
        <v>3</v>
      </c>
      <c r="G135" s="48" t="s">
        <v>3</v>
      </c>
      <c r="H135" s="48" t="s">
        <v>3</v>
      </c>
      <c r="I135" s="48" t="s">
        <v>3</v>
      </c>
      <c r="J135" s="51">
        <v>55.9</v>
      </c>
      <c r="K135" s="51">
        <v>55.4</v>
      </c>
      <c r="L135" s="49">
        <v>56.1</v>
      </c>
      <c r="M135" s="51">
        <v>60.5</v>
      </c>
      <c r="N135" s="51">
        <v>60.5</v>
      </c>
      <c r="O135" s="51">
        <v>61.5</v>
      </c>
      <c r="P135" s="51">
        <v>61.8</v>
      </c>
      <c r="Q135" s="51">
        <v>62.2</v>
      </c>
      <c r="R135" s="49">
        <v>62.7</v>
      </c>
      <c r="S135" s="57">
        <v>63</v>
      </c>
      <c r="T135" s="52">
        <v>62.7</v>
      </c>
      <c r="U135" s="49">
        <v>63.5</v>
      </c>
      <c r="V135" s="3">
        <v>55.906618074261871</v>
      </c>
      <c r="W135" s="3">
        <v>55.1</v>
      </c>
      <c r="X135" s="3">
        <v>54.9</v>
      </c>
      <c r="Y135" s="3">
        <v>54.4</v>
      </c>
      <c r="Z135" s="3">
        <v>55</v>
      </c>
      <c r="AA135" s="142">
        <v>56.2</v>
      </c>
      <c r="AB135" s="142">
        <v>54.1</v>
      </c>
      <c r="AC135" s="142">
        <v>53.6</v>
      </c>
    </row>
    <row r="136" spans="1:181" ht="15.6" customHeight="1" outlineLevel="1" thickTop="1">
      <c r="A136" s="175" t="str">
        <f>IF('0'!A1=1,"РЕГІОНИ*","OBLAST*")</f>
        <v>РЕГІОНИ*</v>
      </c>
      <c r="B136" s="36" t="str">
        <f>IF('0'!A1=1,"АР Крим","AR Crimea")</f>
        <v>АР Крим</v>
      </c>
      <c r="C136" s="45" t="s">
        <v>3</v>
      </c>
      <c r="D136" s="45" t="s">
        <v>3</v>
      </c>
      <c r="E136" s="45" t="s">
        <v>3</v>
      </c>
      <c r="F136" s="45" t="s">
        <v>3</v>
      </c>
      <c r="G136" s="45" t="s">
        <v>3</v>
      </c>
      <c r="H136" s="45" t="s">
        <v>3</v>
      </c>
      <c r="I136" s="45" t="s">
        <v>3</v>
      </c>
      <c r="J136" s="45" t="s">
        <v>3</v>
      </c>
      <c r="K136" s="45" t="s">
        <v>3</v>
      </c>
      <c r="L136" s="45" t="s">
        <v>3</v>
      </c>
      <c r="M136" s="45" t="s">
        <v>3</v>
      </c>
      <c r="N136" s="45" t="s">
        <v>3</v>
      </c>
      <c r="O136" s="45" t="s">
        <v>3</v>
      </c>
      <c r="P136" s="5">
        <v>60.2</v>
      </c>
      <c r="Q136" s="5">
        <v>60</v>
      </c>
      <c r="R136" s="5">
        <v>60.5</v>
      </c>
      <c r="S136" s="5">
        <v>61.7</v>
      </c>
      <c r="T136" s="5">
        <v>62.1</v>
      </c>
      <c r="U136" s="5">
        <v>62.3</v>
      </c>
      <c r="V136" s="4" t="s">
        <v>0</v>
      </c>
      <c r="W136" s="4" t="s">
        <v>0</v>
      </c>
      <c r="X136" s="4" t="s">
        <v>0</v>
      </c>
      <c r="Y136" s="4" t="s">
        <v>0</v>
      </c>
      <c r="Z136" s="4" t="s">
        <v>0</v>
      </c>
      <c r="AA136" s="148" t="s">
        <v>0</v>
      </c>
      <c r="AB136" s="148" t="s">
        <v>0</v>
      </c>
      <c r="AC136" s="148" t="s">
        <v>0</v>
      </c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</row>
    <row r="137" spans="1:181" ht="15.6" customHeight="1" outlineLevel="1">
      <c r="A137" s="176"/>
      <c r="B137" s="36" t="str">
        <f>IF('0'!A1=1,"Вінницька","Vinnytsya")</f>
        <v>Вінницька</v>
      </c>
      <c r="C137" s="45" t="s">
        <v>3</v>
      </c>
      <c r="D137" s="45" t="s">
        <v>3</v>
      </c>
      <c r="E137" s="45" t="s">
        <v>3</v>
      </c>
      <c r="F137" s="45" t="s">
        <v>3</v>
      </c>
      <c r="G137" s="45" t="s">
        <v>3</v>
      </c>
      <c r="H137" s="45" t="s">
        <v>3</v>
      </c>
      <c r="I137" s="45" t="s">
        <v>3</v>
      </c>
      <c r="J137" s="45" t="s">
        <v>3</v>
      </c>
      <c r="K137" s="45" t="s">
        <v>3</v>
      </c>
      <c r="L137" s="45" t="s">
        <v>3</v>
      </c>
      <c r="M137" s="45" t="s">
        <v>3</v>
      </c>
      <c r="N137" s="45" t="s">
        <v>3</v>
      </c>
      <c r="O137" s="45" t="s">
        <v>3</v>
      </c>
      <c r="P137" s="5">
        <v>58.7</v>
      </c>
      <c r="Q137" s="5">
        <v>56.9</v>
      </c>
      <c r="R137" s="5">
        <v>57.5</v>
      </c>
      <c r="S137" s="5">
        <v>58.4</v>
      </c>
      <c r="T137" s="5">
        <v>58.9</v>
      </c>
      <c r="U137" s="5">
        <v>59.6</v>
      </c>
      <c r="V137" s="55">
        <v>56.339947202588782</v>
      </c>
      <c r="W137" s="55">
        <v>57.7</v>
      </c>
      <c r="X137" s="5">
        <v>56.6</v>
      </c>
      <c r="Y137" s="5">
        <v>55.3</v>
      </c>
      <c r="Z137" s="5">
        <v>56.8</v>
      </c>
      <c r="AA137" s="143">
        <v>58</v>
      </c>
      <c r="AB137" s="143">
        <v>56.2</v>
      </c>
      <c r="AC137" s="143">
        <v>55.6</v>
      </c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</row>
    <row r="138" spans="1:181" ht="15.6" customHeight="1" outlineLevel="1">
      <c r="A138" s="176"/>
      <c r="B138" s="36" t="str">
        <f>IF('0'!A1=1,"Волинська","Volyn")</f>
        <v>Волинська</v>
      </c>
      <c r="C138" s="45" t="s">
        <v>3</v>
      </c>
      <c r="D138" s="45" t="s">
        <v>3</v>
      </c>
      <c r="E138" s="45" t="s">
        <v>3</v>
      </c>
      <c r="F138" s="45" t="s">
        <v>3</v>
      </c>
      <c r="G138" s="45" t="s">
        <v>3</v>
      </c>
      <c r="H138" s="45" t="s">
        <v>3</v>
      </c>
      <c r="I138" s="45" t="s">
        <v>3</v>
      </c>
      <c r="J138" s="45" t="s">
        <v>3</v>
      </c>
      <c r="K138" s="45" t="s">
        <v>3</v>
      </c>
      <c r="L138" s="45" t="s">
        <v>3</v>
      </c>
      <c r="M138" s="45" t="s">
        <v>3</v>
      </c>
      <c r="N138" s="45" t="s">
        <v>3</v>
      </c>
      <c r="O138" s="45" t="s">
        <v>3</v>
      </c>
      <c r="P138" s="5">
        <v>58.8</v>
      </c>
      <c r="Q138" s="5">
        <v>57.4</v>
      </c>
      <c r="R138" s="5">
        <v>58.2</v>
      </c>
      <c r="S138" s="5">
        <v>59</v>
      </c>
      <c r="T138" s="5">
        <v>59.3</v>
      </c>
      <c r="U138" s="5">
        <v>59.7</v>
      </c>
      <c r="V138" s="55">
        <v>54.938436830835116</v>
      </c>
      <c r="W138" s="55">
        <v>53.1</v>
      </c>
      <c r="X138" s="5">
        <v>51</v>
      </c>
      <c r="Y138" s="5">
        <v>48.8</v>
      </c>
      <c r="Z138" s="5">
        <v>49.5</v>
      </c>
      <c r="AA138" s="143">
        <v>50.9</v>
      </c>
      <c r="AB138" s="143">
        <v>48.9</v>
      </c>
      <c r="AC138" s="143">
        <v>48.5</v>
      </c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</row>
    <row r="139" spans="1:181" ht="15.6" customHeight="1" outlineLevel="1">
      <c r="A139" s="176"/>
      <c r="B139" s="36" t="str">
        <f>IF('0'!A1=1,"Дніпропетровська","Dnipropetrovsk")</f>
        <v>Дніпропетровська</v>
      </c>
      <c r="C139" s="45" t="s">
        <v>3</v>
      </c>
      <c r="D139" s="45" t="s">
        <v>3</v>
      </c>
      <c r="E139" s="45" t="s">
        <v>3</v>
      </c>
      <c r="F139" s="45" t="s">
        <v>3</v>
      </c>
      <c r="G139" s="45" t="s">
        <v>3</v>
      </c>
      <c r="H139" s="45" t="s">
        <v>3</v>
      </c>
      <c r="I139" s="45" t="s">
        <v>3</v>
      </c>
      <c r="J139" s="45" t="s">
        <v>3</v>
      </c>
      <c r="K139" s="45" t="s">
        <v>3</v>
      </c>
      <c r="L139" s="45" t="s">
        <v>3</v>
      </c>
      <c r="M139" s="45" t="s">
        <v>3</v>
      </c>
      <c r="N139" s="45" t="s">
        <v>3</v>
      </c>
      <c r="O139" s="45" t="s">
        <v>3</v>
      </c>
      <c r="P139" s="5">
        <v>59.9</v>
      </c>
      <c r="Q139" s="5">
        <v>59.3</v>
      </c>
      <c r="R139" s="5">
        <v>60.3</v>
      </c>
      <c r="S139" s="5">
        <v>60.7</v>
      </c>
      <c r="T139" s="5">
        <v>61.4</v>
      </c>
      <c r="U139" s="5">
        <v>62.1</v>
      </c>
      <c r="V139" s="55">
        <v>60.234755224735181</v>
      </c>
      <c r="W139" s="55">
        <v>60.9</v>
      </c>
      <c r="X139" s="5">
        <v>59.1</v>
      </c>
      <c r="Y139" s="5">
        <v>58</v>
      </c>
      <c r="Z139" s="5">
        <v>58.6</v>
      </c>
      <c r="AA139" s="143">
        <v>59.5</v>
      </c>
      <c r="AB139" s="143">
        <v>58</v>
      </c>
      <c r="AC139" s="143">
        <v>57.9</v>
      </c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</row>
    <row r="140" spans="1:181" ht="15.6" customHeight="1" outlineLevel="1">
      <c r="A140" s="176"/>
      <c r="B140" s="36" t="str">
        <f>IF('0'!A1=1,"Донецька**","Donetsk**")</f>
        <v>Донецька**</v>
      </c>
      <c r="C140" s="45" t="s">
        <v>3</v>
      </c>
      <c r="D140" s="45" t="s">
        <v>3</v>
      </c>
      <c r="E140" s="45" t="s">
        <v>3</v>
      </c>
      <c r="F140" s="45" t="s">
        <v>3</v>
      </c>
      <c r="G140" s="45" t="s">
        <v>3</v>
      </c>
      <c r="H140" s="45" t="s">
        <v>3</v>
      </c>
      <c r="I140" s="45" t="s">
        <v>3</v>
      </c>
      <c r="J140" s="45" t="s">
        <v>3</v>
      </c>
      <c r="K140" s="45" t="s">
        <v>3</v>
      </c>
      <c r="L140" s="45" t="s">
        <v>3</v>
      </c>
      <c r="M140" s="45" t="s">
        <v>3</v>
      </c>
      <c r="N140" s="45" t="s">
        <v>3</v>
      </c>
      <c r="O140" s="45" t="s">
        <v>3</v>
      </c>
      <c r="P140" s="5">
        <v>60.7</v>
      </c>
      <c r="Q140" s="5">
        <v>57.3</v>
      </c>
      <c r="R140" s="5">
        <v>58.3</v>
      </c>
      <c r="S140" s="5">
        <v>59.5</v>
      </c>
      <c r="T140" s="5">
        <v>60</v>
      </c>
      <c r="U140" s="5">
        <v>60.3</v>
      </c>
      <c r="V140" s="58">
        <v>54.16834100955149</v>
      </c>
      <c r="W140" s="58">
        <v>50.3</v>
      </c>
      <c r="X140" s="6">
        <v>50</v>
      </c>
      <c r="Y140" s="6">
        <v>49.4</v>
      </c>
      <c r="Z140" s="6">
        <v>50</v>
      </c>
      <c r="AA140" s="146">
        <v>50.9</v>
      </c>
      <c r="AB140" s="146">
        <v>49.2</v>
      </c>
      <c r="AC140" s="146">
        <v>48.9</v>
      </c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</row>
    <row r="141" spans="1:181" ht="15.6" customHeight="1" outlineLevel="1">
      <c r="A141" s="176"/>
      <c r="B141" s="36" t="str">
        <f>IF('0'!A1=1,"Житомирська","Zhytomyr")</f>
        <v>Житомирська</v>
      </c>
      <c r="C141" s="45" t="s">
        <v>3</v>
      </c>
      <c r="D141" s="45" t="s">
        <v>3</v>
      </c>
      <c r="E141" s="45" t="s">
        <v>3</v>
      </c>
      <c r="F141" s="45" t="s">
        <v>3</v>
      </c>
      <c r="G141" s="45" t="s">
        <v>3</v>
      </c>
      <c r="H141" s="45" t="s">
        <v>3</v>
      </c>
      <c r="I141" s="45" t="s">
        <v>3</v>
      </c>
      <c r="J141" s="45" t="s">
        <v>3</v>
      </c>
      <c r="K141" s="45" t="s">
        <v>3</v>
      </c>
      <c r="L141" s="45" t="s">
        <v>3</v>
      </c>
      <c r="M141" s="45" t="s">
        <v>3</v>
      </c>
      <c r="N141" s="45" t="s">
        <v>3</v>
      </c>
      <c r="O141" s="45" t="s">
        <v>3</v>
      </c>
      <c r="P141" s="5">
        <v>58.9</v>
      </c>
      <c r="Q141" s="5">
        <v>58.3</v>
      </c>
      <c r="R141" s="5">
        <v>59.5</v>
      </c>
      <c r="S141" s="5">
        <v>59.2</v>
      </c>
      <c r="T141" s="5">
        <v>59.3</v>
      </c>
      <c r="U141" s="5">
        <v>59.9</v>
      </c>
      <c r="V141" s="55">
        <v>56.102877070618995</v>
      </c>
      <c r="W141" s="55">
        <v>55.5</v>
      </c>
      <c r="X141" s="5">
        <v>55.9</v>
      </c>
      <c r="Y141" s="5">
        <v>56.4</v>
      </c>
      <c r="Z141" s="5">
        <v>57.5</v>
      </c>
      <c r="AA141" s="143">
        <v>58.5</v>
      </c>
      <c r="AB141" s="143">
        <v>55.3</v>
      </c>
      <c r="AC141" s="143">
        <v>54.8</v>
      </c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</row>
    <row r="142" spans="1:181" ht="15.6" customHeight="1" outlineLevel="1">
      <c r="A142" s="176"/>
      <c r="B142" s="36" t="str">
        <f>IF('0'!A1=1,"Закарпатська","Zakarpattya")</f>
        <v>Закарпатська</v>
      </c>
      <c r="C142" s="45" t="s">
        <v>3</v>
      </c>
      <c r="D142" s="45" t="s">
        <v>3</v>
      </c>
      <c r="E142" s="45" t="s">
        <v>3</v>
      </c>
      <c r="F142" s="45" t="s">
        <v>3</v>
      </c>
      <c r="G142" s="45" t="s">
        <v>3</v>
      </c>
      <c r="H142" s="45" t="s">
        <v>3</v>
      </c>
      <c r="I142" s="45" t="s">
        <v>3</v>
      </c>
      <c r="J142" s="45" t="s">
        <v>3</v>
      </c>
      <c r="K142" s="45" t="s">
        <v>3</v>
      </c>
      <c r="L142" s="45" t="s">
        <v>3</v>
      </c>
      <c r="M142" s="45" t="s">
        <v>3</v>
      </c>
      <c r="N142" s="45" t="s">
        <v>3</v>
      </c>
      <c r="O142" s="45" t="s">
        <v>3</v>
      </c>
      <c r="P142" s="5">
        <v>59.9</v>
      </c>
      <c r="Q142" s="5">
        <v>56.9</v>
      </c>
      <c r="R142" s="5">
        <v>57.7</v>
      </c>
      <c r="S142" s="5">
        <v>56.6</v>
      </c>
      <c r="T142" s="5">
        <v>57.5</v>
      </c>
      <c r="U142" s="5">
        <v>58.6</v>
      </c>
      <c r="V142" s="55">
        <v>56.434679077822267</v>
      </c>
      <c r="W142" s="55">
        <v>56.2</v>
      </c>
      <c r="X142" s="5">
        <v>54.8</v>
      </c>
      <c r="Y142" s="5">
        <v>53.8</v>
      </c>
      <c r="Z142" s="5">
        <v>54.5</v>
      </c>
      <c r="AA142" s="143">
        <v>55.4</v>
      </c>
      <c r="AB142" s="143">
        <v>53.7</v>
      </c>
      <c r="AC142" s="143">
        <v>52.8</v>
      </c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</row>
    <row r="143" spans="1:181" ht="15.6" customHeight="1" outlineLevel="1">
      <c r="A143" s="176"/>
      <c r="B143" s="36" t="str">
        <f>IF('0'!A1=1,"Запорізька","Zaporizhzhya")</f>
        <v>Запорізька</v>
      </c>
      <c r="C143" s="45" t="s">
        <v>3</v>
      </c>
      <c r="D143" s="45" t="s">
        <v>3</v>
      </c>
      <c r="E143" s="45" t="s">
        <v>3</v>
      </c>
      <c r="F143" s="45" t="s">
        <v>3</v>
      </c>
      <c r="G143" s="45" t="s">
        <v>3</v>
      </c>
      <c r="H143" s="45" t="s">
        <v>3</v>
      </c>
      <c r="I143" s="45" t="s">
        <v>3</v>
      </c>
      <c r="J143" s="45" t="s">
        <v>3</v>
      </c>
      <c r="K143" s="45" t="s">
        <v>3</v>
      </c>
      <c r="L143" s="45" t="s">
        <v>3</v>
      </c>
      <c r="M143" s="45" t="s">
        <v>3</v>
      </c>
      <c r="N143" s="45" t="s">
        <v>3</v>
      </c>
      <c r="O143" s="45" t="s">
        <v>3</v>
      </c>
      <c r="P143" s="5">
        <v>59.5</v>
      </c>
      <c r="Q143" s="5">
        <v>58.6</v>
      </c>
      <c r="R143" s="5">
        <v>59.5</v>
      </c>
      <c r="S143" s="5">
        <v>60.4</v>
      </c>
      <c r="T143" s="5">
        <v>60.6</v>
      </c>
      <c r="U143" s="5">
        <v>61.3</v>
      </c>
      <c r="V143" s="55">
        <v>58.192897983749624</v>
      </c>
      <c r="W143" s="55">
        <v>56.4</v>
      </c>
      <c r="X143" s="5">
        <v>56</v>
      </c>
      <c r="Y143" s="5">
        <v>55.2</v>
      </c>
      <c r="Z143" s="5">
        <v>56.7</v>
      </c>
      <c r="AA143" s="143">
        <v>58.1</v>
      </c>
      <c r="AB143" s="143">
        <v>56</v>
      </c>
      <c r="AC143" s="143">
        <v>55.8</v>
      </c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</row>
    <row r="144" spans="1:181" ht="15.6" customHeight="1" outlineLevel="1">
      <c r="A144" s="176"/>
      <c r="B144" s="36" t="str">
        <f>IF('0'!A1=1,"Івано-Франківська","Ivano-Frankivsk")</f>
        <v>Івано-Франківська</v>
      </c>
      <c r="C144" s="45" t="s">
        <v>3</v>
      </c>
      <c r="D144" s="45" t="s">
        <v>3</v>
      </c>
      <c r="E144" s="45" t="s">
        <v>3</v>
      </c>
      <c r="F144" s="45" t="s">
        <v>3</v>
      </c>
      <c r="G144" s="45" t="s">
        <v>3</v>
      </c>
      <c r="H144" s="45" t="s">
        <v>3</v>
      </c>
      <c r="I144" s="45" t="s">
        <v>3</v>
      </c>
      <c r="J144" s="45" t="s">
        <v>3</v>
      </c>
      <c r="K144" s="45" t="s">
        <v>3</v>
      </c>
      <c r="L144" s="45" t="s">
        <v>3</v>
      </c>
      <c r="M144" s="45" t="s">
        <v>3</v>
      </c>
      <c r="N144" s="45" t="s">
        <v>3</v>
      </c>
      <c r="O144" s="45" t="s">
        <v>3</v>
      </c>
      <c r="P144" s="5">
        <v>53.4</v>
      </c>
      <c r="Q144" s="5">
        <v>51.9</v>
      </c>
      <c r="R144" s="5">
        <v>52.3</v>
      </c>
      <c r="S144" s="5">
        <v>52.2</v>
      </c>
      <c r="T144" s="5">
        <v>54.1</v>
      </c>
      <c r="U144" s="5">
        <v>55.4</v>
      </c>
      <c r="V144" s="55">
        <v>53.89080177078209</v>
      </c>
      <c r="W144" s="55">
        <v>54.8</v>
      </c>
      <c r="X144" s="5">
        <v>54.7</v>
      </c>
      <c r="Y144" s="5">
        <v>55</v>
      </c>
      <c r="Z144" s="5">
        <v>55.6</v>
      </c>
      <c r="AA144" s="143">
        <v>56.6</v>
      </c>
      <c r="AB144" s="143">
        <v>54.1</v>
      </c>
      <c r="AC144" s="143">
        <v>53.8</v>
      </c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</row>
    <row r="145" spans="1:181" ht="15.6" customHeight="1" outlineLevel="1">
      <c r="A145" s="176"/>
      <c r="B145" s="36" t="str">
        <f>IF('0'!A1=1,"Київська","Kyiv")</f>
        <v>Київська</v>
      </c>
      <c r="C145" s="45" t="s">
        <v>3</v>
      </c>
      <c r="D145" s="45" t="s">
        <v>3</v>
      </c>
      <c r="E145" s="45" t="s">
        <v>3</v>
      </c>
      <c r="F145" s="45" t="s">
        <v>3</v>
      </c>
      <c r="G145" s="45" t="s">
        <v>3</v>
      </c>
      <c r="H145" s="45" t="s">
        <v>3</v>
      </c>
      <c r="I145" s="45" t="s">
        <v>3</v>
      </c>
      <c r="J145" s="45" t="s">
        <v>3</v>
      </c>
      <c r="K145" s="45" t="s">
        <v>3</v>
      </c>
      <c r="L145" s="45" t="s">
        <v>3</v>
      </c>
      <c r="M145" s="45" t="s">
        <v>3</v>
      </c>
      <c r="N145" s="45" t="s">
        <v>3</v>
      </c>
      <c r="O145" s="45" t="s">
        <v>3</v>
      </c>
      <c r="P145" s="5">
        <v>60.1</v>
      </c>
      <c r="Q145" s="5">
        <v>57.7</v>
      </c>
      <c r="R145" s="5">
        <v>58.6</v>
      </c>
      <c r="S145" s="5">
        <v>58.8</v>
      </c>
      <c r="T145" s="5">
        <v>59.2</v>
      </c>
      <c r="U145" s="5">
        <v>59.5</v>
      </c>
      <c r="V145" s="55">
        <v>56.910505225111962</v>
      </c>
      <c r="W145" s="55">
        <v>58.1</v>
      </c>
      <c r="X145" s="5">
        <v>57.8</v>
      </c>
      <c r="Y145" s="5">
        <v>58</v>
      </c>
      <c r="Z145" s="5">
        <v>58.5</v>
      </c>
      <c r="AA145" s="143">
        <v>59.3</v>
      </c>
      <c r="AB145" s="143">
        <v>57.8</v>
      </c>
      <c r="AC145" s="143">
        <v>56.8</v>
      </c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</row>
    <row r="146" spans="1:181" ht="15.6" customHeight="1" outlineLevel="1">
      <c r="A146" s="176"/>
      <c r="B146" s="36" t="str">
        <f>IF('0'!A1=1,"Кіровоградська","Kirovohrad")</f>
        <v>Кіровоградська</v>
      </c>
      <c r="C146" s="45" t="s">
        <v>3</v>
      </c>
      <c r="D146" s="45" t="s">
        <v>3</v>
      </c>
      <c r="E146" s="45" t="s">
        <v>3</v>
      </c>
      <c r="F146" s="45" t="s">
        <v>3</v>
      </c>
      <c r="G146" s="45" t="s">
        <v>3</v>
      </c>
      <c r="H146" s="45" t="s">
        <v>3</v>
      </c>
      <c r="I146" s="45" t="s">
        <v>3</v>
      </c>
      <c r="J146" s="45" t="s">
        <v>3</v>
      </c>
      <c r="K146" s="45" t="s">
        <v>3</v>
      </c>
      <c r="L146" s="45" t="s">
        <v>3</v>
      </c>
      <c r="M146" s="45" t="s">
        <v>3</v>
      </c>
      <c r="N146" s="45" t="s">
        <v>3</v>
      </c>
      <c r="O146" s="45" t="s">
        <v>3</v>
      </c>
      <c r="P146" s="5">
        <v>58.5</v>
      </c>
      <c r="Q146" s="5">
        <v>56.2</v>
      </c>
      <c r="R146" s="5">
        <v>56.9</v>
      </c>
      <c r="S146" s="5">
        <v>57.8</v>
      </c>
      <c r="T146" s="5">
        <v>58.6</v>
      </c>
      <c r="U146" s="5">
        <v>59.5</v>
      </c>
      <c r="V146" s="55">
        <v>54.153973968429803</v>
      </c>
      <c r="W146" s="55">
        <v>54</v>
      </c>
      <c r="X146" s="5">
        <v>52.9</v>
      </c>
      <c r="Y146" s="5">
        <v>53.3</v>
      </c>
      <c r="Z146" s="5">
        <v>54.5</v>
      </c>
      <c r="AA146" s="143">
        <v>55.6</v>
      </c>
      <c r="AB146" s="143">
        <v>53.1</v>
      </c>
      <c r="AC146" s="143">
        <v>52.6</v>
      </c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</row>
    <row r="147" spans="1:181" ht="15.6" customHeight="1" outlineLevel="1">
      <c r="A147" s="176"/>
      <c r="B147" s="36" t="str">
        <f>IF('0'!A1=1,"Луганська**","Luhansk**")</f>
        <v>Луганська**</v>
      </c>
      <c r="C147" s="45" t="s">
        <v>3</v>
      </c>
      <c r="D147" s="45" t="s">
        <v>3</v>
      </c>
      <c r="E147" s="45" t="s">
        <v>3</v>
      </c>
      <c r="F147" s="45" t="s">
        <v>3</v>
      </c>
      <c r="G147" s="45" t="s">
        <v>3</v>
      </c>
      <c r="H147" s="45" t="s">
        <v>3</v>
      </c>
      <c r="I147" s="45" t="s">
        <v>3</v>
      </c>
      <c r="J147" s="45" t="s">
        <v>3</v>
      </c>
      <c r="K147" s="45" t="s">
        <v>3</v>
      </c>
      <c r="L147" s="45" t="s">
        <v>3</v>
      </c>
      <c r="M147" s="45" t="s">
        <v>3</v>
      </c>
      <c r="N147" s="45" t="s">
        <v>3</v>
      </c>
      <c r="O147" s="45" t="s">
        <v>3</v>
      </c>
      <c r="P147" s="5">
        <v>58</v>
      </c>
      <c r="Q147" s="5">
        <v>56.7</v>
      </c>
      <c r="R147" s="5">
        <v>57.1</v>
      </c>
      <c r="S147" s="5">
        <v>57.3</v>
      </c>
      <c r="T147" s="5">
        <v>58.5</v>
      </c>
      <c r="U147" s="5">
        <v>59.4</v>
      </c>
      <c r="V147" s="58">
        <v>52.021339656194435</v>
      </c>
      <c r="W147" s="58">
        <v>54.6</v>
      </c>
      <c r="X147" s="6">
        <v>55.6</v>
      </c>
      <c r="Y147" s="6">
        <v>54.7</v>
      </c>
      <c r="Z147" s="6">
        <v>56.9</v>
      </c>
      <c r="AA147" s="146">
        <v>58.8</v>
      </c>
      <c r="AB147" s="146">
        <v>56.4</v>
      </c>
      <c r="AC147" s="146">
        <v>55.7</v>
      </c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</row>
    <row r="148" spans="1:181" ht="15.6" customHeight="1" outlineLevel="1">
      <c r="A148" s="176"/>
      <c r="B148" s="36" t="str">
        <f>IF('0'!A1=1,"Львівська","Lviv")</f>
        <v>Львівська</v>
      </c>
      <c r="C148" s="45" t="s">
        <v>3</v>
      </c>
      <c r="D148" s="45" t="s">
        <v>3</v>
      </c>
      <c r="E148" s="45" t="s">
        <v>3</v>
      </c>
      <c r="F148" s="45" t="s">
        <v>3</v>
      </c>
      <c r="G148" s="45" t="s">
        <v>3</v>
      </c>
      <c r="H148" s="45" t="s">
        <v>3</v>
      </c>
      <c r="I148" s="45" t="s">
        <v>3</v>
      </c>
      <c r="J148" s="45" t="s">
        <v>3</v>
      </c>
      <c r="K148" s="45" t="s">
        <v>3</v>
      </c>
      <c r="L148" s="45" t="s">
        <v>3</v>
      </c>
      <c r="M148" s="45" t="s">
        <v>3</v>
      </c>
      <c r="N148" s="45" t="s">
        <v>3</v>
      </c>
      <c r="O148" s="45" t="s">
        <v>3</v>
      </c>
      <c r="P148" s="5">
        <v>57.5</v>
      </c>
      <c r="Q148" s="5">
        <v>57.2</v>
      </c>
      <c r="R148" s="5">
        <v>58</v>
      </c>
      <c r="S148" s="5">
        <v>58.3</v>
      </c>
      <c r="T148" s="5">
        <v>58.4</v>
      </c>
      <c r="U148" s="5">
        <v>58.8</v>
      </c>
      <c r="V148" s="55">
        <v>55.320509404806309</v>
      </c>
      <c r="W148" s="55">
        <v>55.5</v>
      </c>
      <c r="X148" s="5">
        <v>55.9</v>
      </c>
      <c r="Y148" s="5">
        <v>56.2</v>
      </c>
      <c r="Z148" s="5">
        <v>56.8</v>
      </c>
      <c r="AA148" s="143">
        <v>57.8</v>
      </c>
      <c r="AB148" s="143">
        <v>56</v>
      </c>
      <c r="AC148" s="143">
        <v>55.8</v>
      </c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</row>
    <row r="149" spans="1:181" ht="15.6" customHeight="1" outlineLevel="1">
      <c r="A149" s="176"/>
      <c r="B149" s="36" t="str">
        <f>IF('0'!A1=1,"Миколаївська","Mykolayiv")</f>
        <v>Миколаївська</v>
      </c>
      <c r="C149" s="45" t="s">
        <v>3</v>
      </c>
      <c r="D149" s="45" t="s">
        <v>3</v>
      </c>
      <c r="E149" s="45" t="s">
        <v>3</v>
      </c>
      <c r="F149" s="45" t="s">
        <v>3</v>
      </c>
      <c r="G149" s="45" t="s">
        <v>3</v>
      </c>
      <c r="H149" s="45" t="s">
        <v>3</v>
      </c>
      <c r="I149" s="45" t="s">
        <v>3</v>
      </c>
      <c r="J149" s="45" t="s">
        <v>3</v>
      </c>
      <c r="K149" s="45" t="s">
        <v>3</v>
      </c>
      <c r="L149" s="45" t="s">
        <v>3</v>
      </c>
      <c r="M149" s="45" t="s">
        <v>3</v>
      </c>
      <c r="N149" s="45" t="s">
        <v>3</v>
      </c>
      <c r="O149" s="45" t="s">
        <v>3</v>
      </c>
      <c r="P149" s="5">
        <v>58.9</v>
      </c>
      <c r="Q149" s="5">
        <v>58.2</v>
      </c>
      <c r="R149" s="5">
        <v>59.1</v>
      </c>
      <c r="S149" s="5">
        <v>59.8</v>
      </c>
      <c r="T149" s="5">
        <v>59.9</v>
      </c>
      <c r="U149" s="5">
        <v>60.6</v>
      </c>
      <c r="V149" s="55">
        <v>57.288096870002278</v>
      </c>
      <c r="W149" s="55">
        <v>58.4</v>
      </c>
      <c r="X149" s="5">
        <v>57.5</v>
      </c>
      <c r="Y149" s="5">
        <v>56.8</v>
      </c>
      <c r="Z149" s="5">
        <v>58.1</v>
      </c>
      <c r="AA149" s="143">
        <v>59.1</v>
      </c>
      <c r="AB149" s="143">
        <v>57.3</v>
      </c>
      <c r="AC149" s="143">
        <v>56.4</v>
      </c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</row>
    <row r="150" spans="1:181" ht="15.6" customHeight="1" outlineLevel="1">
      <c r="A150" s="176"/>
      <c r="B150" s="36" t="str">
        <f>IF('0'!A1=1,"Одеська","Odesa")</f>
        <v>Одеська</v>
      </c>
      <c r="C150" s="45" t="s">
        <v>3</v>
      </c>
      <c r="D150" s="45" t="s">
        <v>3</v>
      </c>
      <c r="E150" s="45" t="s">
        <v>3</v>
      </c>
      <c r="F150" s="45" t="s">
        <v>3</v>
      </c>
      <c r="G150" s="45" t="s">
        <v>3</v>
      </c>
      <c r="H150" s="45" t="s">
        <v>3</v>
      </c>
      <c r="I150" s="45" t="s">
        <v>3</v>
      </c>
      <c r="J150" s="45" t="s">
        <v>3</v>
      </c>
      <c r="K150" s="45" t="s">
        <v>3</v>
      </c>
      <c r="L150" s="45" t="s">
        <v>3</v>
      </c>
      <c r="M150" s="45" t="s">
        <v>3</v>
      </c>
      <c r="N150" s="45" t="s">
        <v>3</v>
      </c>
      <c r="O150" s="45" t="s">
        <v>3</v>
      </c>
      <c r="P150" s="5">
        <v>57.9</v>
      </c>
      <c r="Q150" s="5">
        <v>56.9</v>
      </c>
      <c r="R150" s="5">
        <v>57.5</v>
      </c>
      <c r="S150" s="5">
        <v>58.1</v>
      </c>
      <c r="T150" s="5">
        <v>59.2</v>
      </c>
      <c r="U150" s="5">
        <v>59.6</v>
      </c>
      <c r="V150" s="55">
        <v>56.7429310247906</v>
      </c>
      <c r="W150" s="55">
        <v>57.3</v>
      </c>
      <c r="X150" s="5">
        <v>56.7</v>
      </c>
      <c r="Y150" s="5">
        <v>56.1</v>
      </c>
      <c r="Z150" s="5">
        <v>57.2</v>
      </c>
      <c r="AA150" s="143">
        <v>58.3</v>
      </c>
      <c r="AB150" s="143">
        <v>56.8</v>
      </c>
      <c r="AC150" s="143">
        <v>56.5</v>
      </c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</row>
    <row r="151" spans="1:181" ht="15.6" customHeight="1" outlineLevel="1">
      <c r="A151" s="176"/>
      <c r="B151" s="36" t="str">
        <f>IF('0'!A1=1,"Полтавська","Poltava")</f>
        <v>Полтавська</v>
      </c>
      <c r="C151" s="45" t="s">
        <v>3</v>
      </c>
      <c r="D151" s="45" t="s">
        <v>3</v>
      </c>
      <c r="E151" s="45" t="s">
        <v>3</v>
      </c>
      <c r="F151" s="45" t="s">
        <v>3</v>
      </c>
      <c r="G151" s="45" t="s">
        <v>3</v>
      </c>
      <c r="H151" s="45" t="s">
        <v>3</v>
      </c>
      <c r="I151" s="45" t="s">
        <v>3</v>
      </c>
      <c r="J151" s="45" t="s">
        <v>3</v>
      </c>
      <c r="K151" s="45" t="s">
        <v>3</v>
      </c>
      <c r="L151" s="45" t="s">
        <v>3</v>
      </c>
      <c r="M151" s="45" t="s">
        <v>3</v>
      </c>
      <c r="N151" s="45" t="s">
        <v>3</v>
      </c>
      <c r="O151" s="45" t="s">
        <v>3</v>
      </c>
      <c r="P151" s="5">
        <v>59.6</v>
      </c>
      <c r="Q151" s="5">
        <v>56.7</v>
      </c>
      <c r="R151" s="5">
        <v>57.3</v>
      </c>
      <c r="S151" s="5">
        <v>58.8</v>
      </c>
      <c r="T151" s="5">
        <v>59.3</v>
      </c>
      <c r="U151" s="5">
        <v>59.4</v>
      </c>
      <c r="V151" s="55">
        <v>55.705442114016449</v>
      </c>
      <c r="W151" s="55">
        <v>54.2</v>
      </c>
      <c r="X151" s="5">
        <v>53.3</v>
      </c>
      <c r="Y151" s="5">
        <v>54</v>
      </c>
      <c r="Z151" s="5">
        <v>55.1</v>
      </c>
      <c r="AA151" s="143">
        <v>56.6</v>
      </c>
      <c r="AB151" s="143">
        <v>54.8</v>
      </c>
      <c r="AC151" s="143">
        <v>54</v>
      </c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</row>
    <row r="152" spans="1:181" ht="15.6" customHeight="1" outlineLevel="1">
      <c r="A152" s="176"/>
      <c r="B152" s="36" t="str">
        <f>IF('0'!A1=1,"Рівненська","Rivne")</f>
        <v>Рівненська</v>
      </c>
      <c r="C152" s="45" t="s">
        <v>3</v>
      </c>
      <c r="D152" s="45" t="s">
        <v>3</v>
      </c>
      <c r="E152" s="45" t="s">
        <v>3</v>
      </c>
      <c r="F152" s="45" t="s">
        <v>3</v>
      </c>
      <c r="G152" s="45" t="s">
        <v>3</v>
      </c>
      <c r="H152" s="45" t="s">
        <v>3</v>
      </c>
      <c r="I152" s="45" t="s">
        <v>3</v>
      </c>
      <c r="J152" s="45" t="s">
        <v>3</v>
      </c>
      <c r="K152" s="45" t="s">
        <v>3</v>
      </c>
      <c r="L152" s="45" t="s">
        <v>3</v>
      </c>
      <c r="M152" s="45" t="s">
        <v>3</v>
      </c>
      <c r="N152" s="45" t="s">
        <v>3</v>
      </c>
      <c r="O152" s="45" t="s">
        <v>3</v>
      </c>
      <c r="P152" s="5">
        <v>57.4</v>
      </c>
      <c r="Q152" s="5">
        <v>55.5</v>
      </c>
      <c r="R152" s="5">
        <v>56.7</v>
      </c>
      <c r="S152" s="5">
        <v>58.8</v>
      </c>
      <c r="T152" s="5">
        <v>59.2</v>
      </c>
      <c r="U152" s="5">
        <v>59.6</v>
      </c>
      <c r="V152" s="55">
        <v>57.245941070354775</v>
      </c>
      <c r="W152" s="55">
        <v>58.5</v>
      </c>
      <c r="X152" s="5">
        <v>56.9</v>
      </c>
      <c r="Y152" s="5">
        <v>55.1</v>
      </c>
      <c r="Z152" s="5">
        <v>56.8</v>
      </c>
      <c r="AA152" s="143">
        <v>58.4</v>
      </c>
      <c r="AB152" s="143">
        <v>56.1</v>
      </c>
      <c r="AC152" s="143">
        <v>55</v>
      </c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</row>
    <row r="153" spans="1:181" ht="15.6" customHeight="1" outlineLevel="1">
      <c r="A153" s="176"/>
      <c r="B153" s="36" t="str">
        <f>IF('0'!A1=1,"Сумська","Sumy")</f>
        <v>Сумська</v>
      </c>
      <c r="C153" s="45" t="s">
        <v>3</v>
      </c>
      <c r="D153" s="45" t="s">
        <v>3</v>
      </c>
      <c r="E153" s="45" t="s">
        <v>3</v>
      </c>
      <c r="F153" s="45" t="s">
        <v>3</v>
      </c>
      <c r="G153" s="45" t="s">
        <v>3</v>
      </c>
      <c r="H153" s="45" t="s">
        <v>3</v>
      </c>
      <c r="I153" s="45" t="s">
        <v>3</v>
      </c>
      <c r="J153" s="45" t="s">
        <v>3</v>
      </c>
      <c r="K153" s="45" t="s">
        <v>3</v>
      </c>
      <c r="L153" s="45" t="s">
        <v>3</v>
      </c>
      <c r="M153" s="45" t="s">
        <v>3</v>
      </c>
      <c r="N153" s="45" t="s">
        <v>3</v>
      </c>
      <c r="O153" s="45" t="s">
        <v>3</v>
      </c>
      <c r="P153" s="5">
        <v>59.4</v>
      </c>
      <c r="Q153" s="5">
        <v>55.5</v>
      </c>
      <c r="R153" s="5">
        <v>56</v>
      </c>
      <c r="S153" s="5">
        <v>59.2</v>
      </c>
      <c r="T153" s="5">
        <v>59.9</v>
      </c>
      <c r="U153" s="5">
        <v>60.1</v>
      </c>
      <c r="V153" s="55">
        <v>56.562096110915284</v>
      </c>
      <c r="W153" s="55">
        <v>55.6</v>
      </c>
      <c r="X153" s="5">
        <v>56.8</v>
      </c>
      <c r="Y153" s="5">
        <v>57.4</v>
      </c>
      <c r="Z153" s="5">
        <v>58.4</v>
      </c>
      <c r="AA153" s="143">
        <v>59.8</v>
      </c>
      <c r="AB153" s="143">
        <v>56.8</v>
      </c>
      <c r="AC153" s="143">
        <v>55.8</v>
      </c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</row>
    <row r="154" spans="1:181" ht="15.6" customHeight="1" outlineLevel="1">
      <c r="A154" s="176"/>
      <c r="B154" s="36" t="str">
        <f>IF('0'!A1=1,"Тернопільська","Ternopyl")</f>
        <v>Тернопільська</v>
      </c>
      <c r="C154" s="45" t="s">
        <v>3</v>
      </c>
      <c r="D154" s="45" t="s">
        <v>3</v>
      </c>
      <c r="E154" s="45" t="s">
        <v>3</v>
      </c>
      <c r="F154" s="45" t="s">
        <v>3</v>
      </c>
      <c r="G154" s="45" t="s">
        <v>3</v>
      </c>
      <c r="H154" s="45" t="s">
        <v>3</v>
      </c>
      <c r="I154" s="45" t="s">
        <v>3</v>
      </c>
      <c r="J154" s="45" t="s">
        <v>3</v>
      </c>
      <c r="K154" s="45" t="s">
        <v>3</v>
      </c>
      <c r="L154" s="45" t="s">
        <v>3</v>
      </c>
      <c r="M154" s="45" t="s">
        <v>3</v>
      </c>
      <c r="N154" s="45" t="s">
        <v>3</v>
      </c>
      <c r="O154" s="45" t="s">
        <v>3</v>
      </c>
      <c r="P154" s="5">
        <v>53.1</v>
      </c>
      <c r="Q154" s="5">
        <v>52.9</v>
      </c>
      <c r="R154" s="5">
        <v>54.2</v>
      </c>
      <c r="S154" s="5">
        <v>54.6</v>
      </c>
      <c r="T154" s="5">
        <v>55.5</v>
      </c>
      <c r="U154" s="5">
        <v>56.2</v>
      </c>
      <c r="V154" s="55">
        <v>52.852242408842585</v>
      </c>
      <c r="W154" s="55">
        <v>51.6</v>
      </c>
      <c r="X154" s="5">
        <v>52</v>
      </c>
      <c r="Y154" s="5">
        <v>51</v>
      </c>
      <c r="Z154" s="5">
        <v>52.7</v>
      </c>
      <c r="AA154" s="143">
        <v>53.8</v>
      </c>
      <c r="AB154" s="143">
        <v>51.6</v>
      </c>
      <c r="AC154" s="143">
        <v>50.8</v>
      </c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</row>
    <row r="155" spans="1:181" ht="15.6" customHeight="1" outlineLevel="1">
      <c r="A155" s="176"/>
      <c r="B155" s="36" t="str">
        <f>IF('0'!A1=1,"Харківська","Kharkiv")</f>
        <v>Харківська</v>
      </c>
      <c r="C155" s="45" t="s">
        <v>3</v>
      </c>
      <c r="D155" s="45" t="s">
        <v>3</v>
      </c>
      <c r="E155" s="45" t="s">
        <v>3</v>
      </c>
      <c r="F155" s="45" t="s">
        <v>3</v>
      </c>
      <c r="G155" s="45" t="s">
        <v>3</v>
      </c>
      <c r="H155" s="45" t="s">
        <v>3</v>
      </c>
      <c r="I155" s="45" t="s">
        <v>3</v>
      </c>
      <c r="J155" s="45" t="s">
        <v>3</v>
      </c>
      <c r="K155" s="45" t="s">
        <v>3</v>
      </c>
      <c r="L155" s="45" t="s">
        <v>3</v>
      </c>
      <c r="M155" s="45" t="s">
        <v>3</v>
      </c>
      <c r="N155" s="45" t="s">
        <v>3</v>
      </c>
      <c r="O155" s="45" t="s">
        <v>3</v>
      </c>
      <c r="P155" s="5">
        <v>59.8</v>
      </c>
      <c r="Q155" s="5">
        <v>58.5</v>
      </c>
      <c r="R155" s="5">
        <v>59.3</v>
      </c>
      <c r="S155" s="5">
        <v>60.6</v>
      </c>
      <c r="T155" s="5">
        <v>61.2</v>
      </c>
      <c r="U155" s="5">
        <v>61.5</v>
      </c>
      <c r="V155" s="55">
        <v>58.954003079291759</v>
      </c>
      <c r="W155" s="55">
        <v>59.3</v>
      </c>
      <c r="X155" s="5">
        <v>59.7</v>
      </c>
      <c r="Y155" s="5">
        <v>60.6</v>
      </c>
      <c r="Z155" s="5">
        <v>61.4</v>
      </c>
      <c r="AA155" s="143">
        <v>62.1</v>
      </c>
      <c r="AB155" s="143">
        <v>59.9</v>
      </c>
      <c r="AC155" s="143">
        <v>59.3</v>
      </c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</row>
    <row r="156" spans="1:181" ht="15.6" customHeight="1" outlineLevel="1">
      <c r="A156" s="176"/>
      <c r="B156" s="36" t="str">
        <f>IF('0'!A1=1,"Херсонська","Kherson")</f>
        <v>Херсонська</v>
      </c>
      <c r="C156" s="45" t="s">
        <v>3</v>
      </c>
      <c r="D156" s="45" t="s">
        <v>3</v>
      </c>
      <c r="E156" s="45" t="s">
        <v>3</v>
      </c>
      <c r="F156" s="45" t="s">
        <v>3</v>
      </c>
      <c r="G156" s="45" t="s">
        <v>3</v>
      </c>
      <c r="H156" s="45" t="s">
        <v>3</v>
      </c>
      <c r="I156" s="45" t="s">
        <v>3</v>
      </c>
      <c r="J156" s="45" t="s">
        <v>3</v>
      </c>
      <c r="K156" s="45" t="s">
        <v>3</v>
      </c>
      <c r="L156" s="45" t="s">
        <v>3</v>
      </c>
      <c r="M156" s="45" t="s">
        <v>3</v>
      </c>
      <c r="N156" s="45" t="s">
        <v>3</v>
      </c>
      <c r="O156" s="45" t="s">
        <v>3</v>
      </c>
      <c r="P156" s="5">
        <v>59.5</v>
      </c>
      <c r="Q156" s="5">
        <v>57.9</v>
      </c>
      <c r="R156" s="5">
        <v>58.9</v>
      </c>
      <c r="S156" s="5">
        <v>58.5</v>
      </c>
      <c r="T156" s="5">
        <v>58.7</v>
      </c>
      <c r="U156" s="5">
        <v>59.6</v>
      </c>
      <c r="V156" s="55">
        <v>56.352484666416323</v>
      </c>
      <c r="W156" s="55">
        <v>56.1</v>
      </c>
      <c r="X156" s="5">
        <v>55.8</v>
      </c>
      <c r="Y156" s="5">
        <v>56.2</v>
      </c>
      <c r="Z156" s="5">
        <v>57.5</v>
      </c>
      <c r="AA156" s="143">
        <v>58.9</v>
      </c>
      <c r="AB156" s="143">
        <v>56.8</v>
      </c>
      <c r="AC156" s="143">
        <v>56.3</v>
      </c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</row>
    <row r="157" spans="1:181" ht="15.6" customHeight="1" outlineLevel="1">
      <c r="A157" s="176"/>
      <c r="B157" s="36" t="str">
        <f>IF('0'!A1=1,"Хмельницька","Khmelnytskiy")</f>
        <v>Хмельницька</v>
      </c>
      <c r="C157" s="45" t="s">
        <v>3</v>
      </c>
      <c r="D157" s="45" t="s">
        <v>3</v>
      </c>
      <c r="E157" s="45" t="s">
        <v>3</v>
      </c>
      <c r="F157" s="45" t="s">
        <v>3</v>
      </c>
      <c r="G157" s="45" t="s">
        <v>3</v>
      </c>
      <c r="H157" s="45" t="s">
        <v>3</v>
      </c>
      <c r="I157" s="45" t="s">
        <v>3</v>
      </c>
      <c r="J157" s="45" t="s">
        <v>3</v>
      </c>
      <c r="K157" s="45" t="s">
        <v>3</v>
      </c>
      <c r="L157" s="45" t="s">
        <v>3</v>
      </c>
      <c r="M157" s="45" t="s">
        <v>3</v>
      </c>
      <c r="N157" s="45" t="s">
        <v>3</v>
      </c>
      <c r="O157" s="45" t="s">
        <v>3</v>
      </c>
      <c r="P157" s="5">
        <v>59.4</v>
      </c>
      <c r="Q157" s="5">
        <v>58.5</v>
      </c>
      <c r="R157" s="5">
        <v>59.1</v>
      </c>
      <c r="S157" s="5">
        <v>58.7</v>
      </c>
      <c r="T157" s="5">
        <v>59</v>
      </c>
      <c r="U157" s="5">
        <v>59.7</v>
      </c>
      <c r="V157" s="55">
        <v>54.654937689810446</v>
      </c>
      <c r="W157" s="55">
        <v>52.6</v>
      </c>
      <c r="X157" s="5">
        <v>53.9</v>
      </c>
      <c r="Y157" s="5">
        <v>54.7</v>
      </c>
      <c r="Z157" s="5">
        <v>55.9</v>
      </c>
      <c r="AA157" s="143">
        <v>57</v>
      </c>
      <c r="AB157" s="143">
        <v>54.8</v>
      </c>
      <c r="AC157" s="143">
        <v>54</v>
      </c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</row>
    <row r="158" spans="1:181" ht="15.6" customHeight="1" outlineLevel="1">
      <c r="A158" s="176"/>
      <c r="B158" s="36" t="str">
        <f>IF('0'!A1=1,"Черкаська","Cherkasy")</f>
        <v>Черкаська</v>
      </c>
      <c r="C158" s="45" t="s">
        <v>3</v>
      </c>
      <c r="D158" s="45" t="s">
        <v>3</v>
      </c>
      <c r="E158" s="45" t="s">
        <v>3</v>
      </c>
      <c r="F158" s="45" t="s">
        <v>3</v>
      </c>
      <c r="G158" s="45" t="s">
        <v>3</v>
      </c>
      <c r="H158" s="45" t="s">
        <v>3</v>
      </c>
      <c r="I158" s="45" t="s">
        <v>3</v>
      </c>
      <c r="J158" s="45" t="s">
        <v>3</v>
      </c>
      <c r="K158" s="45" t="s">
        <v>3</v>
      </c>
      <c r="L158" s="45" t="s">
        <v>3</v>
      </c>
      <c r="M158" s="45" t="s">
        <v>3</v>
      </c>
      <c r="N158" s="45" t="s">
        <v>3</v>
      </c>
      <c r="O158" s="45" t="s">
        <v>3</v>
      </c>
      <c r="P158" s="5">
        <v>58.6</v>
      </c>
      <c r="Q158" s="5">
        <v>57.3</v>
      </c>
      <c r="R158" s="5">
        <v>58.4</v>
      </c>
      <c r="S158" s="5">
        <v>59.3</v>
      </c>
      <c r="T158" s="5">
        <v>59.4</v>
      </c>
      <c r="U158" s="5">
        <v>59.9</v>
      </c>
      <c r="V158" s="55">
        <v>56.343323665270177</v>
      </c>
      <c r="W158" s="55">
        <v>56.5</v>
      </c>
      <c r="X158" s="5">
        <v>56.2</v>
      </c>
      <c r="Y158" s="5">
        <v>56.7</v>
      </c>
      <c r="Z158" s="5">
        <v>57.7</v>
      </c>
      <c r="AA158" s="143">
        <v>59.3</v>
      </c>
      <c r="AB158" s="143">
        <v>57</v>
      </c>
      <c r="AC158" s="143">
        <v>56</v>
      </c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</row>
    <row r="159" spans="1:181" ht="15.6" customHeight="1" outlineLevel="1">
      <c r="A159" s="176"/>
      <c r="B159" s="36" t="str">
        <f>IF('0'!A1=1,"Чернівецька","Chernivtsi")</f>
        <v>Чернівецька</v>
      </c>
      <c r="C159" s="45" t="s">
        <v>3</v>
      </c>
      <c r="D159" s="45" t="s">
        <v>3</v>
      </c>
      <c r="E159" s="45" t="s">
        <v>3</v>
      </c>
      <c r="F159" s="45" t="s">
        <v>3</v>
      </c>
      <c r="G159" s="45" t="s">
        <v>3</v>
      </c>
      <c r="H159" s="45" t="s">
        <v>3</v>
      </c>
      <c r="I159" s="45" t="s">
        <v>3</v>
      </c>
      <c r="J159" s="45" t="s">
        <v>3</v>
      </c>
      <c r="K159" s="45" t="s">
        <v>3</v>
      </c>
      <c r="L159" s="45" t="s">
        <v>3</v>
      </c>
      <c r="M159" s="45" t="s">
        <v>3</v>
      </c>
      <c r="N159" s="45" t="s">
        <v>3</v>
      </c>
      <c r="O159" s="45" t="s">
        <v>3</v>
      </c>
      <c r="P159" s="5">
        <v>57.2</v>
      </c>
      <c r="Q159" s="5">
        <v>56.5</v>
      </c>
      <c r="R159" s="5">
        <v>57.4</v>
      </c>
      <c r="S159" s="5">
        <v>57.7</v>
      </c>
      <c r="T159" s="5">
        <v>57.9</v>
      </c>
      <c r="U159" s="5">
        <v>58.7</v>
      </c>
      <c r="V159" s="55">
        <v>55.45413736345953</v>
      </c>
      <c r="W159" s="55">
        <v>54.9</v>
      </c>
      <c r="X159" s="5">
        <v>56.2</v>
      </c>
      <c r="Y159" s="5">
        <v>56.6</v>
      </c>
      <c r="Z159" s="5">
        <v>57.2</v>
      </c>
      <c r="AA159" s="143">
        <v>59</v>
      </c>
      <c r="AB159" s="143">
        <v>56.5</v>
      </c>
      <c r="AC159" s="143">
        <v>55.6</v>
      </c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</row>
    <row r="160" spans="1:181" ht="15.6" customHeight="1" outlineLevel="1">
      <c r="A160" s="176"/>
      <c r="B160" s="36" t="str">
        <f>IF('0'!A1=1,"Чернігівська","Chernihiv")</f>
        <v>Чернігівська</v>
      </c>
      <c r="C160" s="45" t="s">
        <v>3</v>
      </c>
      <c r="D160" s="45" t="s">
        <v>3</v>
      </c>
      <c r="E160" s="45" t="s">
        <v>3</v>
      </c>
      <c r="F160" s="45" t="s">
        <v>3</v>
      </c>
      <c r="G160" s="45" t="s">
        <v>3</v>
      </c>
      <c r="H160" s="45" t="s">
        <v>3</v>
      </c>
      <c r="I160" s="45" t="s">
        <v>3</v>
      </c>
      <c r="J160" s="45" t="s">
        <v>3</v>
      </c>
      <c r="K160" s="45" t="s">
        <v>3</v>
      </c>
      <c r="L160" s="45" t="s">
        <v>3</v>
      </c>
      <c r="M160" s="45" t="s">
        <v>3</v>
      </c>
      <c r="N160" s="45" t="s">
        <v>3</v>
      </c>
      <c r="O160" s="45" t="s">
        <v>3</v>
      </c>
      <c r="P160" s="5">
        <v>59.8</v>
      </c>
      <c r="Q160" s="5">
        <v>58.3</v>
      </c>
      <c r="R160" s="5">
        <v>59.2</v>
      </c>
      <c r="S160" s="5">
        <v>59.5</v>
      </c>
      <c r="T160" s="5">
        <v>60.1</v>
      </c>
      <c r="U160" s="5">
        <v>60.6</v>
      </c>
      <c r="V160" s="55">
        <v>56.768276931025575</v>
      </c>
      <c r="W160" s="55">
        <v>56.2</v>
      </c>
      <c r="X160" s="5">
        <v>55.6</v>
      </c>
      <c r="Y160" s="5">
        <v>56.1</v>
      </c>
      <c r="Z160" s="5">
        <v>57.3</v>
      </c>
      <c r="AA160" s="143">
        <v>58.9</v>
      </c>
      <c r="AB160" s="143">
        <v>56.4</v>
      </c>
      <c r="AC160" s="143">
        <v>55.5</v>
      </c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</row>
    <row r="161" spans="1:181" ht="15.6" customHeight="1" outlineLevel="1">
      <c r="A161" s="176"/>
      <c r="B161" s="36" t="str">
        <f>IF('0'!A1=1,"м. Київ","Kyiv city")</f>
        <v>м. Київ</v>
      </c>
      <c r="C161" s="45" t="s">
        <v>3</v>
      </c>
      <c r="D161" s="45" t="s">
        <v>3</v>
      </c>
      <c r="E161" s="45" t="s">
        <v>3</v>
      </c>
      <c r="F161" s="45" t="s">
        <v>3</v>
      </c>
      <c r="G161" s="45" t="s">
        <v>3</v>
      </c>
      <c r="H161" s="45" t="s">
        <v>3</v>
      </c>
      <c r="I161" s="45" t="s">
        <v>3</v>
      </c>
      <c r="J161" s="45" t="s">
        <v>3</v>
      </c>
      <c r="K161" s="45" t="s">
        <v>3</v>
      </c>
      <c r="L161" s="45" t="s">
        <v>3</v>
      </c>
      <c r="M161" s="45" t="s">
        <v>3</v>
      </c>
      <c r="N161" s="45" t="s">
        <v>3</v>
      </c>
      <c r="O161" s="45" t="s">
        <v>3</v>
      </c>
      <c r="P161" s="5">
        <v>64.900000000000006</v>
      </c>
      <c r="Q161" s="5">
        <v>63.1</v>
      </c>
      <c r="R161" s="5">
        <v>63.6</v>
      </c>
      <c r="S161" s="5">
        <v>64.400000000000006</v>
      </c>
      <c r="T161" s="5">
        <v>64.5</v>
      </c>
      <c r="U161" s="5">
        <v>64.900000000000006</v>
      </c>
      <c r="V161" s="55">
        <v>62.627603570611122</v>
      </c>
      <c r="W161" s="55">
        <v>62</v>
      </c>
      <c r="X161" s="5">
        <v>62.3</v>
      </c>
      <c r="Y161" s="5">
        <v>61.8</v>
      </c>
      <c r="Z161" s="5">
        <v>62.6</v>
      </c>
      <c r="AA161" s="143">
        <v>63.1</v>
      </c>
      <c r="AB161" s="143">
        <v>61.7</v>
      </c>
      <c r="AC161" s="143">
        <v>61.6</v>
      </c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</row>
    <row r="162" spans="1:181" ht="16.149999999999999" customHeight="1" outlineLevel="1" thickBot="1">
      <c r="A162" s="177"/>
      <c r="B162" s="37" t="str">
        <f>IF('0'!A1=1,"м. Севастополь","Sevastopol city")</f>
        <v>м. Севастополь</v>
      </c>
      <c r="C162" s="48" t="s">
        <v>3</v>
      </c>
      <c r="D162" s="48" t="s">
        <v>3</v>
      </c>
      <c r="E162" s="48" t="s">
        <v>3</v>
      </c>
      <c r="F162" s="48" t="s">
        <v>3</v>
      </c>
      <c r="G162" s="48" t="s">
        <v>3</v>
      </c>
      <c r="H162" s="48" t="s">
        <v>3</v>
      </c>
      <c r="I162" s="48" t="s">
        <v>3</v>
      </c>
      <c r="J162" s="48" t="s">
        <v>3</v>
      </c>
      <c r="K162" s="48" t="s">
        <v>3</v>
      </c>
      <c r="L162" s="48" t="s">
        <v>3</v>
      </c>
      <c r="M162" s="48" t="s">
        <v>3</v>
      </c>
      <c r="N162" s="48" t="s">
        <v>3</v>
      </c>
      <c r="O162" s="48" t="s">
        <v>3</v>
      </c>
      <c r="P162" s="51">
        <v>62.8</v>
      </c>
      <c r="Q162" s="51">
        <v>61.1</v>
      </c>
      <c r="R162" s="51">
        <v>62</v>
      </c>
      <c r="S162" s="51">
        <v>61.9</v>
      </c>
      <c r="T162" s="51">
        <v>62.2</v>
      </c>
      <c r="U162" s="51">
        <v>62.5</v>
      </c>
      <c r="V162" s="8" t="s">
        <v>0</v>
      </c>
      <c r="W162" s="8" t="s">
        <v>0</v>
      </c>
      <c r="X162" s="8" t="s">
        <v>0</v>
      </c>
      <c r="Y162" s="8" t="s">
        <v>0</v>
      </c>
      <c r="Z162" s="8" t="s">
        <v>0</v>
      </c>
      <c r="AA162" s="147" t="s">
        <v>0</v>
      </c>
      <c r="AB162" s="147" t="s">
        <v>0</v>
      </c>
      <c r="AC162" s="147" t="s">
        <v>0</v>
      </c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</row>
    <row r="163" spans="1:181" ht="15.75" thickTop="1">
      <c r="A163" s="41"/>
      <c r="B163" s="41"/>
      <c r="W163" s="14"/>
      <c r="X163" s="14"/>
      <c r="Y163" s="14"/>
      <c r="Z163" s="14"/>
      <c r="AA163" s="14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</row>
    <row r="164" spans="1:181">
      <c r="A164" s="41"/>
      <c r="B164" s="41"/>
      <c r="W164" s="14"/>
      <c r="X164" s="14"/>
      <c r="Y164" s="14"/>
      <c r="Z164" s="14"/>
      <c r="AA164" s="14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</row>
    <row r="165" spans="1:181" ht="100.5" customHeight="1">
      <c r="A165" s="173" t="s">
        <v>9</v>
      </c>
      <c r="B165" s="174"/>
      <c r="AW165" s="14"/>
      <c r="AX165" s="14"/>
      <c r="AY165" s="14"/>
      <c r="AZ165" s="14"/>
      <c r="BA165" s="14"/>
      <c r="BB165" s="15"/>
      <c r="BC165" s="15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</row>
    <row r="166" spans="1:181" ht="15.75">
      <c r="A166" s="42" t="str">
        <f>IF('0'!A1=1,"**Починаючи з 2014 року дані можуть бути уточнені.","**Since 2014 the data can be corrected .")</f>
        <v>**Починаючи з 2014 року дані можуть бути уточнені.</v>
      </c>
      <c r="B166" s="41"/>
      <c r="FM166" s="14"/>
      <c r="FN166" s="14"/>
      <c r="FO166" s="14"/>
      <c r="FP166" s="14"/>
      <c r="FQ166" s="14"/>
      <c r="FR166" s="16"/>
      <c r="FS166" s="16"/>
      <c r="FT166" s="16"/>
      <c r="FU166" s="16"/>
      <c r="FV166" s="16"/>
      <c r="FW166" s="16"/>
      <c r="FX166" s="16"/>
      <c r="FY166" s="16"/>
    </row>
    <row r="167" spans="1:181" ht="15.75">
      <c r="A167" s="139"/>
      <c r="B167" s="41"/>
      <c r="FM167" s="14"/>
      <c r="FN167" s="14"/>
      <c r="FO167" s="14"/>
      <c r="FP167" s="14"/>
      <c r="FQ167" s="14"/>
      <c r="FR167" s="16"/>
      <c r="FS167" s="16"/>
      <c r="FT167" s="16"/>
      <c r="FU167" s="16"/>
      <c r="FV167" s="16"/>
      <c r="FW167" s="16"/>
      <c r="FX167" s="16"/>
      <c r="FY167" s="16"/>
    </row>
    <row r="168" spans="1:181" ht="15.75">
      <c r="A168" s="139"/>
      <c r="B168" s="41"/>
      <c r="FM168" s="14"/>
      <c r="FN168" s="14"/>
      <c r="FO168" s="14"/>
      <c r="FP168" s="14"/>
      <c r="FQ168" s="14"/>
      <c r="FR168" s="16"/>
      <c r="FS168" s="16"/>
      <c r="FT168" s="16"/>
      <c r="FU168" s="16"/>
      <c r="FV168" s="16"/>
      <c r="FW168" s="16"/>
      <c r="FX168" s="16"/>
      <c r="FY168" s="16"/>
    </row>
    <row r="169" spans="1:181">
      <c r="A169" s="137" t="s">
        <v>12</v>
      </c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BE169" s="25"/>
      <c r="BF169" s="25"/>
      <c r="BG169" s="25"/>
      <c r="BH169" s="25"/>
      <c r="BI169" s="25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</row>
    <row r="170" spans="1:181">
      <c r="A170" s="138" t="s">
        <v>11</v>
      </c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BE170" s="25"/>
      <c r="BF170" s="25"/>
      <c r="BG170" s="25"/>
      <c r="BH170" s="25"/>
      <c r="BI170" s="25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</row>
    <row r="171" spans="1:181">
      <c r="A171" s="138" t="s">
        <v>10</v>
      </c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BE171" s="25"/>
      <c r="BF171" s="25"/>
      <c r="BG171" s="25"/>
      <c r="BH171" s="25"/>
      <c r="BI171" s="25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</row>
    <row r="172" spans="1:181"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BE172" s="25"/>
      <c r="BF172" s="25"/>
      <c r="BG172" s="25"/>
      <c r="BH172" s="25"/>
      <c r="BI172" s="25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</row>
    <row r="173" spans="1:181">
      <c r="BE173" s="25"/>
      <c r="BF173" s="25"/>
      <c r="BG173" s="25"/>
      <c r="BH173" s="25"/>
      <c r="BI173" s="25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</row>
    <row r="174" spans="1:181">
      <c r="BE174" s="25"/>
      <c r="BF174" s="25"/>
      <c r="BG174" s="25"/>
      <c r="BH174" s="25"/>
      <c r="BI174" s="25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</row>
  </sheetData>
  <sheetProtection algorithmName="SHA-512" hashValue="jqmQgzlIypBgsFZC7Roz2qNdffCOxu52wpVLQmQSC751AL7Rg78GacRxMrkkw838id0kJL8IuX9hMs+ixJ2QWw==" saltValue="XCYvvLZUlrFeEzJCJtV15g==" spinCount="100000" sheet="1" objects="1" scenarios="1"/>
  <mergeCells count="6">
    <mergeCell ref="A165:B165"/>
    <mergeCell ref="A136:A162"/>
    <mergeCell ref="A8:A34"/>
    <mergeCell ref="A40:A66"/>
    <mergeCell ref="A72:A98"/>
    <mergeCell ref="A104:A130"/>
  </mergeCells>
  <hyperlinks>
    <hyperlink ref="A1" location="'0'!A1" display="'0'!A1"/>
    <hyperlink ref="A171" r:id="rId1"/>
    <hyperlink ref="A170" r:id="rId2"/>
  </hyperlinks>
  <pageMargins left="0.7" right="0.7" top="0.75" bottom="0.75" header="0.3" footer="0.3"/>
  <pageSetup paperSize="9" orientation="portrait" horizontalDpi="4294967294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2015-10-07T12:48:41Z</cp:lastPrinted>
  <dcterms:created xsi:type="dcterms:W3CDTF">2008-08-15T07:59:50Z</dcterms:created>
  <dcterms:modified xsi:type="dcterms:W3CDTF">2023-04-20T07:29:16Z</dcterms:modified>
</cp:coreProperties>
</file>