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0" yWindow="0" windowWidth="28800" windowHeight="12300" tabRatio="693"/>
  </bookViews>
  <sheets>
    <sheet name="0" sheetId="54" r:id="rId1"/>
    <sheet name="1" sheetId="83" r:id="rId2"/>
    <sheet name="2" sheetId="84" r:id="rId3"/>
    <sheet name="3" sheetId="85" r:id="rId4"/>
    <sheet name="4" sheetId="86" r:id="rId5"/>
  </sheets>
  <calcPr calcId="191029"/>
</workbook>
</file>

<file path=xl/calcChain.xml><?xml version="1.0" encoding="utf-8"?>
<calcChain xmlns="http://schemas.openxmlformats.org/spreadsheetml/2006/main">
  <c r="I12" i="54" l="1"/>
  <c r="F8" i="54" l="1"/>
  <c r="F2" i="54" l="1"/>
  <c r="A27" i="84" l="1"/>
  <c r="A31" i="85"/>
  <c r="A27" i="86"/>
  <c r="A4" i="86"/>
  <c r="A3" i="86"/>
  <c r="A31" i="83"/>
  <c r="M11" i="54"/>
  <c r="M10" i="54"/>
  <c r="I4" i="54" l="1"/>
  <c r="I24" i="54"/>
  <c r="I22" i="54"/>
  <c r="F22" i="54"/>
  <c r="I20" i="54"/>
  <c r="I18" i="54"/>
  <c r="F18" i="54"/>
  <c r="I16" i="54"/>
  <c r="I14" i="54"/>
  <c r="F14" i="54"/>
  <c r="I10" i="54"/>
  <c r="I8" i="54"/>
  <c r="D8" i="54"/>
  <c r="I6" i="54"/>
  <c r="I2" i="54"/>
  <c r="B9" i="86" l="1"/>
  <c r="B9" i="84"/>
  <c r="M7" i="54"/>
  <c r="M8" i="54"/>
  <c r="A28" i="86" l="1"/>
  <c r="A34" i="85"/>
  <c r="A33" i="85"/>
  <c r="A32" i="85"/>
  <c r="A28" i="84"/>
  <c r="A34" i="83"/>
  <c r="A33" i="83"/>
  <c r="A32" i="83"/>
  <c r="A3" i="85" l="1"/>
  <c r="B24" i="86" l="1"/>
  <c r="B23" i="86"/>
  <c r="B22" i="86"/>
  <c r="B21" i="86"/>
  <c r="B20" i="86"/>
  <c r="B19" i="86"/>
  <c r="B18" i="86"/>
  <c r="B17" i="86"/>
  <c r="B16" i="86"/>
  <c r="B15" i="86"/>
  <c r="B14" i="86"/>
  <c r="B13" i="86"/>
  <c r="B12" i="86"/>
  <c r="B11" i="86"/>
  <c r="B10" i="86"/>
  <c r="B8" i="86"/>
  <c r="B7" i="86"/>
  <c r="B6" i="86"/>
  <c r="B5" i="86"/>
  <c r="B4" i="86"/>
  <c r="A1" i="86"/>
  <c r="B29" i="85"/>
  <c r="B28" i="85"/>
  <c r="B27" i="85"/>
  <c r="B26" i="85"/>
  <c r="B25" i="85"/>
  <c r="B24" i="85"/>
  <c r="B23" i="85"/>
  <c r="B22" i="85"/>
  <c r="B21" i="85"/>
  <c r="B20" i="85"/>
  <c r="B19" i="85"/>
  <c r="B18" i="85"/>
  <c r="B17" i="85"/>
  <c r="B16" i="85"/>
  <c r="B15" i="85"/>
  <c r="B14" i="85"/>
  <c r="B13" i="85"/>
  <c r="B12" i="85"/>
  <c r="B11" i="85"/>
  <c r="B10" i="85"/>
  <c r="B9" i="85"/>
  <c r="B8" i="85"/>
  <c r="B7" i="85"/>
  <c r="B6" i="85"/>
  <c r="B5" i="85"/>
  <c r="B4" i="85"/>
  <c r="A4" i="85"/>
  <c r="A1" i="85"/>
  <c r="A3" i="84"/>
  <c r="A3" i="83"/>
  <c r="B10" i="83" l="1"/>
  <c r="B14" i="83"/>
  <c r="B13" i="83"/>
  <c r="B12" i="83"/>
  <c r="B11" i="83"/>
  <c r="A4" i="84" l="1"/>
  <c r="A4" i="83"/>
  <c r="M6" i="54"/>
  <c r="M5" i="54"/>
  <c r="B4" i="84" l="1"/>
  <c r="B17" i="83"/>
  <c r="B24" i="84" l="1"/>
  <c r="B8" i="84"/>
  <c r="B7" i="84"/>
  <c r="B23" i="84"/>
  <c r="B21" i="84"/>
  <c r="B22" i="84"/>
  <c r="B20" i="84"/>
  <c r="B19" i="84"/>
  <c r="B18" i="84"/>
  <c r="B17" i="84"/>
  <c r="B16" i="84"/>
  <c r="B15" i="84"/>
  <c r="B14" i="84"/>
  <c r="B13" i="84"/>
  <c r="B12" i="84"/>
  <c r="B11" i="84"/>
  <c r="B10" i="84"/>
  <c r="B6" i="84"/>
  <c r="B5" i="84"/>
  <c r="B3" i="54"/>
  <c r="B29" i="83" l="1"/>
  <c r="B28" i="83"/>
  <c r="B27" i="83"/>
  <c r="B26" i="83"/>
  <c r="B25" i="83"/>
  <c r="B24" i="83"/>
  <c r="B23" i="83"/>
  <c r="B22" i="83"/>
  <c r="B21" i="83"/>
  <c r="B20" i="83"/>
  <c r="B19" i="83"/>
  <c r="B18" i="83"/>
  <c r="B16" i="83"/>
  <c r="B15" i="83" l="1"/>
  <c r="B8" i="83"/>
  <c r="B9" i="83"/>
  <c r="B7" i="83"/>
  <c r="B6" i="83"/>
  <c r="B5" i="83"/>
  <c r="B4" i="83"/>
  <c r="A1" i="84"/>
  <c r="A1" i="83" l="1"/>
</calcChain>
</file>

<file path=xl/sharedStrings.xml><?xml version="1.0" encoding="utf-8"?>
<sst xmlns="http://schemas.openxmlformats.org/spreadsheetml/2006/main" count="202" uniqueCount="3">
  <si>
    <t>УКР</t>
  </si>
  <si>
    <t>ENG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</si>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</sst>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164" formatCode="_-* #,##0.00_₴_-;\-* #,##0.00_₴_-;_-* &quot;-&quot;??_₴_-;_-@_-"/>
    <numFmt numFmtId="165" formatCode="#,##0&quot;р.&quot;;[Red]\-#,##0&quot;р.&quot;"/>
    <numFmt numFmtId="166" formatCode="#,##0.00&quot;р.&quot;;\-#,##0.00&quot;р.&quot;"/>
    <numFmt numFmtId="167" formatCode="_-* #,##0_р_._-;\-* #,##0_р_._-;_-* &quot;-&quot;_р_._-;_-@_-"/>
    <numFmt numFmtId="168" formatCode="_-* #,##0.00_р_._-;\-* #,##0.00_р_._-;_-* &quot;-&quot;??_р_._-;_-@_-"/>
    <numFmt numFmtId="169" formatCode="_-* #,##0\ _г_р_н_._-;\-* #,##0\ _г_р_н_._-;_-* &quot;-&quot;\ _г_р_н_._-;_-@_-"/>
    <numFmt numFmtId="170" formatCode="_-* #,##0.00\ _г_р_н_._-;\-* #,##0.00\ _г_р_н_._-;_-* &quot;-&quot;??\ _г_р_н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mm/yyyy"/>
  </numFmts>
  <fonts count="242">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12"/>
      <color indexed="10"/>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b/>
      <i/>
      <sz val="12"/>
      <color indexed="10"/>
      <name val="Times New Roman"/>
      <family val="1"/>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u/>
      <sz val="11"/>
      <color theme="10"/>
      <name val="Calibri"/>
      <family val="2"/>
      <charset val="204"/>
      <scheme val="minor"/>
    </font>
    <font>
      <u/>
      <sz val="11"/>
      <color theme="10"/>
      <name val="Times New Roman"/>
      <family val="1"/>
      <charset val="204"/>
    </font>
    <font>
      <sz val="11"/>
      <color theme="1"/>
      <name val="Times New Roman"/>
      <family val="1"/>
      <charset val="204"/>
    </font>
    <font>
      <b/>
      <i/>
      <u/>
      <sz val="10"/>
      <color rgb="FFFF0000"/>
      <name val="Arial"/>
      <family val="2"/>
      <charset val="204"/>
    </font>
    <font>
      <b/>
      <i/>
      <u/>
      <sz val="11"/>
      <color rgb="FFFF0000"/>
      <name val="Times New Roman"/>
      <family val="1"/>
      <charset val="204"/>
    </font>
    <font>
      <sz val="11"/>
      <name val="Times New Roman"/>
      <family val="1"/>
      <charset val="204"/>
    </font>
    <font>
      <b/>
      <sz val="18"/>
      <name val="Times New Roman"/>
      <family val="1"/>
      <charset val="204"/>
    </font>
    <font>
      <sz val="10"/>
      <color theme="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u/>
      <sz val="12"/>
      <name val="Times New Roman"/>
      <family val="1"/>
      <charset val="204"/>
    </font>
    <font>
      <sz val="10"/>
      <color rgb="FF000000"/>
      <name val="Times New Roman"/>
      <family val="1"/>
      <charset val="204"/>
    </font>
    <font>
      <b/>
      <i/>
      <u/>
      <sz val="12"/>
      <color rgb="FFFF0000"/>
      <name val="Times New Roman"/>
      <family val="1"/>
      <charset val="204"/>
    </font>
    <font>
      <sz val="14"/>
      <name val="Times New Roman"/>
      <family val="1"/>
      <charset val="204"/>
    </font>
    <font>
      <b/>
      <i/>
      <sz val="14"/>
      <name val="Times New Roman"/>
      <family val="1"/>
      <charset val="204"/>
    </font>
    <font>
      <b/>
      <sz val="14"/>
      <color rgb="FF000000"/>
      <name val="Times New Roman"/>
      <family val="1"/>
      <charset val="204"/>
    </font>
    <font>
      <sz val="14"/>
      <color indexed="10"/>
      <name val="Arial Cyr"/>
      <charset val="204"/>
    </font>
    <font>
      <i/>
      <sz val="14"/>
      <color indexed="10"/>
      <name val="Times New Roman"/>
      <family val="1"/>
      <charset val="204"/>
    </font>
    <font>
      <sz val="14"/>
      <color indexed="55"/>
      <name val="Times New Roman"/>
      <family val="1"/>
      <charset val="204"/>
    </font>
    <font>
      <b/>
      <sz val="14"/>
      <color indexed="55"/>
      <name val="Times New Roman"/>
      <family val="1"/>
      <charset val="204"/>
    </font>
    <font>
      <i/>
      <sz val="14"/>
      <name val="Times New Roman"/>
      <family val="1"/>
      <charset val="204"/>
    </font>
    <font>
      <u/>
      <sz val="12"/>
      <color theme="10"/>
      <name val="Times New Roman"/>
      <family val="1"/>
      <charset val="204"/>
    </font>
    <font>
      <b/>
      <sz val="11"/>
      <name val="Times New Roman"/>
      <family val="1"/>
      <charset val="204"/>
    </font>
    <font>
      <b/>
      <sz val="11"/>
      <color theme="1"/>
      <name val="Times New Roman"/>
      <family val="1"/>
      <charset val="204"/>
    </font>
    <font>
      <sz val="11"/>
      <name val="Times New Roman Cyr"/>
      <charset val="204"/>
    </font>
    <font>
      <u/>
      <sz val="9.35"/>
      <color indexed="12"/>
      <name val="Times New Roman Cyr"/>
      <charset val="204"/>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s>
  <borders count="55">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medium">
        <color theme="6" tint="-0.499984740745262"/>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right style="thick">
        <color rgb="FF005B2B"/>
      </right>
      <top/>
      <bottom style="thick">
        <color rgb="FF005B2B"/>
      </bottom>
      <diagonal/>
    </border>
    <border>
      <left/>
      <right/>
      <top/>
      <bottom style="thick">
        <color rgb="FF005B2B"/>
      </bottom>
      <diagonal/>
    </border>
    <border>
      <left/>
      <right style="thick">
        <color rgb="FF005B2B"/>
      </right>
      <top/>
      <bottom/>
      <diagonal/>
    </border>
    <border>
      <left/>
      <right style="thick">
        <color rgb="FF005B2B"/>
      </right>
      <top style="thick">
        <color rgb="FF005B2B"/>
      </top>
      <bottom/>
      <diagonal/>
    </border>
    <border>
      <left style="thin">
        <color theme="6" tint="-0.499984740745262"/>
      </left>
      <right style="thin">
        <color theme="6" tint="-0.499984740745262"/>
      </right>
      <top/>
      <bottom/>
      <diagonal/>
    </border>
    <border>
      <left/>
      <right style="thick">
        <color rgb="FF005D29"/>
      </right>
      <top/>
      <bottom/>
      <diagonal/>
    </border>
    <border>
      <left/>
      <right/>
      <top style="thick">
        <color rgb="FF005B2B"/>
      </top>
      <bottom style="thick">
        <color rgb="FF005D29"/>
      </bottom>
      <diagonal/>
    </border>
    <border>
      <left style="thick">
        <color rgb="FF005D29"/>
      </left>
      <right style="thick">
        <color rgb="FF005D29"/>
      </right>
      <top style="thick">
        <color rgb="FF005D29"/>
      </top>
      <bottom/>
      <diagonal/>
    </border>
    <border>
      <left style="thick">
        <color rgb="FF005D29"/>
      </left>
      <right style="thick">
        <color rgb="FF005D29"/>
      </right>
      <top/>
      <bottom style="thick">
        <color rgb="FF005D29"/>
      </bottom>
      <diagonal/>
    </border>
    <border>
      <left style="thick">
        <color rgb="FF005B2B"/>
      </left>
      <right style="thick">
        <color rgb="FF005D29"/>
      </right>
      <top style="thick">
        <color rgb="FF005B2B"/>
      </top>
      <bottom/>
      <diagonal/>
    </border>
    <border>
      <left style="thick">
        <color rgb="FF005B2B"/>
      </left>
      <right style="thick">
        <color rgb="FF005D29"/>
      </right>
      <top/>
      <bottom/>
      <diagonal/>
    </border>
    <border>
      <left style="thick">
        <color rgb="FF005B2B"/>
      </left>
      <right style="thick">
        <color rgb="FF005D29"/>
      </right>
      <top/>
      <bottom style="thick">
        <color rgb="FF005B2B"/>
      </bottom>
      <diagonal/>
    </border>
  </borders>
  <cellStyleXfs count="1854">
    <xf numFmtId="0" fontId="0" fillId="0" borderId="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179" fontId="70" fillId="0" borderId="0" applyFont="0" applyFill="0" applyBorder="0" applyAlignment="0" applyProtection="0"/>
    <xf numFmtId="49" fontId="41" fillId="0" borderId="0">
      <alignment horizontal="centerContinuous" vertical="top" wrapText="1"/>
    </xf>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180" fontId="70" fillId="0" borderId="0" applyFont="0" applyFill="0" applyBorder="0" applyAlignment="0" applyProtection="0"/>
    <xf numFmtId="0" fontId="52"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52"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52"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52"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2"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52"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6" borderId="0" applyNumberFormat="0" applyBorder="0" applyAlignment="0" applyProtection="0"/>
    <xf numFmtId="0" fontId="52" fillId="10" borderId="0" applyNumberFormat="0" applyBorder="0" applyAlignment="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181" fontId="71" fillId="0" borderId="0" applyFont="0" applyFill="0" applyBorder="0" applyAlignment="0" applyProtection="0"/>
    <xf numFmtId="182" fontId="71" fillId="0" borderId="0" applyFont="0" applyFill="0" applyBorder="0" applyAlignment="0" applyProtection="0"/>
    <xf numFmtId="0" fontId="52"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2"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52"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52"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2"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2"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2" fillId="6" borderId="0" applyNumberFormat="0" applyBorder="0" applyAlignment="0" applyProtection="0"/>
    <xf numFmtId="0" fontId="52" fillId="9"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3" borderId="0" applyNumberFormat="0" applyBorder="0" applyAlignment="0" applyProtection="0"/>
    <xf numFmtId="0" fontId="52" fillId="6" borderId="0" applyNumberFormat="0" applyBorder="0" applyAlignment="0" applyProtection="0"/>
    <xf numFmtId="0" fontId="52" fillId="10"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1"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2" borderId="0" applyNumberFormat="0" applyBorder="0" applyAlignment="0" applyProtection="0"/>
    <xf numFmtId="183" fontId="70" fillId="0" borderId="0" applyFont="0" applyFill="0" applyBorder="0" applyAlignment="0" applyProtection="0"/>
    <xf numFmtId="0" fontId="53"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53"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53"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53"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53"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53"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53" fillId="6" borderId="0" applyNumberFormat="0" applyBorder="0" applyAlignment="0" applyProtection="0"/>
    <xf numFmtId="0" fontId="53" fillId="1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4"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53"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53"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53"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53"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53"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73" fillId="0" borderId="1">
      <protection hidden="1"/>
    </xf>
    <xf numFmtId="0" fontId="74" fillId="22" borderId="1" applyNumberFormat="0" applyFont="0" applyBorder="0" applyAlignment="0" applyProtection="0">
      <protection hidden="1"/>
    </xf>
    <xf numFmtId="0" fontId="75" fillId="0" borderId="1">
      <protection hidden="1"/>
    </xf>
    <xf numFmtId="0" fontId="64"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56"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8" fillId="0" borderId="3" applyNumberFormat="0" applyFont="0" applyFill="0" applyAlignment="0" applyProtection="0"/>
    <xf numFmtId="0" fontId="61"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1" fontId="80" fillId="24" borderId="5">
      <alignment horizontal="right" vertical="center"/>
    </xf>
    <xf numFmtId="0" fontId="81" fillId="24" borderId="5">
      <alignment horizontal="right" vertical="center"/>
    </xf>
    <xf numFmtId="0" fontId="71" fillId="24" borderId="6"/>
    <xf numFmtId="0" fontId="80" fillId="25" borderId="5">
      <alignment horizontal="center" vertical="center"/>
    </xf>
    <xf numFmtId="1" fontId="80" fillId="24" borderId="5">
      <alignment horizontal="right" vertical="center"/>
    </xf>
    <xf numFmtId="0" fontId="71" fillId="24" borderId="0"/>
    <xf numFmtId="0" fontId="71" fillId="24" borderId="0"/>
    <xf numFmtId="0" fontId="82" fillId="24" borderId="5">
      <alignment horizontal="left" vertical="center"/>
    </xf>
    <xf numFmtId="0" fontId="82" fillId="24" borderId="7">
      <alignment vertical="center"/>
    </xf>
    <xf numFmtId="0" fontId="83" fillId="24" borderId="8">
      <alignment vertical="center"/>
    </xf>
    <xf numFmtId="0" fontId="82" fillId="24" borderId="5"/>
    <xf numFmtId="0" fontId="81" fillId="24" borderId="5">
      <alignment horizontal="right" vertical="center"/>
    </xf>
    <xf numFmtId="0" fontId="84" fillId="26" borderId="5">
      <alignment horizontal="left" vertical="center"/>
    </xf>
    <xf numFmtId="0" fontId="84" fillId="26" borderId="5">
      <alignment horizontal="left" vertical="center"/>
    </xf>
    <xf numFmtId="0" fontId="27" fillId="24" borderId="5">
      <alignment horizontal="left" vertical="center"/>
    </xf>
    <xf numFmtId="0" fontId="85" fillId="24" borderId="6"/>
    <xf numFmtId="0" fontId="80" fillId="25" borderId="5">
      <alignment horizontal="left" vertical="center"/>
    </xf>
    <xf numFmtId="184" fontId="86" fillId="0" borderId="0"/>
    <xf numFmtId="184" fontId="86" fillId="0" borderId="0"/>
    <xf numFmtId="184" fontId="86" fillId="0" borderId="0"/>
    <xf numFmtId="184" fontId="86" fillId="0" borderId="0"/>
    <xf numFmtId="184" fontId="86" fillId="0" borderId="0"/>
    <xf numFmtId="184" fontId="86" fillId="0" borderId="0"/>
    <xf numFmtId="184" fontId="86" fillId="0" borderId="0"/>
    <xf numFmtId="184" fontId="86" fillId="0" borderId="0"/>
    <xf numFmtId="38" fontId="21" fillId="0" borderId="0" applyFont="0" applyFill="0" applyBorder="0" applyAlignment="0" applyProtection="0"/>
    <xf numFmtId="185" fontId="87" fillId="0" borderId="0" applyFont="0" applyFill="0" applyBorder="0" applyAlignment="0" applyProtection="0"/>
    <xf numFmtId="169" fontId="27" fillId="0" borderId="0" applyFont="0" applyFill="0" applyBorder="0" applyAlignment="0" applyProtection="0"/>
    <xf numFmtId="203" fontId="133" fillId="0" borderId="0" applyFont="0" applyFill="0" applyBorder="0" applyAlignment="0" applyProtection="0"/>
    <xf numFmtId="167" fontId="27" fillId="0" borderId="0" applyFont="0" applyFill="0" applyBorder="0" applyAlignment="0" applyProtection="0"/>
    <xf numFmtId="173" fontId="71"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68" fontId="87" fillId="0" borderId="0" applyFont="0" applyFill="0" applyBorder="0" applyAlignment="0" applyProtection="0"/>
    <xf numFmtId="178" fontId="88" fillId="0" borderId="0">
      <alignment horizontal="right" vertical="top"/>
    </xf>
    <xf numFmtId="205" fontId="133" fillId="0" borderId="0" applyFont="0" applyFill="0" applyBorder="0" applyAlignment="0" applyProtection="0"/>
    <xf numFmtId="3" fontId="89" fillId="0" borderId="0" applyFont="0" applyFill="0" applyBorder="0" applyAlignment="0" applyProtection="0"/>
    <xf numFmtId="0" fontId="90" fillId="0" borderId="0"/>
    <xf numFmtId="3" fontId="71" fillId="0" borderId="0" applyFill="0" applyBorder="0" applyAlignment="0" applyProtection="0"/>
    <xf numFmtId="0" fontId="91" fillId="0" borderId="0"/>
    <xf numFmtId="0" fontId="91" fillId="0" borderId="0"/>
    <xf numFmtId="172" fontId="21" fillId="0" borderId="0" applyFont="0" applyFill="0" applyBorder="0" applyAlignment="0" applyProtection="0"/>
    <xf numFmtId="204" fontId="133" fillId="0" borderId="0" applyFont="0" applyFill="0" applyBorder="0" applyAlignment="0" applyProtection="0"/>
    <xf numFmtId="186" fontId="89" fillId="0" borderId="0" applyFont="0" applyFill="0" applyBorder="0" applyAlignment="0" applyProtection="0"/>
    <xf numFmtId="175" fontId="22" fillId="0" borderId="0">
      <protection locked="0"/>
    </xf>
    <xf numFmtId="0" fontId="78" fillId="0" borderId="0" applyFont="0" applyFill="0" applyBorder="0" applyAlignment="0" applyProtection="0"/>
    <xf numFmtId="187" fontId="92" fillId="0" borderId="0" applyFont="0" applyFill="0" applyBorder="0" applyAlignment="0" applyProtection="0"/>
    <xf numFmtId="0" fontId="65"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188" fontId="94" fillId="0" borderId="0" applyFont="0" applyFill="0" applyBorder="0" applyAlignment="0" applyProtection="0"/>
    <xf numFmtId="189" fontId="94" fillId="0" borderId="0" applyFont="0" applyFill="0" applyBorder="0" applyAlignment="0" applyProtection="0"/>
    <xf numFmtId="0" fontId="95" fillId="0" borderId="0">
      <protection locked="0"/>
    </xf>
    <xf numFmtId="0" fontId="95" fillId="0" borderId="0">
      <protection locked="0"/>
    </xf>
    <xf numFmtId="0" fontId="96" fillId="0" borderId="0">
      <protection locked="0"/>
    </xf>
    <xf numFmtId="0" fontId="95" fillId="0" borderId="0">
      <protection locked="0"/>
    </xf>
    <xf numFmtId="0" fontId="97" fillId="0" borderId="0"/>
    <xf numFmtId="0" fontId="95" fillId="0" borderId="0">
      <protection locked="0"/>
    </xf>
    <xf numFmtId="0" fontId="98" fillId="0" borderId="0"/>
    <xf numFmtId="0" fontId="95" fillId="0" borderId="0">
      <protection locked="0"/>
    </xf>
    <xf numFmtId="0" fontId="98" fillId="0" borderId="0"/>
    <xf numFmtId="0" fontId="96" fillId="0" borderId="0">
      <protection locked="0"/>
    </xf>
    <xf numFmtId="0" fontId="98" fillId="0" borderId="0"/>
    <xf numFmtId="3" fontId="78" fillId="0" borderId="0" applyFont="0" applyFill="0" applyBorder="0" applyAlignment="0" applyProtection="0"/>
    <xf numFmtId="3" fontId="78" fillId="0" borderId="0" applyFont="0" applyFill="0" applyBorder="0" applyAlignment="0" applyProtection="0"/>
    <xf numFmtId="175" fontId="22" fillId="0" borderId="0">
      <protection locked="0"/>
    </xf>
    <xf numFmtId="0" fontId="98" fillId="0" borderId="0"/>
    <xf numFmtId="0" fontId="99" fillId="0" borderId="0"/>
    <xf numFmtId="0" fontId="98" fillId="0" borderId="0"/>
    <xf numFmtId="0" fontId="90" fillId="0" borderId="0"/>
    <xf numFmtId="0" fontId="68"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38" fontId="101" fillId="25" borderId="0" applyNumberFormat="0" applyBorder="0" applyAlignment="0" applyProtection="0"/>
    <xf numFmtId="0" fontId="57"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58"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59"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59"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175" fontId="23" fillId="0" borderId="0">
      <protection locked="0"/>
    </xf>
    <xf numFmtId="175" fontId="23"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24" fillId="0" borderId="0"/>
    <xf numFmtId="0" fontId="27" fillId="0" borderId="0"/>
    <xf numFmtId="190" fontId="71" fillId="0" borderId="0" applyFont="0" applyFill="0" applyBorder="0" applyAlignment="0" applyProtection="0"/>
    <xf numFmtId="191" fontId="71" fillId="0" borderId="0" applyFont="0" applyFill="0" applyBorder="0" applyAlignment="0" applyProtection="0"/>
    <xf numFmtId="0" fontId="54" fillId="7" borderId="2" applyNumberFormat="0" applyAlignment="0" applyProtection="0"/>
    <xf numFmtId="10" fontId="101" fillId="24" borderId="5" applyNumberFormat="0" applyBorder="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74" fontId="109" fillId="0" borderId="0"/>
    <xf numFmtId="0" fontId="98" fillId="0" borderId="12"/>
    <xf numFmtId="0" fontId="66"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1" fillId="0" borderId="1">
      <alignment horizontal="left"/>
      <protection locked="0"/>
    </xf>
    <xf numFmtId="0" fontId="112" fillId="0" borderId="0" applyNumberFormat="0" applyFill="0" applyBorder="0" applyAlignment="0" applyProtection="0">
      <alignment vertical="top"/>
      <protection locked="0"/>
    </xf>
    <xf numFmtId="192" fontId="78" fillId="0" borderId="0" applyFont="0" applyFill="0" applyBorder="0" applyAlignment="0" applyProtection="0"/>
    <xf numFmtId="185" fontId="87" fillId="0" borderId="0" applyFont="0" applyFill="0" applyBorder="0" applyAlignment="0" applyProtection="0"/>
    <xf numFmtId="173" fontId="87" fillId="0" borderId="0" applyFont="0" applyFill="0" applyBorder="0" applyAlignment="0" applyProtection="0"/>
    <xf numFmtId="193" fontId="78" fillId="0" borderId="0" applyFont="0" applyFill="0" applyBorder="0" applyAlignment="0" applyProtection="0"/>
    <xf numFmtId="194" fontId="87" fillId="0" borderId="0" applyFont="0" applyFill="0" applyBorder="0" applyAlignment="0" applyProtection="0"/>
    <xf numFmtId="195" fontId="87" fillId="0" borderId="0" applyFont="0" applyFill="0" applyBorder="0" applyAlignment="0" applyProtection="0"/>
    <xf numFmtId="0" fontId="113" fillId="0" borderId="0"/>
    <xf numFmtId="0" fontId="63"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42" fillId="0" borderId="0" applyNumberFormat="0" applyFill="0" applyBorder="0" applyAlignment="0" applyProtection="0"/>
    <xf numFmtId="0" fontId="115" fillId="0" borderId="0"/>
    <xf numFmtId="0" fontId="35" fillId="0" borderId="0"/>
    <xf numFmtId="0" fontId="35" fillId="0" borderId="0"/>
    <xf numFmtId="0" fontId="91" fillId="0" borderId="0"/>
    <xf numFmtId="0" fontId="91" fillId="0" borderId="0"/>
    <xf numFmtId="0" fontId="91" fillId="0" borderId="0"/>
    <xf numFmtId="0" fontId="91" fillId="0" borderId="0"/>
    <xf numFmtId="0" fontId="47" fillId="0" borderId="0"/>
    <xf numFmtId="0" fontId="47" fillId="0" borderId="0"/>
    <xf numFmtId="0" fontId="47" fillId="0" borderId="0"/>
    <xf numFmtId="0" fontId="47" fillId="0" borderId="0"/>
    <xf numFmtId="0" fontId="47" fillId="0" borderId="0"/>
    <xf numFmtId="0" fontId="47" fillId="0" borderId="0"/>
    <xf numFmtId="0" fontId="71" fillId="0" borderId="0"/>
    <xf numFmtId="0" fontId="71" fillId="0" borderId="0"/>
    <xf numFmtId="0" fontId="47" fillId="0" borderId="0"/>
    <xf numFmtId="0" fontId="47" fillId="0" borderId="0"/>
    <xf numFmtId="0" fontId="47" fillId="0" borderId="0"/>
    <xf numFmtId="0" fontId="47" fillId="0" borderId="0"/>
    <xf numFmtId="0" fontId="47" fillId="0" borderId="0"/>
    <xf numFmtId="0" fontId="47" fillId="0" borderId="0"/>
    <xf numFmtId="0" fontId="27" fillId="0" borderId="0"/>
    <xf numFmtId="0" fontId="71" fillId="0" borderId="0"/>
    <xf numFmtId="0" fontId="70" fillId="0" borderId="0"/>
    <xf numFmtId="0" fontId="33"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1" fillId="0" borderId="0"/>
    <xf numFmtId="196" fontId="87" fillId="0" borderId="0" applyFill="0" applyBorder="0" applyAlignment="0" applyProtection="0">
      <alignment horizontal="right"/>
    </xf>
    <xf numFmtId="0" fontId="94" fillId="0" borderId="0"/>
    <xf numFmtId="177" fontId="48" fillId="0" borderId="0"/>
    <xf numFmtId="177" fontId="35" fillId="0" borderId="0"/>
    <xf numFmtId="0" fontId="116" fillId="0" borderId="0"/>
    <xf numFmtId="0" fontId="27" fillId="10" borderId="14" applyNumberFormat="0" applyFont="0" applyAlignment="0" applyProtection="0"/>
    <xf numFmtId="0" fontId="35" fillId="10" borderId="14" applyNumberFormat="0" applyFont="0" applyAlignment="0" applyProtection="0"/>
    <xf numFmtId="0" fontId="47"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49" fontId="117" fillId="0" borderId="0"/>
    <xf numFmtId="173" fontId="25" fillId="0" borderId="0" applyFont="0" applyFill="0" applyBorder="0" applyAlignment="0" applyProtection="0"/>
    <xf numFmtId="0" fontId="55"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197" fontId="94" fillId="0" borderId="0" applyFont="0" applyFill="0" applyBorder="0" applyAlignment="0" applyProtection="0"/>
    <xf numFmtId="198" fontId="94" fillId="0" borderId="0" applyFont="0" applyFill="0" applyBorder="0" applyAlignment="0" applyProtection="0"/>
    <xf numFmtId="0" fontId="90" fillId="0" borderId="0"/>
    <xf numFmtId="10" fontId="71" fillId="0" borderId="0" applyFont="0" applyFill="0" applyBorder="0" applyAlignment="0" applyProtection="0"/>
    <xf numFmtId="9" fontId="7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99" fontId="71" fillId="0" borderId="0" applyFont="0" applyFill="0" applyBorder="0" applyAlignment="0" applyProtection="0"/>
    <xf numFmtId="200" fontId="70" fillId="0" borderId="0" applyFont="0" applyFill="0" applyBorder="0" applyAlignment="0" applyProtection="0"/>
    <xf numFmtId="201" fontId="70" fillId="0" borderId="0" applyFont="0" applyFill="0" applyBorder="0" applyAlignment="0" applyProtection="0"/>
    <xf numFmtId="2" fontId="78" fillId="0" borderId="0" applyFont="0" applyFill="0" applyBorder="0" applyAlignment="0" applyProtection="0"/>
    <xf numFmtId="202" fontId="87" fillId="0" borderId="0" applyFill="0" applyBorder="0" applyAlignment="0">
      <alignment horizontal="centerContinuous"/>
    </xf>
    <xf numFmtId="0" fontId="70" fillId="0" borderId="0"/>
    <xf numFmtId="0" fontId="119" fillId="0" borderId="1" applyNumberFormat="0" applyFill="0" applyBorder="0" applyAlignment="0" applyProtection="0">
      <protection hidden="1"/>
    </xf>
    <xf numFmtId="171" fontId="120" fillId="0" borderId="0"/>
    <xf numFmtId="0" fontId="121" fillId="0" borderId="0"/>
    <xf numFmtId="0" fontId="71" fillId="0" borderId="0" applyNumberFormat="0"/>
    <xf numFmtId="0" fontId="6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0" fillId="22" borderId="1"/>
    <xf numFmtId="175" fontId="22" fillId="0" borderId="16">
      <protection locked="0"/>
    </xf>
    <xf numFmtId="0" fontId="123" fillId="0" borderId="17" applyNumberFormat="0" applyFill="0" applyAlignment="0" applyProtection="0"/>
    <xf numFmtId="0" fontId="95" fillId="0" borderId="16">
      <protection locked="0"/>
    </xf>
    <xf numFmtId="0" fontId="113" fillId="0" borderId="0"/>
    <xf numFmtId="0" fontId="67"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171" fontId="127" fillId="0" borderId="0">
      <alignment horizontal="right"/>
    </xf>
    <xf numFmtId="0" fontId="53" fillId="27" borderId="0" applyNumberFormat="0" applyBorder="0" applyAlignment="0" applyProtection="0"/>
    <xf numFmtId="0" fontId="53" fillId="18" borderId="0" applyNumberFormat="0" applyBorder="0" applyAlignment="0" applyProtection="0"/>
    <xf numFmtId="0" fontId="53" fillId="12" borderId="0" applyNumberFormat="0" applyBorder="0" applyAlignment="0" applyProtection="0"/>
    <xf numFmtId="0" fontId="53" fillId="28" borderId="0" applyNumberFormat="0" applyBorder="0" applyAlignment="0" applyProtection="0"/>
    <xf numFmtId="0" fontId="53" fillId="16"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8" borderId="0" applyNumberFormat="0" applyBorder="0" applyAlignment="0" applyProtection="0"/>
    <xf numFmtId="0" fontId="54" fillId="7" borderId="2" applyNumberFormat="0" applyAlignment="0" applyProtection="0"/>
    <xf numFmtId="0" fontId="54" fillId="13" borderId="2" applyNumberFormat="0" applyAlignment="0" applyProtection="0"/>
    <xf numFmtId="0" fontId="55" fillId="29" borderId="15" applyNumberFormat="0" applyAlignment="0" applyProtection="0"/>
    <xf numFmtId="0" fontId="134" fillId="29" borderId="2" applyNumberFormat="0" applyAlignment="0" applyProtection="0"/>
    <xf numFmtId="0" fontId="128" fillId="0" borderId="0" applyProtection="0"/>
    <xf numFmtId="176" fontId="43" fillId="0" borderId="0" applyFont="0" applyFill="0" applyBorder="0" applyAlignment="0" applyProtection="0"/>
    <xf numFmtId="0" fontId="68" fillId="4" borderId="0" applyNumberFormat="0" applyBorder="0" applyAlignment="0" applyProtection="0"/>
    <xf numFmtId="0" fontId="41" fillId="0" borderId="18">
      <alignment horizontal="centerContinuous" vertical="top" wrapText="1"/>
    </xf>
    <xf numFmtId="0" fontId="135" fillId="0" borderId="19" applyNumberFormat="0" applyFill="0" applyAlignment="0" applyProtection="0"/>
    <xf numFmtId="0" fontId="136" fillId="0" borderId="20" applyNumberFormat="0" applyFill="0" applyAlignment="0" applyProtection="0"/>
    <xf numFmtId="0" fontId="137" fillId="0" borderId="21" applyNumberFormat="0" applyFill="0" applyAlignment="0" applyProtection="0"/>
    <xf numFmtId="0" fontId="137" fillId="0" borderId="0" applyNumberFormat="0" applyFill="0" applyBorder="0" applyAlignment="0" applyProtection="0"/>
    <xf numFmtId="0" fontId="129" fillId="0" borderId="0" applyProtection="0"/>
    <xf numFmtId="0" fontId="130" fillId="0" borderId="0" applyProtection="0"/>
    <xf numFmtId="0" fontId="42" fillId="0" borderId="0">
      <alignment wrapText="1"/>
    </xf>
    <xf numFmtId="0" fontId="66" fillId="0" borderId="13" applyNumberFormat="0" applyFill="0" applyAlignment="0" applyProtection="0"/>
    <xf numFmtId="0" fontId="60" fillId="0" borderId="22" applyNumberFormat="0" applyFill="0" applyAlignment="0" applyProtection="0"/>
    <xf numFmtId="0" fontId="128" fillId="0" borderId="16" applyProtection="0"/>
    <xf numFmtId="0" fontId="61" fillId="23" borderId="4" applyNumberFormat="0" applyAlignment="0" applyProtection="0"/>
    <xf numFmtId="0" fontId="61" fillId="23" borderId="4" applyNumberFormat="0" applyAlignment="0" applyProtection="0"/>
    <xf numFmtId="0" fontId="62" fillId="0" borderId="0" applyNumberFormat="0" applyFill="0" applyBorder="0" applyAlignment="0" applyProtection="0"/>
    <xf numFmtId="0" fontId="138" fillId="0" borderId="0" applyNumberFormat="0" applyFill="0" applyBorder="0" applyAlignment="0" applyProtection="0"/>
    <xf numFmtId="0" fontId="139" fillId="13" borderId="0" applyNumberFormat="0" applyBorder="0" applyAlignment="0" applyProtection="0"/>
    <xf numFmtId="0" fontId="56" fillId="22" borderId="2" applyNumberFormat="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2" fillId="0" borderId="0"/>
    <xf numFmtId="0" fontId="52" fillId="0" borderId="0"/>
    <xf numFmtId="0" fontId="52" fillId="0" borderId="0"/>
    <xf numFmtId="0" fontId="52" fillId="0" borderId="0"/>
    <xf numFmtId="0" fontId="5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33" fillId="0" borderId="0"/>
    <xf numFmtId="0" fontId="52" fillId="0" borderId="0"/>
    <xf numFmtId="0" fontId="42" fillId="0" borderId="0"/>
    <xf numFmtId="0" fontId="5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7"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69" fillId="0" borderId="0"/>
    <xf numFmtId="0" fontId="33" fillId="0" borderId="0"/>
    <xf numFmtId="0" fontId="42" fillId="0" borderId="0"/>
    <xf numFmtId="0" fontId="27" fillId="0" borderId="0"/>
    <xf numFmtId="0" fontId="27" fillId="0" borderId="0"/>
    <xf numFmtId="0" fontId="52" fillId="0" borderId="0"/>
    <xf numFmtId="0" fontId="69" fillId="0" borderId="0"/>
    <xf numFmtId="0" fontId="69" fillId="0" borderId="0"/>
    <xf numFmtId="0" fontId="27"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27"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2" fillId="0" borderId="0"/>
    <xf numFmtId="0" fontId="42" fillId="0" borderId="0"/>
    <xf numFmtId="0" fontId="52" fillId="0" borderId="0"/>
    <xf numFmtId="0" fontId="52" fillId="0" borderId="0"/>
    <xf numFmtId="0" fontId="52" fillId="0" borderId="0"/>
    <xf numFmtId="0" fontId="27" fillId="0" borderId="0"/>
    <xf numFmtId="0" fontId="27" fillId="0" borderId="0"/>
    <xf numFmtId="0" fontId="60" fillId="0" borderId="17" applyNumberFormat="0" applyFill="0" applyAlignment="0" applyProtection="0"/>
    <xf numFmtId="0" fontId="64" fillId="5" borderId="0" applyNumberFormat="0" applyBorder="0" applyAlignment="0" applyProtection="0"/>
    <xf numFmtId="0" fontId="64" fillId="3" borderId="0" applyNumberFormat="0" applyBorder="0" applyAlignment="0" applyProtection="0"/>
    <xf numFmtId="0" fontId="65" fillId="0" borderId="0" applyNumberFormat="0" applyFill="0" applyBorder="0" applyAlignment="0" applyProtection="0"/>
    <xf numFmtId="0" fontId="133" fillId="10" borderId="14" applyNumberFormat="0" applyFont="0" applyAlignment="0" applyProtection="0"/>
    <xf numFmtId="0" fontId="52" fillId="10" borderId="14" applyNumberFormat="0" applyFont="0" applyAlignment="0" applyProtection="0"/>
    <xf numFmtId="0" fontId="27" fillId="10" borderId="1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2" fillId="0" borderId="0" applyFont="0" applyFill="0" applyBorder="0" applyAlignment="0" applyProtection="0"/>
    <xf numFmtId="0" fontId="55" fillId="22" borderId="15" applyNumberFormat="0" applyAlignment="0" applyProtection="0"/>
    <xf numFmtId="0" fontId="67" fillId="0" borderId="23" applyNumberFormat="0" applyFill="0" applyAlignment="0" applyProtection="0"/>
    <xf numFmtId="0" fontId="63" fillId="13" borderId="0" applyNumberFormat="0" applyBorder="0" applyAlignment="0" applyProtection="0"/>
    <xf numFmtId="0" fontId="48" fillId="0" borderId="0"/>
    <xf numFmtId="0" fontId="128" fillId="0" borderId="0"/>
    <xf numFmtId="0" fontId="67" fillId="0" borderId="0" applyNumberFormat="0" applyFill="0" applyBorder="0" applyAlignment="0" applyProtection="0"/>
    <xf numFmtId="0" fontId="65" fillId="0" borderId="0" applyNumberFormat="0" applyFill="0" applyBorder="0" applyAlignment="0" applyProtection="0"/>
    <xf numFmtId="0" fontId="67" fillId="0" borderId="0" applyNumberFormat="0" applyFill="0" applyBorder="0" applyAlignment="0" applyProtection="0"/>
    <xf numFmtId="2" fontId="128" fillId="0" borderId="0" applyProtection="0"/>
    <xf numFmtId="170" fontId="52" fillId="0" borderId="0" applyFont="0" applyFill="0" applyBorder="0" applyAlignment="0" applyProtection="0"/>
    <xf numFmtId="40" fontId="21" fillId="0" borderId="0" applyFont="0" applyFill="0" applyBorder="0" applyAlignment="0" applyProtection="0"/>
    <xf numFmtId="0" fontId="68" fillId="6" borderId="0" applyNumberFormat="0" applyBorder="0" applyAlignment="0" applyProtection="0"/>
    <xf numFmtId="49" fontId="41" fillId="0" borderId="5">
      <alignment horizontal="center" vertical="center" wrapText="1"/>
    </xf>
    <xf numFmtId="168" fontId="27" fillId="0" borderId="0" applyFont="0" applyFill="0" applyBorder="0" applyAlignment="0" applyProtection="0"/>
    <xf numFmtId="0" fontId="27" fillId="0" borderId="0"/>
    <xf numFmtId="0" fontId="18" fillId="0" borderId="0"/>
    <xf numFmtId="9" fontId="27" fillId="0" borderId="0" applyFon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71" fillId="0" borderId="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181" fontId="70" fillId="0" borderId="0" applyFont="0" applyFill="0" applyBorder="0" applyAlignment="0" applyProtection="0"/>
    <xf numFmtId="181" fontId="87" fillId="0" borderId="0" applyFont="0" applyFill="0" applyBorder="0" applyAlignment="0" applyProtection="0"/>
    <xf numFmtId="182" fontId="70" fillId="0" borderId="0" applyFont="0" applyFill="0" applyBorder="0" applyAlignment="0" applyProtection="0"/>
    <xf numFmtId="182" fontId="87" fillId="0" borderId="0" applyFont="0" applyFill="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1"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1"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2"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4"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0" fontId="76" fillId="3" borderId="0" applyNumberFormat="0" applyBorder="0" applyAlignment="0" applyProtection="0"/>
    <xf numFmtId="2" fontId="95" fillId="0" borderId="0">
      <protection locked="0"/>
    </xf>
    <xf numFmtId="2" fontId="96" fillId="0" borderId="0">
      <protection locked="0"/>
    </xf>
    <xf numFmtId="0" fontId="95" fillId="0" borderId="0">
      <protection locked="0"/>
    </xf>
    <xf numFmtId="0" fontId="95" fillId="0" borderId="0">
      <protection locked="0"/>
    </xf>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7" fillId="22" borderId="2"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0" fontId="79" fillId="23" borderId="4" applyNumberFormat="0" applyAlignment="0" applyProtection="0"/>
    <xf numFmtId="207" fontId="71" fillId="0" borderId="0"/>
    <xf numFmtId="0" fontId="145" fillId="24" borderId="5">
      <alignment horizontal="right" vertical="center"/>
    </xf>
    <xf numFmtId="0" fontId="81" fillId="24" borderId="5">
      <alignment horizontal="right" vertical="center"/>
    </xf>
    <xf numFmtId="0" fontId="71" fillId="24" borderId="6"/>
    <xf numFmtId="0" fontId="80" fillId="32" borderId="5">
      <alignment horizontal="center" vertical="center"/>
    </xf>
    <xf numFmtId="0" fontId="145" fillId="24" borderId="5">
      <alignment horizontal="right" vertical="center"/>
    </xf>
    <xf numFmtId="0" fontId="82" fillId="24" borderId="5">
      <alignment horizontal="left" vertical="center"/>
    </xf>
    <xf numFmtId="0" fontId="82" fillId="24" borderId="7">
      <alignment vertical="center"/>
    </xf>
    <xf numFmtId="0" fontId="83" fillId="24" borderId="8">
      <alignment vertical="center"/>
    </xf>
    <xf numFmtId="0" fontId="82" fillId="24" borderId="5"/>
    <xf numFmtId="0" fontId="81" fillId="24" borderId="5">
      <alignment horizontal="right" vertical="center"/>
    </xf>
    <xf numFmtId="0" fontId="84" fillId="26" borderId="5">
      <alignment horizontal="left" vertical="center"/>
    </xf>
    <xf numFmtId="0" fontId="84" fillId="26" borderId="5">
      <alignment horizontal="left" vertical="center"/>
    </xf>
    <xf numFmtId="0" fontId="146" fillId="24" borderId="5">
      <alignment horizontal="left" vertical="center"/>
    </xf>
    <xf numFmtId="0" fontId="85" fillId="24" borderId="6"/>
    <xf numFmtId="0" fontId="80" fillId="25" borderId="5">
      <alignment horizontal="left" vertical="center"/>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49" fontId="147" fillId="0" borderId="5">
      <alignment horizontal="center" vertical="center"/>
      <protection locked="0"/>
    </xf>
    <xf numFmtId="173" fontId="47" fillId="0" borderId="0" applyFont="0" applyFill="0" applyBorder="0" applyAlignment="0" applyProtection="0"/>
    <xf numFmtId="170" fontId="2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173" fontId="87"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193" fontId="71" fillId="0" borderId="0" applyFont="0" applyFill="0" applyBorder="0" applyAlignment="0" applyProtection="0"/>
    <xf numFmtId="2" fontId="95" fillId="0" borderId="0">
      <protection locked="0"/>
    </xf>
    <xf numFmtId="0" fontId="71" fillId="0" borderId="0" applyFont="0" applyFill="0" applyBorder="0" applyAlignment="0" applyProtection="0"/>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171" fontId="148" fillId="0" borderId="0"/>
    <xf numFmtId="208" fontId="71" fillId="0" borderId="0" applyFont="0" applyFill="0" applyBorder="0" applyAlignment="0" applyProtection="0"/>
    <xf numFmtId="177" fontId="99" fillId="0" borderId="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174" fontId="71" fillId="0" borderId="0" applyFont="0" applyFill="0" applyBorder="0" applyAlignment="0" applyProtection="0"/>
    <xf numFmtId="174" fontId="71" fillId="0" borderId="0" applyFont="0" applyFill="0" applyBorder="0" applyAlignment="0" applyProtection="0"/>
    <xf numFmtId="174" fontId="71" fillId="0" borderId="0" applyFont="0" applyFill="0" applyBorder="0" applyAlignment="0" applyProtection="0"/>
    <xf numFmtId="0" fontId="97" fillId="0" borderId="0"/>
    <xf numFmtId="174" fontId="71" fillId="0" borderId="0" applyFont="0" applyFill="0" applyBorder="0" applyAlignment="0" applyProtection="0"/>
    <xf numFmtId="0" fontId="98" fillId="0" borderId="0"/>
    <xf numFmtId="174" fontId="71" fillId="0" borderId="0" applyFont="0" applyFill="0" applyBorder="0" applyAlignment="0" applyProtection="0"/>
    <xf numFmtId="0" fontId="98" fillId="0" borderId="0"/>
    <xf numFmtId="174" fontId="71" fillId="0" borderId="0" applyFont="0" applyFill="0" applyBorder="0" applyAlignment="0" applyProtection="0"/>
    <xf numFmtId="0" fontId="98" fillId="0" borderId="0"/>
    <xf numFmtId="174" fontId="71" fillId="0" borderId="0" applyFont="0" applyFill="0" applyBorder="0" applyAlignment="0" applyProtection="0"/>
    <xf numFmtId="0" fontId="94" fillId="0" borderId="0"/>
    <xf numFmtId="0" fontId="95" fillId="0" borderId="0">
      <protection locked="0"/>
    </xf>
    <xf numFmtId="209" fontId="95" fillId="0" borderId="0">
      <protection locked="0"/>
    </xf>
    <xf numFmtId="2" fontId="71" fillId="0" borderId="0" applyFont="0" applyFill="0" applyBorder="0" applyAlignment="0" applyProtection="0"/>
    <xf numFmtId="0" fontId="98" fillId="0" borderId="0"/>
    <xf numFmtId="0" fontId="99" fillId="0" borderId="0"/>
    <xf numFmtId="0" fontId="98" fillId="0" borderId="0"/>
    <xf numFmtId="209" fontId="95" fillId="0" borderId="0">
      <protection locked="0"/>
    </xf>
    <xf numFmtId="210" fontId="149" fillId="0" borderId="0" applyAlignment="0">
      <alignment wrapText="1"/>
    </xf>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2" fillId="0" borderId="9"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3" fillId="0" borderId="10"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11"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211" fontId="150" fillId="0" borderId="0">
      <protection locked="0"/>
    </xf>
    <xf numFmtId="211" fontId="150" fillId="0" borderId="0">
      <protection locked="0"/>
    </xf>
    <xf numFmtId="0" fontId="151"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174" fontId="70" fillId="0" borderId="0" applyFont="0" applyFill="0" applyBorder="0" applyAlignment="0" applyProtection="0"/>
    <xf numFmtId="174" fontId="87" fillId="0" borderId="0" applyFont="0" applyFill="0" applyBorder="0" applyAlignment="0" applyProtection="0"/>
    <xf numFmtId="3" fontId="70" fillId="0" borderId="0" applyFont="0" applyFill="0" applyBorder="0" applyAlignment="0" applyProtection="0"/>
    <xf numFmtId="3" fontId="87" fillId="0" borderId="0" applyFont="0" applyFill="0" applyBorder="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108" fillId="7" borderId="2" applyNumberFormat="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5" fontId="71" fillId="0" borderId="0"/>
    <xf numFmtId="0" fontId="98" fillId="0" borderId="12"/>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157" fillId="24" borderId="31">
      <alignment horizontal="left" vertical="center"/>
      <protection locked="0"/>
    </xf>
    <xf numFmtId="49" fontId="157" fillId="24" borderId="31">
      <alignment horizontal="left" vertical="center"/>
    </xf>
    <xf numFmtId="4" fontId="157" fillId="24" borderId="31">
      <alignment horizontal="right" vertical="center"/>
      <protection locked="0"/>
    </xf>
    <xf numFmtId="4" fontId="157" fillId="24" borderId="31">
      <alignment horizontal="right" vertical="center"/>
    </xf>
    <xf numFmtId="4" fontId="158" fillId="24" borderId="31">
      <alignment horizontal="right" vertical="center"/>
      <protection locked="0"/>
    </xf>
    <xf numFmtId="49" fontId="159" fillId="24" borderId="5">
      <alignment horizontal="left" vertical="center"/>
      <protection locked="0"/>
    </xf>
    <xf numFmtId="49" fontId="159" fillId="24" borderId="5">
      <alignment horizontal="left" vertical="center"/>
    </xf>
    <xf numFmtId="49" fontId="160" fillId="24" borderId="5">
      <alignment horizontal="left" vertical="center"/>
      <protection locked="0"/>
    </xf>
    <xf numFmtId="49" fontId="160" fillId="24" borderId="5">
      <alignment horizontal="left" vertical="center"/>
    </xf>
    <xf numFmtId="4" fontId="159" fillId="24" borderId="5">
      <alignment horizontal="right" vertical="center"/>
      <protection locked="0"/>
    </xf>
    <xf numFmtId="4" fontId="159" fillId="24" borderId="5">
      <alignment horizontal="right" vertical="center"/>
    </xf>
    <xf numFmtId="4" fontId="161" fillId="24" borderId="5">
      <alignment horizontal="right" vertical="center"/>
      <protection locked="0"/>
    </xf>
    <xf numFmtId="49" fontId="147" fillId="24" borderId="5">
      <alignment horizontal="left" vertical="center"/>
      <protection locked="0"/>
    </xf>
    <xf numFmtId="49" fontId="147" fillId="24" borderId="5">
      <alignment horizontal="left" vertical="center"/>
      <protection locked="0"/>
    </xf>
    <xf numFmtId="49" fontId="147" fillId="24" borderId="5">
      <alignment horizontal="left" vertical="center"/>
    </xf>
    <xf numFmtId="49" fontId="147" fillId="24" borderId="5">
      <alignment horizontal="left" vertical="center"/>
    </xf>
    <xf numFmtId="49" fontId="158" fillId="24" borderId="5">
      <alignment horizontal="left" vertical="center"/>
      <protection locked="0"/>
    </xf>
    <xf numFmtId="49" fontId="158" fillId="24" borderId="5">
      <alignment horizontal="left" vertical="center"/>
    </xf>
    <xf numFmtId="4" fontId="147" fillId="24" borderId="5">
      <alignment horizontal="right" vertical="center"/>
      <protection locked="0"/>
    </xf>
    <xf numFmtId="4" fontId="147" fillId="24" borderId="5">
      <alignment horizontal="right" vertical="center"/>
      <protection locked="0"/>
    </xf>
    <xf numFmtId="4" fontId="147" fillId="24" borderId="5">
      <alignment horizontal="right" vertical="center"/>
    </xf>
    <xf numFmtId="4" fontId="147" fillId="24" borderId="5">
      <alignment horizontal="right" vertical="center"/>
    </xf>
    <xf numFmtId="4" fontId="158" fillId="24" borderId="5">
      <alignment horizontal="right" vertical="center"/>
      <protection locked="0"/>
    </xf>
    <xf numFmtId="49" fontId="162" fillId="24" borderId="5">
      <alignment horizontal="left" vertical="center"/>
      <protection locked="0"/>
    </xf>
    <xf numFmtId="49" fontId="162" fillId="24" borderId="5">
      <alignment horizontal="left" vertical="center"/>
    </xf>
    <xf numFmtId="49" fontId="163" fillId="24" borderId="5">
      <alignment horizontal="left" vertical="center"/>
      <protection locked="0"/>
    </xf>
    <xf numFmtId="49" fontId="163" fillId="24" borderId="5">
      <alignment horizontal="left" vertical="center"/>
    </xf>
    <xf numFmtId="4" fontId="162" fillId="24" borderId="5">
      <alignment horizontal="right" vertical="center"/>
      <protection locked="0"/>
    </xf>
    <xf numFmtId="4" fontId="162" fillId="24" borderId="5">
      <alignment horizontal="right" vertical="center"/>
    </xf>
    <xf numFmtId="4" fontId="164" fillId="24" borderId="5">
      <alignment horizontal="right" vertical="center"/>
      <protection locked="0"/>
    </xf>
    <xf numFmtId="49" fontId="165" fillId="0" borderId="5">
      <alignment horizontal="left" vertical="center"/>
      <protection locked="0"/>
    </xf>
    <xf numFmtId="49" fontId="165" fillId="0" borderId="5">
      <alignment horizontal="left" vertical="center"/>
    </xf>
    <xf numFmtId="49" fontId="166" fillId="0" borderId="5">
      <alignment horizontal="left" vertical="center"/>
      <protection locked="0"/>
    </xf>
    <xf numFmtId="49" fontId="166" fillId="0" borderId="5">
      <alignment horizontal="left" vertical="center"/>
    </xf>
    <xf numFmtId="4" fontId="165" fillId="0" borderId="5">
      <alignment horizontal="right" vertical="center"/>
      <protection locked="0"/>
    </xf>
    <xf numFmtId="4" fontId="165" fillId="0" borderId="5">
      <alignment horizontal="right" vertical="center"/>
    </xf>
    <xf numFmtId="4" fontId="166" fillId="0" borderId="5">
      <alignment horizontal="right" vertical="center"/>
      <protection locked="0"/>
    </xf>
    <xf numFmtId="49" fontId="167" fillId="0" borderId="5">
      <alignment horizontal="left" vertical="center"/>
      <protection locked="0"/>
    </xf>
    <xf numFmtId="49" fontId="167" fillId="0" borderId="5">
      <alignment horizontal="left" vertical="center"/>
    </xf>
    <xf numFmtId="49" fontId="168" fillId="0" borderId="5">
      <alignment horizontal="left" vertical="center"/>
      <protection locked="0"/>
    </xf>
    <xf numFmtId="49" fontId="168" fillId="0" borderId="5">
      <alignment horizontal="left" vertical="center"/>
    </xf>
    <xf numFmtId="4" fontId="167" fillId="0" borderId="5">
      <alignment horizontal="right" vertical="center"/>
      <protection locked="0"/>
    </xf>
    <xf numFmtId="4" fontId="167" fillId="0" borderId="5">
      <alignment horizontal="right" vertical="center"/>
    </xf>
    <xf numFmtId="49" fontId="165" fillId="0" borderId="5">
      <alignment horizontal="left" vertical="center"/>
      <protection locked="0"/>
    </xf>
    <xf numFmtId="49" fontId="166" fillId="0" borderId="5">
      <alignment horizontal="left" vertical="center"/>
      <protection locked="0"/>
    </xf>
    <xf numFmtId="4" fontId="165" fillId="0" borderId="5">
      <alignment horizontal="right" vertical="center"/>
      <protection locked="0"/>
    </xf>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0" fontId="110" fillId="0" borderId="13" applyNumberFormat="0" applyFill="0" applyAlignment="0" applyProtection="0"/>
    <xf numFmtId="1" fontId="87" fillId="0" borderId="0" applyNumberFormat="0" applyAlignment="0">
      <alignment horizontal="center"/>
    </xf>
    <xf numFmtId="212" fontId="169" fillId="0" borderId="0" applyNumberFormat="0">
      <alignment horizontal="centerContinuous"/>
    </xf>
    <xf numFmtId="185" fontId="87" fillId="0" borderId="0" applyFont="0" applyFill="0" applyBorder="0" applyAlignment="0" applyProtection="0"/>
    <xf numFmtId="173" fontId="87" fillId="0" borderId="0" applyFont="0" applyFill="0" applyBorder="0" applyAlignment="0" applyProtection="0"/>
    <xf numFmtId="213" fontId="94" fillId="0" borderId="0" applyFont="0" applyFill="0" applyBorder="0" applyAlignment="0" applyProtection="0"/>
    <xf numFmtId="214" fontId="94" fillId="0" borderId="0" applyFont="0" applyFill="0" applyBorder="0" applyAlignment="0" applyProtection="0"/>
    <xf numFmtId="215" fontId="95" fillId="0" borderId="0">
      <protection locked="0"/>
    </xf>
    <xf numFmtId="194" fontId="87" fillId="0" borderId="0" applyFont="0" applyFill="0" applyBorder="0" applyAlignment="0" applyProtection="0"/>
    <xf numFmtId="195" fontId="87" fillId="0" borderId="0" applyFont="0" applyFill="0" applyBorder="0" applyAlignment="0" applyProtection="0"/>
    <xf numFmtId="216" fontId="95" fillId="0" borderId="0">
      <protection locked="0"/>
    </xf>
    <xf numFmtId="217" fontId="95" fillId="0" borderId="0">
      <protection locked="0"/>
    </xf>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14" fillId="13" borderId="0" applyNumberFormat="0" applyBorder="0" applyAlignment="0" applyProtection="0"/>
    <xf numFmtId="0" fontId="170" fillId="0" borderId="0"/>
    <xf numFmtId="0" fontId="35" fillId="0" borderId="0"/>
    <xf numFmtId="0" fontId="171" fillId="0" borderId="0"/>
    <xf numFmtId="0" fontId="35" fillId="0" borderId="0"/>
    <xf numFmtId="0" fontId="99" fillId="0" borderId="0"/>
    <xf numFmtId="0" fontId="99" fillId="0" borderId="0"/>
    <xf numFmtId="0" fontId="47" fillId="0" borderId="0"/>
    <xf numFmtId="0" fontId="47" fillId="0" borderId="0"/>
    <xf numFmtId="0" fontId="87" fillId="0" borderId="0"/>
    <xf numFmtId="0" fontId="127" fillId="0" borderId="0"/>
    <xf numFmtId="0" fontId="71" fillId="0" borderId="0"/>
    <xf numFmtId="0" fontId="47" fillId="0" borderId="0"/>
    <xf numFmtId="0" fontId="19" fillId="0" borderId="0"/>
    <xf numFmtId="0" fontId="87" fillId="0" borderId="0"/>
    <xf numFmtId="0" fontId="87" fillId="0" borderId="0"/>
    <xf numFmtId="0" fontId="71" fillId="0" borderId="0"/>
    <xf numFmtId="0" fontId="172"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applyBorder="0"/>
    <xf numFmtId="0" fontId="71" fillId="0" borderId="0"/>
    <xf numFmtId="0" fontId="71" fillId="0" borderId="0"/>
    <xf numFmtId="0" fontId="87" fillId="0" borderId="0"/>
    <xf numFmtId="0" fontId="87" fillId="0" borderId="0"/>
    <xf numFmtId="0" fontId="27" fillId="0" borderId="0"/>
    <xf numFmtId="0" fontId="87" fillId="0" borderId="0"/>
    <xf numFmtId="0" fontId="173" fillId="0" borderId="0"/>
    <xf numFmtId="0" fontId="71" fillId="0" borderId="0"/>
    <xf numFmtId="0" fontId="87" fillId="0" borderId="0" applyBorder="0"/>
    <xf numFmtId="0" fontId="27" fillId="0" borderId="0"/>
    <xf numFmtId="0" fontId="47" fillId="0" borderId="0"/>
    <xf numFmtId="0" fontId="47" fillId="0" borderId="0"/>
    <xf numFmtId="218" fontId="174" fillId="0" borderId="0"/>
    <xf numFmtId="0" fontId="87" fillId="0" borderId="0"/>
    <xf numFmtId="0" fontId="52" fillId="0" borderId="0"/>
    <xf numFmtId="0" fontId="175" fillId="0" borderId="0"/>
    <xf numFmtId="0" fontId="175" fillId="0" borderId="0"/>
    <xf numFmtId="0" fontId="175" fillId="0" borderId="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0" fontId="35" fillId="10" borderId="14" applyNumberFormat="0" applyFont="0" applyAlignment="0" applyProtection="0"/>
    <xf numFmtId="4" fontId="140" fillId="32" borderId="5">
      <alignment horizontal="right" vertical="center"/>
      <protection locked="0"/>
    </xf>
    <xf numFmtId="4" fontId="140" fillId="30" borderId="5">
      <alignment horizontal="right" vertical="center"/>
      <protection locked="0"/>
    </xf>
    <xf numFmtId="4" fontId="140" fillId="25" borderId="5">
      <alignment horizontal="right" vertical="center"/>
      <protection locked="0"/>
    </xf>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0" fontId="118" fillId="22" borderId="15" applyNumberFormat="0" applyAlignment="0" applyProtection="0"/>
    <xf numFmtId="9" fontId="87"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47" fillId="0" borderId="0" applyFont="0" applyFill="0" applyBorder="0" applyAlignment="0" applyProtection="0"/>
    <xf numFmtId="199" fontId="87" fillId="0" borderId="0" applyFont="0" applyFill="0" applyBorder="0" applyAlignment="0" applyProtection="0"/>
    <xf numFmtId="219" fontId="95" fillId="0" borderId="0">
      <protection locked="0"/>
    </xf>
    <xf numFmtId="220" fontId="95" fillId="0" borderId="0">
      <protection locked="0"/>
    </xf>
    <xf numFmtId="221" fontId="71" fillId="0" borderId="0" applyFont="0" applyFill="0" applyBorder="0" applyAlignment="0" applyProtection="0"/>
    <xf numFmtId="219" fontId="95" fillId="0" borderId="0">
      <protection locked="0"/>
    </xf>
    <xf numFmtId="202" fontId="87" fillId="0" borderId="0" applyFill="0" applyBorder="0" applyAlignment="0">
      <alignment horizontal="centerContinuous"/>
    </xf>
    <xf numFmtId="220" fontId="95" fillId="0" borderId="0">
      <protection locked="0"/>
    </xf>
    <xf numFmtId="222" fontId="95" fillId="0" borderId="0">
      <protection locked="0"/>
    </xf>
    <xf numFmtId="49" fontId="147" fillId="0" borderId="5">
      <alignment horizontal="left" vertical="center" wrapText="1"/>
      <protection locked="0"/>
    </xf>
    <xf numFmtId="49" fontId="147" fillId="0" borderId="5">
      <alignment horizontal="left" vertical="center" wrapText="1"/>
      <protection locked="0"/>
    </xf>
    <xf numFmtId="4" fontId="176" fillId="33" borderId="32" applyNumberFormat="0" applyProtection="0">
      <alignment vertical="center"/>
    </xf>
    <xf numFmtId="4" fontId="177" fillId="33" borderId="32" applyNumberFormat="0" applyProtection="0">
      <alignment vertical="center"/>
    </xf>
    <xf numFmtId="4" fontId="178" fillId="0" borderId="0" applyNumberFormat="0" applyProtection="0">
      <alignment horizontal="left" vertical="center" indent="1"/>
    </xf>
    <xf numFmtId="4" fontId="179" fillId="34" borderId="32" applyNumberFormat="0" applyProtection="0">
      <alignment horizontal="left" vertical="center" indent="1"/>
    </xf>
    <xf numFmtId="4" fontId="180" fillId="35" borderId="32" applyNumberFormat="0" applyProtection="0">
      <alignment vertical="center"/>
    </xf>
    <xf numFmtId="4" fontId="181" fillId="32" borderId="32" applyNumberFormat="0" applyProtection="0">
      <alignment vertical="center"/>
    </xf>
    <xf numFmtId="4" fontId="180" fillId="36" borderId="32" applyNumberFormat="0" applyProtection="0">
      <alignment vertical="center"/>
    </xf>
    <xf numFmtId="4" fontId="182" fillId="35" borderId="32" applyNumberFormat="0" applyProtection="0">
      <alignment vertical="center"/>
    </xf>
    <xf numFmtId="4" fontId="183" fillId="37" borderId="32" applyNumberFormat="0" applyProtection="0">
      <alignment horizontal="left" vertical="center" indent="1"/>
    </xf>
    <xf numFmtId="4" fontId="183" fillId="30" borderId="32" applyNumberFormat="0" applyProtection="0">
      <alignment horizontal="left" vertical="center" indent="1"/>
    </xf>
    <xf numFmtId="4" fontId="184" fillId="34" borderId="32" applyNumberFormat="0" applyProtection="0">
      <alignment horizontal="left" vertical="center" indent="1"/>
    </xf>
    <xf numFmtId="4" fontId="185" fillId="31" borderId="32" applyNumberFormat="0" applyProtection="0">
      <alignment vertical="center"/>
    </xf>
    <xf numFmtId="4" fontId="186" fillId="24" borderId="32" applyNumberFormat="0" applyProtection="0">
      <alignment horizontal="left" vertical="center" indent="1"/>
    </xf>
    <xf numFmtId="4" fontId="187" fillId="30" borderId="32" applyNumberFormat="0" applyProtection="0">
      <alignment horizontal="left" vertical="center" indent="1"/>
    </xf>
    <xf numFmtId="4" fontId="188" fillId="34" borderId="32" applyNumberFormat="0" applyProtection="0">
      <alignment horizontal="left" vertical="center" indent="1"/>
    </xf>
    <xf numFmtId="4" fontId="189" fillId="24" borderId="32" applyNumberFormat="0" applyProtection="0">
      <alignment vertical="center"/>
    </xf>
    <xf numFmtId="4" fontId="190" fillId="24" borderId="32" applyNumberFormat="0" applyProtection="0">
      <alignment vertical="center"/>
    </xf>
    <xf numFmtId="4" fontId="183" fillId="30" borderId="32" applyNumberFormat="0" applyProtection="0">
      <alignment horizontal="left" vertical="center" indent="1"/>
    </xf>
    <xf numFmtId="4" fontId="191" fillId="24" borderId="32" applyNumberFormat="0" applyProtection="0">
      <alignment vertical="center"/>
    </xf>
    <xf numFmtId="4" fontId="192" fillId="24" borderId="32" applyNumberFormat="0" applyProtection="0">
      <alignment vertical="center"/>
    </xf>
    <xf numFmtId="4" fontId="101" fillId="0" borderId="0" applyNumberFormat="0" applyProtection="0">
      <alignment horizontal="left" vertical="center" indent="1"/>
    </xf>
    <xf numFmtId="4" fontId="193" fillId="24" borderId="32" applyNumberFormat="0" applyProtection="0">
      <alignment vertical="center"/>
    </xf>
    <xf numFmtId="4" fontId="194" fillId="24" borderId="32" applyNumberFormat="0" applyProtection="0">
      <alignment vertical="center"/>
    </xf>
    <xf numFmtId="4" fontId="183" fillId="38" borderId="32" applyNumberFormat="0" applyProtection="0">
      <alignment horizontal="left" vertical="center" indent="1"/>
    </xf>
    <xf numFmtId="4" fontId="195" fillId="31" borderId="32" applyNumberFormat="0" applyProtection="0">
      <alignment horizontal="left" indent="1"/>
    </xf>
    <xf numFmtId="4" fontId="196" fillId="24" borderId="32" applyNumberFormat="0" applyProtection="0">
      <alignment vertical="center"/>
    </xf>
    <xf numFmtId="38" fontId="94" fillId="0" borderId="28"/>
    <xf numFmtId="223" fontId="71" fillId="0" borderId="0">
      <protection locked="0"/>
    </xf>
    <xf numFmtId="38" fontId="94" fillId="0" borderId="0" applyFont="0" applyFill="0" applyBorder="0" applyAlignment="0" applyProtection="0"/>
    <xf numFmtId="40" fontId="94" fillId="0" borderId="0" applyFont="0" applyFill="0" applyBorder="0" applyAlignment="0" applyProtection="0"/>
    <xf numFmtId="0" fontId="197" fillId="0" borderId="0" applyNumberFormat="0" applyFill="0" applyBorder="0" applyAlignment="0" applyProtection="0"/>
    <xf numFmtId="0" fontId="71" fillId="0" borderId="0" applyNumberFormat="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 fontId="150" fillId="0" borderId="0">
      <protection locked="0"/>
    </xf>
    <xf numFmtId="2" fontId="150" fillId="0" borderId="0">
      <protection locked="0"/>
    </xf>
    <xf numFmtId="220" fontId="95" fillId="0" borderId="0">
      <protection locked="0"/>
    </xf>
    <xf numFmtId="222" fontId="95" fillId="0" borderId="0">
      <protection locked="0"/>
    </xf>
    <xf numFmtId="0" fontId="94" fillId="0" borderId="0"/>
    <xf numFmtId="4" fontId="71" fillId="0" borderId="0" applyFon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98" fillId="0" borderId="0" applyNumberFormat="0" applyFont="0" applyFill="0" applyBorder="0" applyAlignment="0" applyProtection="0">
      <alignment vertical="top"/>
    </xf>
    <xf numFmtId="0" fontId="199" fillId="0" borderId="0" applyNumberFormat="0" applyFont="0" applyFill="0" applyBorder="0" applyAlignment="0" applyProtection="0">
      <alignment vertical="top"/>
    </xf>
    <xf numFmtId="0" fontId="199" fillId="0" borderId="0" applyNumberFormat="0" applyFont="0" applyFill="0" applyBorder="0" applyAlignment="0" applyProtection="0">
      <alignment vertical="top"/>
    </xf>
    <xf numFmtId="0" fontId="198" fillId="0" borderId="0" applyNumberFormat="0" applyFont="0" applyFill="0" applyBorder="0" applyAlignment="0" applyProtection="0"/>
    <xf numFmtId="0" fontId="198" fillId="0" borderId="0" applyNumberFormat="0" applyFont="0" applyFill="0" applyBorder="0" applyAlignment="0" applyProtection="0">
      <alignment horizontal="left" vertical="top"/>
    </xf>
    <xf numFmtId="0" fontId="198" fillId="0" borderId="0" applyNumberFormat="0" applyFont="0" applyFill="0" applyBorder="0" applyAlignment="0" applyProtection="0">
      <alignment horizontal="left" vertical="top"/>
    </xf>
    <xf numFmtId="0" fontId="198" fillId="0" borderId="0" applyNumberFormat="0" applyFont="0" applyFill="0" applyBorder="0" applyAlignment="0" applyProtection="0">
      <alignment horizontal="left" vertical="top"/>
    </xf>
    <xf numFmtId="0" fontId="87" fillId="0" borderId="0"/>
    <xf numFmtId="0" fontId="200" fillId="0" borderId="0">
      <alignment horizontal="left" wrapText="1"/>
    </xf>
    <xf numFmtId="0" fontId="201" fillId="0" borderId="18" applyNumberFormat="0" applyFont="0" applyFill="0" applyBorder="0" applyAlignment="0" applyProtection="0">
      <alignment horizontal="center" wrapText="1"/>
    </xf>
    <xf numFmtId="224" fontId="70" fillId="0" borderId="0" applyNumberFormat="0" applyFont="0" applyFill="0" applyBorder="0" applyAlignment="0" applyProtection="0">
      <alignment horizontal="right"/>
    </xf>
    <xf numFmtId="0" fontId="201" fillId="0" borderId="0" applyNumberFormat="0" applyFont="0" applyFill="0" applyBorder="0" applyAlignment="0" applyProtection="0">
      <alignment horizontal="left" indent="1"/>
    </xf>
    <xf numFmtId="225" fontId="201" fillId="0" borderId="0" applyNumberFormat="0" applyFont="0" applyFill="0" applyBorder="0" applyAlignment="0" applyProtection="0"/>
    <xf numFmtId="0" fontId="87" fillId="0" borderId="18" applyNumberFormat="0" applyFont="0" applyFill="0" applyAlignment="0" applyProtection="0">
      <alignment horizontal="center"/>
    </xf>
    <xf numFmtId="0" fontId="87" fillId="0" borderId="0" applyNumberFormat="0" applyFont="0" applyFill="0" applyBorder="0" applyAlignment="0" applyProtection="0">
      <alignment horizontal="left" wrapText="1" indent="1"/>
    </xf>
    <xf numFmtId="0" fontId="201" fillId="0" borderId="0" applyNumberFormat="0" applyFont="0" applyFill="0" applyBorder="0" applyAlignment="0" applyProtection="0">
      <alignment horizontal="left" indent="1"/>
    </xf>
    <xf numFmtId="0" fontId="87" fillId="0" borderId="0" applyNumberFormat="0" applyFont="0" applyFill="0" applyBorder="0" applyAlignment="0" applyProtection="0">
      <alignment horizontal="left" wrapText="1" indent="2"/>
    </xf>
    <xf numFmtId="226" fontId="87" fillId="0" borderId="0">
      <alignment horizontal="right"/>
    </xf>
    <xf numFmtId="0" fontId="53" fillId="19"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8" borderId="0" applyNumberFormat="0" applyBorder="0" applyAlignment="0" applyProtection="0"/>
    <xf numFmtId="0" fontId="54" fillId="7" borderId="2" applyNumberFormat="0" applyAlignment="0" applyProtection="0"/>
    <xf numFmtId="0" fontId="54" fillId="7" borderId="2" applyNumberFormat="0" applyAlignment="0" applyProtection="0"/>
    <xf numFmtId="218" fontId="54" fillId="7" borderId="2" applyNumberFormat="0" applyAlignment="0" applyProtection="0"/>
    <xf numFmtId="0" fontId="55" fillId="22" borderId="15" applyNumberFormat="0" applyAlignment="0" applyProtection="0"/>
    <xf numFmtId="0" fontId="55" fillId="22" borderId="15" applyNumberFormat="0" applyAlignment="0" applyProtection="0"/>
    <xf numFmtId="0" fontId="56" fillId="22" borderId="2" applyNumberFormat="0" applyAlignment="0" applyProtection="0"/>
    <xf numFmtId="0" fontId="56" fillId="22" borderId="2" applyNumberFormat="0" applyAlignment="0" applyProtection="0"/>
    <xf numFmtId="0" fontId="128" fillId="0" borderId="0" applyProtection="0"/>
    <xf numFmtId="195" fontId="42" fillId="0" borderId="0" applyFont="0" applyFill="0" applyBorder="0" applyAlignment="0" applyProtection="0"/>
    <xf numFmtId="0" fontId="68" fillId="4" borderId="0" applyNumberFormat="0" applyBorder="0" applyAlignment="0" applyProtection="0"/>
    <xf numFmtId="0" fontId="57" fillId="0" borderId="9" applyNumberFormat="0" applyFill="0" applyAlignment="0" applyProtection="0"/>
    <xf numFmtId="0" fontId="57" fillId="0" borderId="9" applyNumberFormat="0" applyFill="0" applyAlignment="0" applyProtection="0"/>
    <xf numFmtId="0" fontId="58" fillId="0" borderId="10" applyNumberFormat="0" applyFill="0" applyAlignment="0" applyProtection="0"/>
    <xf numFmtId="0" fontId="58" fillId="0" borderId="10" applyNumberFormat="0" applyFill="0" applyAlignment="0" applyProtection="0"/>
    <xf numFmtId="0" fontId="59" fillId="0" borderId="11" applyNumberFormat="0" applyFill="0" applyAlignment="0" applyProtection="0"/>
    <xf numFmtId="0" fontId="59" fillId="0" borderId="11"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29" fillId="0" borderId="0" applyProtection="0"/>
    <xf numFmtId="0" fontId="130" fillId="0" borderId="0" applyProtection="0"/>
    <xf numFmtId="0" fontId="66" fillId="0" borderId="13" applyNumberFormat="0" applyFill="0" applyAlignment="0" applyProtection="0"/>
    <xf numFmtId="0" fontId="60" fillId="0" borderId="17" applyNumberFormat="0" applyFill="0" applyAlignment="0" applyProtection="0"/>
    <xf numFmtId="0" fontId="60" fillId="0" borderId="17" applyNumberFormat="0" applyFill="0" applyAlignment="0" applyProtection="0"/>
    <xf numFmtId="0" fontId="128" fillId="0" borderId="16" applyProtection="0"/>
    <xf numFmtId="0" fontId="61" fillId="23" borderId="4" applyNumberFormat="0" applyAlignment="0" applyProtection="0"/>
    <xf numFmtId="0" fontId="61" fillId="23" borderId="4" applyNumberFormat="0" applyAlignment="0" applyProtection="0"/>
    <xf numFmtId="0" fontId="61" fillId="23" borderId="4"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13" borderId="0" applyNumberFormat="0" applyBorder="0" applyAlignment="0" applyProtection="0"/>
    <xf numFmtId="0" fontId="63" fillId="13" borderId="0" applyNumberFormat="0" applyBorder="0" applyAlignment="0" applyProtection="0"/>
    <xf numFmtId="0" fontId="56" fillId="22" borderId="2" applyNumberFormat="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27" fillId="0" borderId="0"/>
    <xf numFmtId="0" fontId="27"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7"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69" fillId="0" borderId="0"/>
    <xf numFmtId="0" fontId="42" fillId="0" borderId="0"/>
    <xf numFmtId="0" fontId="69" fillId="0" borderId="0"/>
    <xf numFmtId="0" fontId="69" fillId="0" borderId="0"/>
    <xf numFmtId="0" fontId="27"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218" fontId="173" fillId="0" borderId="0"/>
    <xf numFmtId="218" fontId="173" fillId="0" borderId="0"/>
    <xf numFmtId="218" fontId="173" fillId="0" borderId="0"/>
    <xf numFmtId="0" fontId="17" fillId="0" borderId="0"/>
    <xf numFmtId="0" fontId="17" fillId="0" borderId="0"/>
    <xf numFmtId="0" fontId="42" fillId="0" borderId="0"/>
    <xf numFmtId="0" fontId="42" fillId="0" borderId="0" applyNumberFormat="0" applyFont="0" applyFill="0" applyBorder="0" applyAlignment="0" applyProtection="0">
      <alignment vertical="top"/>
    </xf>
    <xf numFmtId="0" fontId="27" fillId="0" borderId="0"/>
    <xf numFmtId="0" fontId="42" fillId="0" borderId="0" applyNumberFormat="0" applyFont="0" applyFill="0" applyBorder="0" applyAlignment="0" applyProtection="0">
      <alignment vertical="top"/>
    </xf>
    <xf numFmtId="0" fontId="17" fillId="0" borderId="0"/>
    <xf numFmtId="0" fontId="27" fillId="0" borderId="0"/>
    <xf numFmtId="0" fontId="52" fillId="0" borderId="0"/>
    <xf numFmtId="0" fontId="42" fillId="0" borderId="0"/>
    <xf numFmtId="0" fontId="60" fillId="0" borderId="17" applyNumberFormat="0" applyFill="0" applyAlignment="0" applyProtection="0"/>
    <xf numFmtId="0" fontId="64" fillId="3" borderId="0" applyNumberFormat="0" applyBorder="0" applyAlignment="0" applyProtection="0"/>
    <xf numFmtId="0" fontId="64" fillId="3" borderId="0" applyNumberFormat="0" applyBorder="0" applyAlignment="0" applyProtection="0"/>
    <xf numFmtId="0" fontId="64" fillId="3" borderId="0" applyNumberFormat="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42" fillId="10" borderId="14" applyNumberFormat="0" applyFont="0" applyAlignment="0" applyProtection="0"/>
    <xf numFmtId="0" fontId="27" fillId="10" borderId="1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9" fillId="0" borderId="0" applyFont="0" applyFill="0" applyBorder="0" applyAlignment="0" applyProtection="0"/>
    <xf numFmtId="0" fontId="55" fillId="22" borderId="15" applyNumberFormat="0" applyAlignment="0" applyProtection="0"/>
    <xf numFmtId="0" fontId="66" fillId="0" borderId="13" applyNumberFormat="0" applyFill="0" applyAlignment="0" applyProtection="0"/>
    <xf numFmtId="0" fontId="66" fillId="0" borderId="13" applyNumberFormat="0" applyFill="0" applyAlignment="0" applyProtection="0"/>
    <xf numFmtId="0" fontId="63" fillId="13" borderId="0" applyNumberFormat="0" applyBorder="0" applyAlignment="0" applyProtection="0"/>
    <xf numFmtId="0" fontId="90" fillId="0" borderId="0"/>
    <xf numFmtId="0" fontId="90" fillId="0" borderId="0"/>
    <xf numFmtId="0" fontId="90" fillId="0" borderId="0"/>
    <xf numFmtId="0" fontId="90" fillId="0" borderId="0"/>
    <xf numFmtId="0" fontId="90" fillId="0" borderId="0"/>
    <xf numFmtId="0" fontId="90" fillId="0" borderId="0"/>
    <xf numFmtId="0" fontId="128" fillId="0" borderId="0"/>
    <xf numFmtId="0" fontId="67" fillId="0" borderId="0" applyNumberFormat="0" applyFill="0" applyBorder="0" applyAlignment="0" applyProtection="0"/>
    <xf numFmtId="0" fontId="65"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5" fontId="202" fillId="0" borderId="0" applyFont="0" applyFill="0" applyBorder="0" applyAlignment="0" applyProtection="0"/>
    <xf numFmtId="173" fontId="202" fillId="0" borderId="0" applyFont="0" applyFill="0" applyBorder="0" applyAlignment="0" applyProtection="0"/>
    <xf numFmtId="227" fontId="28" fillId="0" borderId="0" applyNumberFormat="0" applyFill="0" applyBorder="0" applyAlignment="0" applyProtection="0"/>
    <xf numFmtId="227" fontId="28" fillId="0" borderId="0" applyNumberForma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3" fontId="87"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206" fontId="27" fillId="0" borderId="0" applyFont="0" applyFill="0" applyBorder="0" applyAlignment="0" applyProtection="0"/>
    <xf numFmtId="168" fontId="27"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65" fontId="27" fillId="0" borderId="0" applyFont="0" applyFill="0" applyBorder="0" applyAlignment="0" applyProtection="0"/>
    <xf numFmtId="170" fontId="27" fillId="0" borderId="0" applyFont="0" applyFill="0" applyBorder="0" applyAlignment="0" applyProtection="0"/>
    <xf numFmtId="170" fontId="52" fillId="0" borderId="0" applyFont="0" applyFill="0" applyBorder="0" applyAlignment="0" applyProtection="0"/>
    <xf numFmtId="165" fontId="19" fillId="0" borderId="0" applyFont="0" applyFill="0" applyBorder="0" applyAlignment="0" applyProtection="0"/>
    <xf numFmtId="0" fontId="68" fillId="4" borderId="0" applyNumberFormat="0" applyBorder="0" applyAlignment="0" applyProtection="0"/>
    <xf numFmtId="0" fontId="68" fillId="4" borderId="0" applyNumberFormat="0" applyBorder="0" applyAlignment="0" applyProtection="0"/>
    <xf numFmtId="228" fontId="203" fillId="24" borderId="29" applyFill="0" applyBorder="0">
      <alignment horizontal="center" vertical="center" wrapText="1"/>
      <protection locked="0"/>
    </xf>
    <xf numFmtId="210" fontId="204" fillId="0" borderId="0">
      <alignment wrapText="1"/>
    </xf>
    <xf numFmtId="210" fontId="149" fillId="0" borderId="0">
      <alignment wrapText="1"/>
    </xf>
    <xf numFmtId="167" fontId="205" fillId="0" borderId="0" applyFont="0" applyFill="0" applyBorder="0" applyAlignment="0" applyProtection="0"/>
    <xf numFmtId="0" fontId="206" fillId="0" borderId="0" applyNumberFormat="0" applyFill="0" applyBorder="0" applyAlignment="0" applyProtection="0"/>
    <xf numFmtId="0" fontId="19" fillId="0" borderId="0"/>
    <xf numFmtId="0" fontId="16" fillId="0" borderId="0"/>
    <xf numFmtId="0" fontId="206" fillId="0" borderId="0" applyNumberFormat="0" applyFill="0" applyBorder="0" applyAlignment="0" applyProtection="0"/>
    <xf numFmtId="0" fontId="16" fillId="0" borderId="0"/>
    <xf numFmtId="0" fontId="19" fillId="0" borderId="0"/>
    <xf numFmtId="0" fontId="27" fillId="0" borderId="0"/>
    <xf numFmtId="0" fontId="15" fillId="0" borderId="0"/>
    <xf numFmtId="0" fontId="15" fillId="0" borderId="0"/>
    <xf numFmtId="0" fontId="240" fillId="0" borderId="0"/>
    <xf numFmtId="0" fontId="241" fillId="0" borderId="0" applyNumberFormat="0" applyFill="0" applyBorder="0" applyAlignment="0" applyProtection="0">
      <alignment vertical="top"/>
      <protection locked="0"/>
    </xf>
    <xf numFmtId="0" fontId="15" fillId="0" borderId="0"/>
    <xf numFmtId="0" fontId="240"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5" fillId="0" borderId="0"/>
    <xf numFmtId="0" fontId="4" fillId="0" borderId="0"/>
    <xf numFmtId="0" fontId="4" fillId="0" borderId="0"/>
    <xf numFmtId="0" fontId="3" fillId="0" borderId="0"/>
    <xf numFmtId="0" fontId="2" fillId="0" borderId="0"/>
    <xf numFmtId="0" fontId="1" fillId="0" borderId="0"/>
  </cellStyleXfs>
  <cellXfs count="190">
    <xf numFmtId="0" fontId="0" fillId="0" borderId="0" xfId="0"/>
    <xf numFmtId="0" fontId="210" fillId="0" borderId="0" xfId="1825" applyFont="1" applyBorder="1" applyAlignment="1" applyProtection="1">
      <protection locked="0"/>
    </xf>
    <xf numFmtId="0" fontId="0" fillId="0" borderId="0" xfId="0" applyProtection="1">
      <protection locked="0"/>
    </xf>
    <xf numFmtId="0" fontId="31" fillId="0" borderId="0" xfId="0" applyFont="1" applyFill="1" applyProtection="1">
      <protection locked="0"/>
    </xf>
    <xf numFmtId="0" fontId="0" fillId="0" borderId="0" xfId="0" applyFill="1" applyProtection="1">
      <protection locked="0"/>
    </xf>
    <xf numFmtId="174" fontId="211" fillId="0" borderId="0" xfId="0" applyNumberFormat="1" applyFont="1" applyBorder="1" applyProtection="1">
      <protection locked="0"/>
    </xf>
    <xf numFmtId="174" fontId="211" fillId="0" borderId="0" xfId="0" applyNumberFormat="1" applyFont="1" applyBorder="1" applyAlignment="1" applyProtection="1">
      <alignment horizontal="right"/>
      <protection locked="0"/>
    </xf>
    <xf numFmtId="0" fontId="208" fillId="0" borderId="0" xfId="0" applyFont="1" applyBorder="1" applyProtection="1">
      <protection locked="0"/>
    </xf>
    <xf numFmtId="0" fontId="19" fillId="0" borderId="0" xfId="0" applyFont="1" applyFill="1" applyBorder="1" applyProtection="1">
      <protection locked="0"/>
    </xf>
    <xf numFmtId="0" fontId="213" fillId="0" borderId="0" xfId="0" applyFont="1" applyFill="1" applyBorder="1" applyProtection="1">
      <protection locked="0"/>
    </xf>
    <xf numFmtId="0" fontId="19" fillId="0" borderId="0" xfId="0" applyFont="1" applyProtection="1">
      <protection locked="0"/>
    </xf>
    <xf numFmtId="0" fontId="213" fillId="0" borderId="0" xfId="0" applyFont="1" applyBorder="1" applyProtection="1">
      <protection locked="0"/>
    </xf>
    <xf numFmtId="0" fontId="19" fillId="0" borderId="0" xfId="0" applyFont="1" applyFill="1" applyProtection="1">
      <protection locked="0"/>
    </xf>
    <xf numFmtId="171" fontId="211" fillId="0" borderId="0" xfId="1831" applyNumberFormat="1" applyFont="1" applyFill="1" applyAlignment="1" applyProtection="1">
      <alignment horizontal="right"/>
      <protection locked="0"/>
    </xf>
    <xf numFmtId="0" fontId="0" fillId="0" borderId="0" xfId="0" applyBorder="1" applyProtection="1">
      <protection locked="0"/>
    </xf>
    <xf numFmtId="0" fontId="210" fillId="0" borderId="0" xfId="1825" applyFont="1" applyBorder="1" applyAlignment="1" applyProtection="1">
      <alignment vertical="center"/>
      <protection hidden="1"/>
    </xf>
    <xf numFmtId="0" fontId="209" fillId="0" borderId="0" xfId="1825" applyFont="1" applyBorder="1" applyAlignment="1" applyProtection="1">
      <protection hidden="1"/>
    </xf>
    <xf numFmtId="0" fontId="228" fillId="0" borderId="26" xfId="1825" applyFont="1" applyFill="1" applyBorder="1" applyAlignment="1" applyProtection="1">
      <protection hidden="1"/>
    </xf>
    <xf numFmtId="0" fontId="143" fillId="0" borderId="27" xfId="0" applyFont="1" applyFill="1" applyBorder="1" applyAlignment="1" applyProtection="1">
      <alignment wrapText="1"/>
      <protection hidden="1"/>
    </xf>
    <xf numFmtId="0" fontId="216" fillId="40" borderId="26" xfId="0" applyFont="1" applyFill="1" applyBorder="1" applyAlignment="1" applyProtection="1">
      <alignment vertical="center" wrapText="1"/>
      <protection hidden="1"/>
    </xf>
    <xf numFmtId="0" fontId="216" fillId="40" borderId="1" xfId="0" applyFont="1" applyFill="1" applyBorder="1" applyAlignment="1" applyProtection="1">
      <alignment vertical="center" wrapText="1"/>
      <protection hidden="1"/>
    </xf>
    <xf numFmtId="0" fontId="216" fillId="40" borderId="25" xfId="0" applyFont="1" applyFill="1" applyBorder="1" applyAlignment="1" applyProtection="1">
      <alignment vertical="center" wrapText="1"/>
      <protection hidden="1"/>
    </xf>
    <xf numFmtId="0" fontId="0" fillId="0" borderId="0" xfId="0" applyProtection="1">
      <protection hidden="1"/>
    </xf>
    <xf numFmtId="0" fontId="227" fillId="0" borderId="0" xfId="0" applyFont="1" applyFill="1" applyBorder="1" applyAlignment="1" applyProtection="1">
      <alignment horizontal="left" vertical="center"/>
      <protection hidden="1"/>
    </xf>
    <xf numFmtId="0" fontId="19" fillId="0" borderId="0" xfId="0" applyFont="1" applyFill="1" applyBorder="1" applyProtection="1">
      <protection hidden="1"/>
    </xf>
    <xf numFmtId="0" fontId="19" fillId="0" borderId="47" xfId="0" applyFont="1" applyFill="1" applyBorder="1" applyAlignment="1" applyProtection="1">
      <protection hidden="1"/>
    </xf>
    <xf numFmtId="0" fontId="19" fillId="0" borderId="0" xfId="0" applyFont="1" applyProtection="1">
      <protection hidden="1"/>
    </xf>
    <xf numFmtId="229" fontId="31" fillId="0" borderId="5" xfId="1824" applyNumberFormat="1" applyFont="1" applyFill="1" applyBorder="1" applyAlignment="1" applyProtection="1">
      <alignment horizontal="center" vertical="center"/>
    </xf>
    <xf numFmtId="174" fontId="238" fillId="39" borderId="0" xfId="0" applyNumberFormat="1" applyFont="1" applyFill="1" applyBorder="1" applyProtection="1"/>
    <xf numFmtId="174" fontId="238" fillId="39" borderId="0" xfId="0" applyNumberFormat="1" applyFont="1" applyFill="1" applyBorder="1" applyAlignment="1" applyProtection="1">
      <alignment horizontal="right"/>
    </xf>
    <xf numFmtId="174" fontId="211" fillId="0" borderId="0" xfId="0" applyNumberFormat="1" applyFont="1" applyBorder="1" applyProtection="1"/>
    <xf numFmtId="174" fontId="211" fillId="0" borderId="0" xfId="0" applyNumberFormat="1" applyFont="1" applyBorder="1" applyAlignment="1" applyProtection="1">
      <alignment horizontal="right"/>
    </xf>
    <xf numFmtId="0" fontId="216" fillId="40" borderId="39" xfId="0" applyFont="1" applyFill="1" applyBorder="1" applyAlignment="1" applyProtection="1">
      <alignment vertical="center" wrapText="1"/>
      <protection hidden="1"/>
    </xf>
    <xf numFmtId="0" fontId="216" fillId="40" borderId="40" xfId="0" applyFont="1" applyFill="1" applyBorder="1" applyAlignment="1" applyProtection="1">
      <alignment vertical="center" wrapText="1"/>
      <protection hidden="1"/>
    </xf>
    <xf numFmtId="0" fontId="216" fillId="40" borderId="41" xfId="0" applyFont="1" applyFill="1" applyBorder="1" applyAlignment="1" applyProtection="1">
      <alignment vertical="center" wrapText="1"/>
      <protection hidden="1"/>
    </xf>
    <xf numFmtId="0" fontId="212" fillId="0" borderId="0" xfId="1826" applyFont="1" applyFill="1" applyBorder="1" applyAlignment="1" applyProtection="1">
      <alignment vertical="center" textRotation="90" wrapText="1"/>
      <protection hidden="1"/>
    </xf>
    <xf numFmtId="0" fontId="238" fillId="39" borderId="0" xfId="0" applyFont="1" applyFill="1" applyBorder="1" applyAlignment="1" applyProtection="1">
      <alignment horizontal="right"/>
    </xf>
    <xf numFmtId="171" fontId="238" fillId="39" borderId="0" xfId="0" applyNumberFormat="1" applyFont="1" applyFill="1" applyBorder="1" applyProtection="1"/>
    <xf numFmtId="171" fontId="239" fillId="39" borderId="0" xfId="0" applyNumberFormat="1" applyFont="1" applyFill="1" applyProtection="1"/>
    <xf numFmtId="0" fontId="211" fillId="0" borderId="0" xfId="0" applyFont="1" applyBorder="1" applyAlignment="1" applyProtection="1">
      <alignment horizontal="right"/>
    </xf>
    <xf numFmtId="171" fontId="211" fillId="0" borderId="0" xfId="0" applyNumberFormat="1" applyFont="1" applyFill="1" applyBorder="1" applyProtection="1"/>
    <xf numFmtId="171" fontId="208" fillId="0" borderId="0" xfId="0" applyNumberFormat="1" applyFont="1" applyProtection="1"/>
    <xf numFmtId="0" fontId="211" fillId="0" borderId="0" xfId="0" applyFont="1" applyFill="1" applyBorder="1" applyAlignment="1" applyProtection="1">
      <alignment horizontal="right"/>
    </xf>
    <xf numFmtId="229" fontId="211" fillId="0" borderId="5" xfId="1824" applyNumberFormat="1" applyFont="1" applyFill="1" applyBorder="1" applyAlignment="1" applyProtection="1">
      <alignment horizontal="center" vertical="center"/>
    </xf>
    <xf numFmtId="171" fontId="238" fillId="39" borderId="0" xfId="0" applyNumberFormat="1" applyFont="1" applyFill="1" applyBorder="1" applyAlignment="1" applyProtection="1">
      <alignment horizontal="right"/>
    </xf>
    <xf numFmtId="171" fontId="238" fillId="39" borderId="0" xfId="0" applyNumberFormat="1" applyFont="1" applyFill="1" applyBorder="1" applyAlignment="1" applyProtection="1"/>
    <xf numFmtId="171" fontId="211" fillId="0" borderId="0" xfId="0" applyNumberFormat="1" applyFont="1" applyBorder="1" applyAlignment="1" applyProtection="1">
      <alignment horizontal="right"/>
    </xf>
    <xf numFmtId="171" fontId="211" fillId="0" borderId="0" xfId="0" applyNumberFormat="1" applyFont="1" applyBorder="1" applyAlignment="1" applyProtection="1"/>
    <xf numFmtId="171" fontId="211" fillId="0" borderId="0" xfId="0" applyNumberFormat="1" applyFont="1" applyFill="1" applyBorder="1" applyAlignment="1" applyProtection="1"/>
    <xf numFmtId="0" fontId="27" fillId="0" borderId="0" xfId="792" applyFill="1" applyBorder="1" applyProtection="1">
      <protection hidden="1"/>
    </xf>
    <xf numFmtId="0" fontId="229" fillId="0" borderId="0" xfId="792" applyFont="1" applyFill="1" applyBorder="1" applyProtection="1">
      <protection hidden="1"/>
    </xf>
    <xf numFmtId="0" fontId="27" fillId="0" borderId="44" xfId="792" applyFill="1" applyBorder="1" applyProtection="1">
      <protection hidden="1"/>
    </xf>
    <xf numFmtId="0" fontId="215" fillId="0" borderId="0" xfId="792" applyFont="1" applyFill="1" applyBorder="1" applyProtection="1">
      <protection hidden="1"/>
    </xf>
    <xf numFmtId="0" fontId="31" fillId="0" borderId="0" xfId="792" applyFont="1" applyFill="1" applyBorder="1" applyProtection="1">
      <protection hidden="1"/>
    </xf>
    <xf numFmtId="0" fontId="131" fillId="0" borderId="0" xfId="792" applyFont="1" applyFill="1" applyBorder="1" applyAlignment="1" applyProtection="1">
      <protection hidden="1"/>
    </xf>
    <xf numFmtId="0" fontId="229" fillId="0" borderId="0" xfId="792" applyFont="1" applyFill="1" applyBorder="1" applyAlignment="1" applyProtection="1">
      <protection hidden="1"/>
    </xf>
    <xf numFmtId="0" fontId="49" fillId="0" borderId="45" xfId="792" applyFont="1" applyFill="1" applyBorder="1" applyAlignment="1" applyProtection="1">
      <protection hidden="1"/>
    </xf>
    <xf numFmtId="0" fontId="49" fillId="0" borderId="35" xfId="792" applyFont="1" applyFill="1" applyBorder="1" applyAlignment="1" applyProtection="1">
      <protection hidden="1"/>
    </xf>
    <xf numFmtId="0" fontId="215" fillId="0" borderId="42" xfId="792" applyFont="1" applyFill="1" applyBorder="1" applyAlignment="1" applyProtection="1">
      <protection hidden="1"/>
    </xf>
    <xf numFmtId="0" fontId="215" fillId="0" borderId="42" xfId="0" applyFont="1" applyFill="1" applyBorder="1" applyAlignment="1" applyProtection="1">
      <alignment horizontal="center" vertical="center" wrapText="1"/>
      <protection hidden="1"/>
    </xf>
    <xf numFmtId="0" fontId="49" fillId="0" borderId="0" xfId="792" applyFont="1" applyFill="1" applyBorder="1" applyAlignment="1" applyProtection="1">
      <protection hidden="1"/>
    </xf>
    <xf numFmtId="0" fontId="36" fillId="0" borderId="0" xfId="792" applyFont="1" applyFill="1" applyBorder="1" applyAlignment="1" applyProtection="1">
      <alignment horizontal="center"/>
      <protection hidden="1"/>
    </xf>
    <xf numFmtId="0" fontId="229" fillId="0" borderId="0" xfId="792" applyFont="1" applyFill="1" applyBorder="1" applyAlignment="1" applyProtection="1">
      <alignment horizontal="center"/>
      <protection hidden="1"/>
    </xf>
    <xf numFmtId="0" fontId="36" fillId="0" borderId="45" xfId="792" applyFont="1" applyFill="1" applyBorder="1" applyAlignment="1" applyProtection="1">
      <alignment horizontal="center"/>
      <protection hidden="1"/>
    </xf>
    <xf numFmtId="0" fontId="36" fillId="0" borderId="37" xfId="792" applyFont="1" applyFill="1" applyBorder="1" applyAlignment="1" applyProtection="1">
      <alignment horizontal="center"/>
      <protection hidden="1"/>
    </xf>
    <xf numFmtId="0" fontId="215" fillId="0" borderId="0" xfId="792" applyFont="1" applyFill="1" applyBorder="1" applyAlignment="1" applyProtection="1">
      <alignment horizontal="center"/>
      <protection hidden="1"/>
    </xf>
    <xf numFmtId="0" fontId="215" fillId="0" borderId="0" xfId="0" applyFont="1" applyFill="1" applyBorder="1" applyAlignment="1" applyProtection="1">
      <alignment vertical="center" wrapText="1"/>
      <protection hidden="1"/>
    </xf>
    <xf numFmtId="0" fontId="214" fillId="0" borderId="0" xfId="0" applyFont="1" applyFill="1" applyBorder="1" applyAlignment="1" applyProtection="1">
      <alignment horizontal="center" vertical="center" wrapText="1"/>
      <protection hidden="1"/>
    </xf>
    <xf numFmtId="0" fontId="219" fillId="0" borderId="0" xfId="792" applyFont="1" applyFill="1" applyBorder="1" applyAlignment="1" applyProtection="1">
      <alignment vertical="center"/>
      <protection hidden="1"/>
    </xf>
    <xf numFmtId="0" fontId="32" fillId="0" borderId="0" xfId="0" applyFont="1" applyFill="1" applyBorder="1" applyAlignment="1" applyProtection="1">
      <protection hidden="1"/>
    </xf>
    <xf numFmtId="0" fontId="223" fillId="0" borderId="0" xfId="792" applyFont="1" applyFill="1" applyBorder="1" applyProtection="1">
      <protection hidden="1"/>
    </xf>
    <xf numFmtId="0" fontId="219" fillId="0" borderId="42" xfId="0" applyFont="1" applyFill="1" applyBorder="1" applyAlignment="1" applyProtection="1">
      <protection hidden="1"/>
    </xf>
    <xf numFmtId="0" fontId="32" fillId="0" borderId="38" xfId="0" applyFont="1" applyFill="1" applyBorder="1" applyAlignment="1" applyProtection="1">
      <protection hidden="1"/>
    </xf>
    <xf numFmtId="0" fontId="32" fillId="0" borderId="0" xfId="793" applyFont="1" applyFill="1" applyBorder="1" applyAlignment="1" applyProtection="1">
      <alignment horizontal="center" vertical="center" wrapText="1"/>
      <protection hidden="1"/>
    </xf>
    <xf numFmtId="0" fontId="219" fillId="0" borderId="0" xfId="0" applyFont="1" applyFill="1" applyBorder="1" applyAlignment="1" applyProtection="1">
      <protection hidden="1"/>
    </xf>
    <xf numFmtId="0" fontId="215" fillId="0" borderId="0" xfId="0" applyFont="1" applyFill="1" applyBorder="1" applyAlignment="1" applyProtection="1">
      <alignment horizontal="center" vertical="center" wrapText="1"/>
      <protection hidden="1"/>
    </xf>
    <xf numFmtId="0" fontId="226" fillId="39" borderId="52" xfId="1825" applyFont="1" applyFill="1" applyBorder="1" applyAlignment="1" applyProtection="1">
      <alignment horizontal="center" vertical="center" wrapText="1"/>
      <protection hidden="1"/>
    </xf>
    <xf numFmtId="0" fontId="31" fillId="39" borderId="33" xfId="1825" applyFont="1" applyFill="1" applyBorder="1" applyAlignment="1" applyProtection="1">
      <alignment vertical="center"/>
      <protection hidden="1"/>
    </xf>
    <xf numFmtId="0" fontId="31" fillId="39" borderId="46" xfId="1825" applyFont="1" applyFill="1" applyBorder="1" applyAlignment="1" applyProtection="1">
      <alignment vertical="center"/>
      <protection hidden="1"/>
    </xf>
    <xf numFmtId="0" fontId="215" fillId="39" borderId="42" xfId="0" applyFont="1" applyFill="1" applyBorder="1" applyAlignment="1" applyProtection="1">
      <alignment horizontal="center" vertical="center" wrapText="1"/>
      <protection hidden="1"/>
    </xf>
    <xf numFmtId="0" fontId="226" fillId="39" borderId="53" xfId="1825" applyFont="1" applyFill="1" applyBorder="1" applyAlignment="1" applyProtection="1">
      <alignment horizontal="center" vertical="center" wrapText="1"/>
      <protection hidden="1"/>
    </xf>
    <xf numFmtId="0" fontId="31" fillId="39" borderId="0" xfId="1825" applyFont="1" applyFill="1" applyBorder="1" applyAlignment="1" applyProtection="1">
      <alignment horizontal="left" vertical="center"/>
      <protection hidden="1"/>
    </xf>
    <xf numFmtId="0" fontId="226" fillId="39" borderId="45" xfId="1825" applyFont="1" applyFill="1" applyBorder="1" applyAlignment="1" applyProtection="1">
      <alignment horizontal="left" vertical="center"/>
      <protection hidden="1"/>
    </xf>
    <xf numFmtId="0" fontId="219" fillId="0" borderId="44" xfId="792" applyFont="1" applyFill="1" applyBorder="1" applyAlignment="1" applyProtection="1">
      <alignment vertical="center"/>
      <protection hidden="1"/>
    </xf>
    <xf numFmtId="0" fontId="32" fillId="0" borderId="0" xfId="0" applyFont="1" applyFill="1" applyBorder="1" applyAlignment="1" applyProtection="1">
      <alignment horizontal="center"/>
      <protection hidden="1"/>
    </xf>
    <xf numFmtId="0" fontId="219" fillId="0" borderId="0" xfId="0" applyFont="1" applyFill="1" applyBorder="1" applyAlignment="1" applyProtection="1">
      <alignment horizontal="center"/>
      <protection hidden="1"/>
    </xf>
    <xf numFmtId="0" fontId="219" fillId="0" borderId="0" xfId="793" applyFont="1" applyFill="1" applyBorder="1" applyAlignment="1" applyProtection="1">
      <alignment vertical="center"/>
      <protection hidden="1"/>
    </xf>
    <xf numFmtId="0" fontId="31" fillId="39" borderId="0" xfId="1825" applyFont="1" applyFill="1" applyBorder="1" applyAlignment="1" applyProtection="1">
      <alignment vertical="center"/>
      <protection hidden="1"/>
    </xf>
    <xf numFmtId="0" fontId="31" fillId="39" borderId="45" xfId="1825" applyFont="1" applyFill="1" applyBorder="1" applyAlignment="1" applyProtection="1">
      <alignment vertical="center"/>
      <protection hidden="1"/>
    </xf>
    <xf numFmtId="0" fontId="217" fillId="0" borderId="33" xfId="0" applyFont="1" applyFill="1" applyBorder="1" applyAlignment="1" applyProtection="1">
      <alignment vertical="center" wrapText="1"/>
      <protection hidden="1"/>
    </xf>
    <xf numFmtId="0" fontId="32" fillId="0" borderId="0" xfId="793" applyFont="1" applyFill="1" applyBorder="1" applyAlignment="1" applyProtection="1">
      <alignment horizontal="center"/>
      <protection hidden="1"/>
    </xf>
    <xf numFmtId="0" fontId="215" fillId="0" borderId="42" xfId="792" applyFont="1" applyFill="1" applyBorder="1" applyAlignment="1" applyProtection="1">
      <alignment horizontal="center" vertical="center"/>
      <protection hidden="1"/>
    </xf>
    <xf numFmtId="0" fontId="226" fillId="39" borderId="54" xfId="1825" applyFont="1" applyFill="1" applyBorder="1" applyAlignment="1" applyProtection="1">
      <alignment horizontal="center" vertical="center" wrapText="1"/>
      <protection hidden="1"/>
    </xf>
    <xf numFmtId="0" fontId="31" fillId="39" borderId="44" xfId="1825" applyFont="1" applyFill="1" applyBorder="1" applyAlignment="1" applyProtection="1">
      <alignment horizontal="left" vertical="center"/>
      <protection hidden="1"/>
    </xf>
    <xf numFmtId="0" fontId="226" fillId="39" borderId="43" xfId="1825" applyFont="1" applyFill="1" applyBorder="1" applyAlignment="1" applyProtection="1">
      <alignment horizontal="left" vertical="center"/>
      <protection hidden="1"/>
    </xf>
    <xf numFmtId="177" fontId="44" fillId="0" borderId="0" xfId="612" applyNumberFormat="1" applyFont="1" applyFill="1" applyBorder="1" applyAlignment="1" applyProtection="1">
      <alignment horizontal="left"/>
      <protection hidden="1"/>
    </xf>
    <xf numFmtId="0" fontId="30" fillId="0" borderId="0" xfId="792" applyFont="1" applyFill="1" applyBorder="1" applyProtection="1">
      <protection hidden="1"/>
    </xf>
    <xf numFmtId="0" fontId="220" fillId="0" borderId="0" xfId="1825" applyFont="1" applyFill="1" applyBorder="1" applyAlignment="1" applyProtection="1">
      <alignment horizontal="left" vertical="center"/>
      <protection hidden="1"/>
    </xf>
    <xf numFmtId="0" fontId="207" fillId="0" borderId="0" xfId="1825" applyFont="1" applyFill="1" applyBorder="1" applyAlignment="1" applyProtection="1">
      <alignment horizontal="left" vertical="center"/>
      <protection hidden="1"/>
    </xf>
    <xf numFmtId="0" fontId="31" fillId="0" borderId="49" xfId="792" applyFont="1" applyFill="1" applyBorder="1" applyProtection="1">
      <protection hidden="1"/>
    </xf>
    <xf numFmtId="177" fontId="30" fillId="0" borderId="0" xfId="612" applyNumberFormat="1" applyFont="1" applyFill="1" applyBorder="1" applyAlignment="1" applyProtection="1">
      <alignment horizontal="left" indent="1"/>
      <protection hidden="1"/>
    </xf>
    <xf numFmtId="177" fontId="30" fillId="0" borderId="45" xfId="612" applyNumberFormat="1" applyFont="1" applyFill="1" applyBorder="1" applyAlignment="1" applyProtection="1">
      <alignment horizontal="left" indent="1"/>
      <protection hidden="1"/>
    </xf>
    <xf numFmtId="171" fontId="31" fillId="0" borderId="0" xfId="0" applyNumberFormat="1" applyFont="1" applyFill="1" applyBorder="1" applyAlignment="1" applyProtection="1">
      <protection hidden="1"/>
    </xf>
    <xf numFmtId="0" fontId="223" fillId="0" borderId="33" xfId="792" applyFont="1" applyBorder="1" applyProtection="1">
      <protection hidden="1"/>
    </xf>
    <xf numFmtId="0" fontId="207" fillId="0" borderId="48" xfId="1825" applyFont="1" applyFill="1" applyBorder="1" applyAlignment="1" applyProtection="1">
      <alignment horizontal="left" vertical="center"/>
      <protection hidden="1"/>
    </xf>
    <xf numFmtId="0" fontId="31" fillId="0" borderId="50" xfId="0" applyFont="1" applyBorder="1" applyAlignment="1" applyProtection="1">
      <alignment horizontal="center" vertical="center"/>
      <protection hidden="1"/>
    </xf>
    <xf numFmtId="0" fontId="31" fillId="0" borderId="33" xfId="1825" applyFont="1" applyFill="1" applyBorder="1" applyAlignment="1" applyProtection="1">
      <alignment vertical="center"/>
      <protection hidden="1"/>
    </xf>
    <xf numFmtId="0" fontId="31" fillId="0" borderId="46" xfId="1825" applyFont="1" applyFill="1" applyBorder="1" applyAlignment="1" applyProtection="1">
      <alignment vertical="center"/>
      <protection hidden="1"/>
    </xf>
    <xf numFmtId="177" fontId="44" fillId="0" borderId="0" xfId="612" applyNumberFormat="1" applyFont="1" applyFill="1" applyBorder="1" applyAlignment="1" applyProtection="1">
      <alignment horizontal="left" indent="1"/>
      <protection hidden="1"/>
    </xf>
    <xf numFmtId="177" fontId="44" fillId="0" borderId="45" xfId="612" applyNumberFormat="1" applyFont="1" applyFill="1" applyBorder="1" applyAlignment="1" applyProtection="1">
      <alignment horizontal="left" indent="1"/>
      <protection hidden="1"/>
    </xf>
    <xf numFmtId="171" fontId="31" fillId="0" borderId="0" xfId="0" applyNumberFormat="1" applyFont="1" applyFill="1" applyBorder="1" applyAlignment="1" applyProtection="1">
      <alignment horizontal="right"/>
      <protection hidden="1"/>
    </xf>
    <xf numFmtId="171" fontId="215" fillId="0" borderId="0" xfId="0" applyNumberFormat="1" applyFont="1" applyFill="1" applyBorder="1" applyAlignment="1" applyProtection="1">
      <alignment horizontal="right"/>
      <protection hidden="1"/>
    </xf>
    <xf numFmtId="0" fontId="31" fillId="0" borderId="51" xfId="0" applyFont="1" applyBorder="1" applyAlignment="1" applyProtection="1">
      <alignment horizontal="center" vertical="center"/>
      <protection hidden="1"/>
    </xf>
    <xf numFmtId="0" fontId="31" fillId="0" borderId="44" xfId="1825" applyFont="1" applyFill="1" applyBorder="1" applyAlignment="1" applyProtection="1">
      <alignment horizontal="left" vertical="center"/>
      <protection hidden="1"/>
    </xf>
    <xf numFmtId="0" fontId="226" fillId="0" borderId="43" xfId="1825" applyFont="1" applyFill="1" applyBorder="1" applyAlignment="1" applyProtection="1">
      <alignment horizontal="left" vertical="center"/>
      <protection hidden="1"/>
    </xf>
    <xf numFmtId="177" fontId="51" fillId="0" borderId="0" xfId="612" applyNumberFormat="1" applyFont="1" applyFill="1" applyBorder="1" applyAlignment="1" applyProtection="1">
      <alignment horizontal="left" indent="2"/>
      <protection hidden="1"/>
    </xf>
    <xf numFmtId="177" fontId="51" fillId="0" borderId="45" xfId="612" applyNumberFormat="1" applyFont="1" applyFill="1" applyBorder="1" applyAlignment="1" applyProtection="1">
      <alignment horizontal="left" indent="2"/>
      <protection hidden="1"/>
    </xf>
    <xf numFmtId="171" fontId="215" fillId="0" borderId="42" xfId="0" applyNumberFormat="1" applyFont="1" applyFill="1" applyBorder="1" applyAlignment="1" applyProtection="1">
      <protection hidden="1"/>
    </xf>
    <xf numFmtId="171" fontId="215" fillId="0" borderId="0" xfId="0" applyNumberFormat="1" applyFont="1" applyFill="1" applyBorder="1" applyAlignment="1" applyProtection="1">
      <protection hidden="1"/>
    </xf>
    <xf numFmtId="0" fontId="237" fillId="0" borderId="0" xfId="1825" applyFont="1" applyFill="1" applyBorder="1" applyAlignment="1" applyProtection="1">
      <alignment horizontal="center" vertical="center" wrapText="1"/>
      <protection hidden="1"/>
    </xf>
    <xf numFmtId="0" fontId="31" fillId="0" borderId="0" xfId="1825" applyFont="1" applyFill="1" applyBorder="1" applyAlignment="1" applyProtection="1">
      <alignment horizontal="left" vertical="center"/>
      <protection hidden="1"/>
    </xf>
    <xf numFmtId="177" fontId="45" fillId="0" borderId="0" xfId="612" applyNumberFormat="1" applyFont="1" applyFill="1" applyBorder="1" applyAlignment="1" applyProtection="1">
      <alignment horizontal="left" indent="3"/>
      <protection hidden="1"/>
    </xf>
    <xf numFmtId="177" fontId="45" fillId="0" borderId="45" xfId="612" applyNumberFormat="1" applyFont="1" applyFill="1" applyBorder="1" applyAlignment="1" applyProtection="1">
      <alignment horizontal="left" indent="3"/>
      <protection hidden="1"/>
    </xf>
    <xf numFmtId="171" fontId="37" fillId="0" borderId="0" xfId="0" applyNumberFormat="1" applyFont="1" applyFill="1" applyBorder="1" applyAlignment="1" applyProtection="1">
      <protection hidden="1"/>
    </xf>
    <xf numFmtId="0" fontId="223" fillId="0" borderId="0" xfId="792" applyFont="1" applyProtection="1">
      <protection hidden="1"/>
    </xf>
    <xf numFmtId="171" fontId="230" fillId="0" borderId="0" xfId="0" applyNumberFormat="1" applyFont="1" applyFill="1" applyBorder="1" applyAlignment="1" applyProtection="1">
      <protection hidden="1"/>
    </xf>
    <xf numFmtId="0" fontId="221" fillId="0" borderId="0" xfId="0" applyFont="1" applyFill="1" applyBorder="1" applyAlignment="1" applyProtection="1">
      <alignment vertical="center"/>
      <protection hidden="1"/>
    </xf>
    <xf numFmtId="171" fontId="37" fillId="0" borderId="0" xfId="0" applyNumberFormat="1" applyFont="1" applyFill="1" applyBorder="1" applyAlignment="1" applyProtection="1">
      <alignment vertical="center"/>
      <protection hidden="1"/>
    </xf>
    <xf numFmtId="171" fontId="230" fillId="0" borderId="42" xfId="0" applyNumberFormat="1" applyFont="1" applyFill="1" applyBorder="1" applyAlignment="1" applyProtection="1">
      <protection hidden="1"/>
    </xf>
    <xf numFmtId="0" fontId="31" fillId="0" borderId="0" xfId="792" applyFont="1" applyProtection="1">
      <protection hidden="1"/>
    </xf>
    <xf numFmtId="0" fontId="27" fillId="0" borderId="0" xfId="792" applyFont="1" applyProtection="1">
      <protection hidden="1"/>
    </xf>
    <xf numFmtId="177" fontId="51" fillId="0" borderId="0" xfId="612" applyNumberFormat="1" applyFont="1" applyFill="1" applyBorder="1" applyAlignment="1" applyProtection="1">
      <alignment horizontal="left" indent="4"/>
      <protection hidden="1"/>
    </xf>
    <xf numFmtId="171" fontId="37" fillId="0" borderId="37" xfId="0" applyNumberFormat="1" applyFont="1" applyFill="1" applyBorder="1" applyAlignment="1" applyProtection="1">
      <protection hidden="1"/>
    </xf>
    <xf numFmtId="0" fontId="231" fillId="0" borderId="0" xfId="0" applyFont="1" applyFill="1" applyBorder="1" applyAlignment="1" applyProtection="1">
      <alignment vertical="center" wrapText="1"/>
      <protection hidden="1"/>
    </xf>
    <xf numFmtId="171" fontId="142" fillId="0" borderId="0" xfId="0" applyNumberFormat="1" applyFont="1" applyFill="1" applyBorder="1" applyAlignment="1" applyProtection="1">
      <protection hidden="1"/>
    </xf>
    <xf numFmtId="0" fontId="232" fillId="0" borderId="0" xfId="792" applyFont="1" applyProtection="1">
      <protection hidden="1"/>
    </xf>
    <xf numFmtId="0" fontId="38" fillId="0" borderId="0" xfId="792" applyFont="1" applyProtection="1">
      <protection hidden="1"/>
    </xf>
    <xf numFmtId="0" fontId="46" fillId="0" borderId="0" xfId="792" applyFont="1" applyProtection="1">
      <protection hidden="1"/>
    </xf>
    <xf numFmtId="177" fontId="144" fillId="0" borderId="0" xfId="612" applyNumberFormat="1" applyFont="1" applyFill="1" applyBorder="1" applyAlignment="1" applyProtection="1">
      <alignment horizontal="left" indent="5"/>
      <protection hidden="1"/>
    </xf>
    <xf numFmtId="171" fontId="233" fillId="0" borderId="0" xfId="0" applyNumberFormat="1" applyFont="1" applyFill="1" applyBorder="1" applyAlignment="1" applyProtection="1">
      <protection hidden="1"/>
    </xf>
    <xf numFmtId="171" fontId="222" fillId="0" borderId="0" xfId="0" applyNumberFormat="1" applyFont="1" applyFill="1" applyBorder="1" applyAlignment="1" applyProtection="1">
      <protection hidden="1"/>
    </xf>
    <xf numFmtId="171" fontId="142" fillId="0" borderId="0" xfId="0" applyNumberFormat="1" applyFont="1" applyFill="1" applyBorder="1" applyAlignment="1" applyProtection="1">
      <alignment horizontal="right"/>
      <protection hidden="1"/>
    </xf>
    <xf numFmtId="171" fontId="141" fillId="0" borderId="0" xfId="0" applyNumberFormat="1" applyFont="1" applyFill="1" applyBorder="1" applyAlignment="1" applyProtection="1">
      <alignment vertical="center"/>
      <protection hidden="1"/>
    </xf>
    <xf numFmtId="0" fontId="234" fillId="0" borderId="0" xfId="792" applyFont="1" applyFill="1" applyBorder="1" applyProtection="1">
      <protection hidden="1"/>
    </xf>
    <xf numFmtId="0" fontId="39" fillId="0" borderId="0" xfId="792" applyFont="1" applyFill="1" applyBorder="1" applyProtection="1">
      <protection hidden="1"/>
    </xf>
    <xf numFmtId="0" fontId="235" fillId="0" borderId="42" xfId="792" applyFont="1" applyFill="1" applyBorder="1" applyProtection="1">
      <protection hidden="1"/>
    </xf>
    <xf numFmtId="171" fontId="39" fillId="0" borderId="0" xfId="792" applyNumberFormat="1" applyFont="1" applyFill="1" applyBorder="1" applyProtection="1">
      <protection hidden="1"/>
    </xf>
    <xf numFmtId="171" fontId="132" fillId="0" borderId="0" xfId="792" applyNumberFormat="1" applyFont="1" applyFill="1" applyBorder="1" applyProtection="1">
      <protection hidden="1"/>
    </xf>
    <xf numFmtId="171" fontId="40" fillId="0" borderId="0" xfId="792" applyNumberFormat="1" applyFont="1" applyFill="1" applyBorder="1" applyProtection="1">
      <protection hidden="1"/>
    </xf>
    <xf numFmtId="1" fontId="45" fillId="0" borderId="0" xfId="612" applyNumberFormat="1" applyFont="1" applyFill="1" applyBorder="1" applyAlignment="1" applyProtection="1">
      <alignment horizontal="left" indent="1"/>
      <protection hidden="1"/>
    </xf>
    <xf numFmtId="0" fontId="27" fillId="0" borderId="0" xfId="792" applyFont="1" applyAlignment="1" applyProtection="1">
      <alignment horizontal="center"/>
      <protection locked="0"/>
    </xf>
    <xf numFmtId="0" fontId="27" fillId="0" borderId="0" xfId="792" applyProtection="1">
      <protection locked="0"/>
    </xf>
    <xf numFmtId="0" fontId="224" fillId="0" borderId="0" xfId="792" applyFont="1" applyProtection="1">
      <protection locked="0"/>
    </xf>
    <xf numFmtId="0" fontId="27" fillId="0" borderId="0" xfId="792" applyFont="1" applyProtection="1">
      <protection locked="0"/>
    </xf>
    <xf numFmtId="0" fontId="46" fillId="0" borderId="0" xfId="792" applyFont="1" applyProtection="1">
      <protection locked="0"/>
    </xf>
    <xf numFmtId="1" fontId="44" fillId="0" borderId="0" xfId="612" applyNumberFormat="1" applyFont="1" applyFill="1" applyBorder="1" applyAlignment="1" applyProtection="1">
      <alignment horizontal="left" indent="1"/>
      <protection hidden="1"/>
    </xf>
    <xf numFmtId="1" fontId="45" fillId="0" borderId="0" xfId="612" applyNumberFormat="1" applyFont="1" applyFill="1" applyBorder="1" applyAlignment="1" applyProtection="1">
      <alignment horizontal="left" indent="2"/>
      <protection hidden="1"/>
    </xf>
    <xf numFmtId="1" fontId="45" fillId="0" borderId="0" xfId="612" applyNumberFormat="1" applyFont="1" applyFill="1" applyBorder="1" applyAlignment="1" applyProtection="1">
      <alignment horizontal="left" indent="4"/>
      <protection hidden="1"/>
    </xf>
    <xf numFmtId="1" fontId="51" fillId="0" borderId="0" xfId="612" applyNumberFormat="1" applyFont="1" applyFill="1" applyBorder="1" applyAlignment="1" applyProtection="1">
      <alignment horizontal="left" indent="2"/>
      <protection hidden="1"/>
    </xf>
    <xf numFmtId="0" fontId="236" fillId="0" borderId="0" xfId="792" applyFont="1" applyFill="1" applyBorder="1" applyProtection="1">
      <protection hidden="1"/>
    </xf>
    <xf numFmtId="0" fontId="29" fillId="0" borderId="0" xfId="792" applyFont="1" applyFill="1" applyBorder="1" applyProtection="1">
      <protection hidden="1"/>
    </xf>
    <xf numFmtId="0" fontId="230" fillId="0" borderId="0" xfId="792" applyFont="1" applyFill="1" applyBorder="1" applyProtection="1">
      <protection hidden="1"/>
    </xf>
    <xf numFmtId="0" fontId="37" fillId="0" borderId="0" xfId="792" applyFont="1" applyFill="1" applyBorder="1" applyProtection="1">
      <protection hidden="1"/>
    </xf>
    <xf numFmtId="177" fontId="45" fillId="0" borderId="0" xfId="612" applyNumberFormat="1" applyFont="1" applyFill="1" applyBorder="1" applyAlignment="1" applyProtection="1">
      <alignment horizontal="left" indent="1"/>
      <protection hidden="1"/>
    </xf>
    <xf numFmtId="0" fontId="50" fillId="0" borderId="0" xfId="792" applyFont="1" applyFill="1" applyBorder="1" applyProtection="1">
      <protection hidden="1"/>
    </xf>
    <xf numFmtId="229" fontId="31" fillId="0" borderId="5" xfId="1824" applyNumberFormat="1" applyFont="1" applyFill="1" applyBorder="1" applyAlignment="1" applyProtection="1">
      <alignment horizontal="center" vertical="center"/>
      <protection locked="0"/>
    </xf>
    <xf numFmtId="171" fontId="238" fillId="39" borderId="0" xfId="0" applyNumberFormat="1" applyFont="1" applyFill="1" applyBorder="1" applyProtection="1">
      <protection locked="0"/>
    </xf>
    <xf numFmtId="171" fontId="211" fillId="0" borderId="0" xfId="0" applyNumberFormat="1" applyFont="1" applyFill="1" applyBorder="1" applyProtection="1">
      <protection locked="0"/>
    </xf>
    <xf numFmtId="0" fontId="223" fillId="0" borderId="0" xfId="792" applyFont="1" applyBorder="1" applyProtection="1">
      <protection hidden="1"/>
    </xf>
    <xf numFmtId="0" fontId="215" fillId="0" borderId="0" xfId="792" applyFont="1" applyFill="1" applyBorder="1" applyAlignment="1" applyProtection="1">
      <alignment horizontal="center" vertical="center"/>
      <protection hidden="1"/>
    </xf>
    <xf numFmtId="0" fontId="31" fillId="0" borderId="0" xfId="792" applyFont="1" applyBorder="1" applyProtection="1">
      <protection hidden="1"/>
    </xf>
    <xf numFmtId="171" fontId="211" fillId="0" borderId="0" xfId="1831" applyNumberFormat="1" applyFont="1" applyFill="1" applyAlignment="1">
      <alignment horizontal="right"/>
    </xf>
    <xf numFmtId="174" fontId="238" fillId="39" borderId="0" xfId="0" applyNumberFormat="1" applyFont="1" applyFill="1" applyBorder="1" applyAlignment="1" applyProtection="1"/>
    <xf numFmtId="174" fontId="211" fillId="0" borderId="0" xfId="0" applyNumberFormat="1" applyFont="1" applyBorder="1" applyAlignment="1" applyProtection="1"/>
    <xf numFmtId="171" fontId="238" fillId="39" borderId="0" xfId="0" applyNumberFormat="1" applyFont="1" applyFill="1" applyBorder="1" applyAlignment="1" applyProtection="1">
      <protection locked="0"/>
    </xf>
    <xf numFmtId="171" fontId="211" fillId="0" borderId="0" xfId="0" applyNumberFormat="1" applyFont="1" applyFill="1" applyBorder="1" applyAlignment="1" applyProtection="1">
      <protection locked="0"/>
    </xf>
    <xf numFmtId="174" fontId="211" fillId="0" borderId="0" xfId="1830" applyNumberFormat="1" applyFont="1" applyBorder="1" applyAlignment="1"/>
    <xf numFmtId="0" fontId="215" fillId="39" borderId="34" xfId="0" applyFont="1" applyFill="1" applyBorder="1" applyAlignment="1" applyProtection="1">
      <alignment horizontal="center" vertical="center" wrapText="1"/>
      <protection hidden="1"/>
    </xf>
    <xf numFmtId="0" fontId="215" fillId="39" borderId="35" xfId="0" applyFont="1" applyFill="1" applyBorder="1" applyAlignment="1" applyProtection="1">
      <alignment horizontal="center" vertical="center" wrapText="1"/>
      <protection hidden="1"/>
    </xf>
    <xf numFmtId="0" fontId="215" fillId="39" borderId="36" xfId="0" applyFont="1" applyFill="1" applyBorder="1" applyAlignment="1" applyProtection="1">
      <alignment horizontal="center" vertical="center" wrapText="1"/>
      <protection hidden="1"/>
    </xf>
    <xf numFmtId="0" fontId="218" fillId="39" borderId="34" xfId="0" applyFont="1" applyFill="1" applyBorder="1" applyAlignment="1" applyProtection="1">
      <alignment horizontal="center" vertical="center" wrapText="1"/>
      <protection hidden="1"/>
    </xf>
    <xf numFmtId="0" fontId="218" fillId="39" borderId="35" xfId="0" applyFont="1" applyFill="1" applyBorder="1" applyAlignment="1" applyProtection="1">
      <alignment horizontal="center" vertical="center" wrapText="1"/>
      <protection hidden="1"/>
    </xf>
    <xf numFmtId="0" fontId="218" fillId="39" borderId="36" xfId="0" applyFont="1" applyFill="1" applyBorder="1" applyAlignment="1" applyProtection="1">
      <alignment horizontal="center" vertical="center" wrapText="1"/>
      <protection hidden="1"/>
    </xf>
    <xf numFmtId="0" fontId="215" fillId="0" borderId="34" xfId="0" applyFont="1" applyFill="1" applyBorder="1" applyAlignment="1" applyProtection="1">
      <alignment horizontal="center" vertical="center" wrapText="1"/>
      <protection hidden="1"/>
    </xf>
    <xf numFmtId="0" fontId="215" fillId="0" borderId="36" xfId="0" applyFont="1" applyFill="1" applyBorder="1" applyAlignment="1" applyProtection="1">
      <alignment horizontal="center" vertical="center" wrapText="1"/>
      <protection hidden="1"/>
    </xf>
    <xf numFmtId="0" fontId="30" fillId="39" borderId="24" xfId="0" applyFont="1" applyFill="1" applyBorder="1" applyAlignment="1" applyProtection="1">
      <alignment horizontal="left" wrapText="1"/>
      <protection hidden="1"/>
    </xf>
    <xf numFmtId="0" fontId="30" fillId="39" borderId="30" xfId="0" applyFont="1" applyFill="1" applyBorder="1" applyAlignment="1" applyProtection="1">
      <alignment horizontal="left" wrapText="1"/>
      <protection hidden="1"/>
    </xf>
    <xf numFmtId="0" fontId="225" fillId="40" borderId="26" xfId="1826" applyFont="1" applyFill="1" applyBorder="1" applyAlignment="1" applyProtection="1">
      <alignment horizontal="center" vertical="center" textRotation="90" wrapText="1"/>
      <protection hidden="1"/>
    </xf>
    <xf numFmtId="0" fontId="225" fillId="40" borderId="1" xfId="1826" applyFont="1" applyFill="1" applyBorder="1" applyAlignment="1" applyProtection="1">
      <alignment horizontal="center" vertical="center" textRotation="90" wrapText="1"/>
      <protection hidden="1"/>
    </xf>
    <xf numFmtId="0" fontId="225" fillId="40" borderId="25" xfId="1826" applyFont="1" applyFill="1" applyBorder="1" applyAlignment="1" applyProtection="1">
      <alignment horizontal="center" vertical="center" textRotation="90" wrapText="1"/>
      <protection hidden="1"/>
    </xf>
  </cellXfs>
  <cellStyles count="1854">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иперссылка 2" xfId="1828"/>
    <cellStyle name="Гиперссылка 3" xfId="1835"/>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10" xfId="1846"/>
    <cellStyle name="Звичайний 11" xfId="1851"/>
    <cellStyle name="Звичайний 12" xfId="1852"/>
    <cellStyle name="Звичайний 13" xfId="1853"/>
    <cellStyle name="Звичайний 2" xfId="709"/>
    <cellStyle name="Звичайний 3" xfId="1838"/>
    <cellStyle name="Звичайний 4" xfId="1839"/>
    <cellStyle name="Звичайний 5" xfId="1840"/>
    <cellStyle name="Звичайний 6" xfId="1842"/>
    <cellStyle name="Звичайний 7" xfId="1843"/>
    <cellStyle name="Звичайний 8" xfId="1844"/>
    <cellStyle name="Звичайний 9" xfId="1845"/>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827"/>
    <cellStyle name="Обычный 2 19" xfId="1832"/>
    <cellStyle name="Обычный 2 2" xfId="730"/>
    <cellStyle name="Обычный 2 2 10" xfId="1833"/>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 9" xfId="1829"/>
    <cellStyle name="Обычный 2 2_004 витрати на закупівлю імпортованого газу" xfId="1632"/>
    <cellStyle name="Обычный 2 3" xfId="737"/>
    <cellStyle name="Обычный 2 3 2" xfId="1633"/>
    <cellStyle name="Обычный 2 3 3" xfId="1836"/>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16" xfId="1834"/>
    <cellStyle name="Обычный 3 17" xfId="1837"/>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1" xfId="1841"/>
    <cellStyle name="Обычный 62" xfId="1830"/>
    <cellStyle name="Обычный 63" xfId="1847"/>
    <cellStyle name="Обычный 64" xfId="1848"/>
    <cellStyle name="Обычный 65" xfId="1849"/>
    <cellStyle name="Обычный 66" xfId="1850"/>
    <cellStyle name="Обычный 7" xfId="789"/>
    <cellStyle name="Обычный 7 2" xfId="1705"/>
    <cellStyle name="Обычный 8" xfId="790"/>
    <cellStyle name="Обычный 8 2" xfId="1706"/>
    <cellStyle name="Обычный 9" xfId="791"/>
    <cellStyle name="Обычный 9 2" xfId="1707"/>
    <cellStyle name="Обычный_FABR 3" xfId="1831"/>
    <cellStyle name="Обычный_Forec table IMF style 39" xfId="792"/>
    <cellStyle name="Обычный_OverAll Table 3" xfId="793"/>
    <cellStyle name="Обычный_VVP_new" xfId="1826"/>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D29"/>
      <color rgb="FFEBF1DE"/>
      <color rgb="FFC4D79B"/>
      <color rgb="FFD8E4BC"/>
      <color rgb="FF005B2B"/>
      <color rgb="FFF0FEE6"/>
      <color rgb="FF007236"/>
      <color rgb="FF008236"/>
      <color rgb="FF009B78"/>
      <color rgb="FF0082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16</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16</xdr:row>
      <xdr:rowOff>66675</xdr:rowOff>
    </xdr:from>
    <xdr:to>
      <xdr:col>3</xdr:col>
      <xdr:colOff>0</xdr:colOff>
      <xdr:row>16</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9921</xdr:colOff>
      <xdr:row>5</xdr:row>
      <xdr:rowOff>119063</xdr:rowOff>
    </xdr:from>
    <xdr:to>
      <xdr:col>10</xdr:col>
      <xdr:colOff>497840</xdr:colOff>
      <xdr:row>5</xdr:row>
      <xdr:rowOff>121920</xdr:rowOff>
    </xdr:to>
    <xdr:cxnSp macro="">
      <xdr:nvCxnSpPr>
        <xdr:cNvPr id="25" name="Пряма зі стрілкою 2">
          <a:extLst>
            <a:ext uri="{FF2B5EF4-FFF2-40B4-BE49-F238E27FC236}">
              <a16:creationId xmlns:a16="http://schemas.microsoft.com/office/drawing/2014/main" id="{00000000-0008-0000-0000-000019000000}"/>
            </a:ext>
          </a:extLst>
        </xdr:cNvPr>
        <xdr:cNvCxnSpPr/>
      </xdr:nvCxnSpPr>
      <xdr:spPr>
        <a:xfrm>
          <a:off x="12709921" y="1378903"/>
          <a:ext cx="1067039" cy="285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16</xdr:row>
      <xdr:rowOff>7620</xdr:rowOff>
    </xdr:to>
    <xdr:cxnSp macro="">
      <xdr:nvCxnSpPr>
        <xdr:cNvPr id="21" name="Пряма зі стрілкою 2">
          <a:extLst>
            <a:ext uri="{FF2B5EF4-FFF2-40B4-BE49-F238E27FC236}">
              <a16:creationId xmlns:a16="http://schemas.microsoft.com/office/drawing/2014/main" id="{00000000-0008-0000-0000-000015000000}"/>
            </a:ext>
          </a:extLst>
        </xdr:cNvPr>
        <xdr:cNvCxnSpPr/>
      </xdr:nvCxnSpPr>
      <xdr:spPr>
        <a:xfrm flipV="1">
          <a:off x="5173980" y="198882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8107</xdr:colOff>
      <xdr:row>15</xdr:row>
      <xdr:rowOff>243192</xdr:rowOff>
    </xdr:from>
    <xdr:to>
      <xdr:col>5</xdr:col>
      <xdr:colOff>0</xdr:colOff>
      <xdr:row>18</xdr:row>
      <xdr:rowOff>30480</xdr:rowOff>
    </xdr:to>
    <xdr:cxnSp macro="">
      <xdr:nvCxnSpPr>
        <xdr:cNvPr id="23" name="Пряма зі стрілкою 17">
          <a:extLst>
            <a:ext uri="{FF2B5EF4-FFF2-40B4-BE49-F238E27FC236}">
              <a16:creationId xmlns:a16="http://schemas.microsoft.com/office/drawing/2014/main" id="{00000000-0008-0000-0000-000017000000}"/>
            </a:ext>
          </a:extLst>
        </xdr:cNvPr>
        <xdr:cNvCxnSpPr/>
      </xdr:nvCxnSpPr>
      <xdr:spPr>
        <a:xfrm>
          <a:off x="5182087" y="3512172"/>
          <a:ext cx="1043453" cy="5416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16</xdr:row>
      <xdr:rowOff>30481</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flipV="1">
          <a:off x="5173980" y="525780"/>
          <a:ext cx="1043940" cy="302514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16</xdr:row>
      <xdr:rowOff>8106</xdr:rowOff>
    </xdr:from>
    <xdr:to>
      <xdr:col>4</xdr:col>
      <xdr:colOff>1051560</xdr:colOff>
      <xdr:row>21</xdr:row>
      <xdr:rowOff>243840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a:off x="5173980" y="3528546"/>
          <a:ext cx="1051560" cy="149303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236220</xdr:rowOff>
    </xdr:from>
    <xdr:to>
      <xdr:col>5</xdr:col>
      <xdr:colOff>0</xdr:colOff>
      <xdr:row>16</xdr:row>
      <xdr:rowOff>15240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flipV="1">
          <a:off x="5173980" y="300228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17</xdr:row>
      <xdr:rowOff>107577</xdr:rowOff>
    </xdr:from>
    <xdr:to>
      <xdr:col>6</xdr:col>
      <xdr:colOff>7620</xdr:colOff>
      <xdr:row>18</xdr:row>
      <xdr:rowOff>76200</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a:off x="9959340" y="3879477"/>
          <a:ext cx="7620" cy="22008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flipV="1">
          <a:off x="9959340" y="35653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a:off x="9974580" y="47244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flipV="1">
          <a:off x="9966960" y="190058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a:off x="9974580" y="204216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13</xdr:row>
      <xdr:rowOff>130342</xdr:rowOff>
    </xdr:from>
    <xdr:to>
      <xdr:col>7</xdr:col>
      <xdr:colOff>10027</xdr:colOff>
      <xdr:row>14</xdr:row>
      <xdr:rowOff>2</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flipV="1">
          <a:off x="9966960" y="289640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14</xdr:row>
      <xdr:rowOff>7620</xdr:rowOff>
    </xdr:from>
    <xdr:to>
      <xdr:col>7</xdr:col>
      <xdr:colOff>0</xdr:colOff>
      <xdr:row>15</xdr:row>
      <xdr:rowOff>144780</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a:off x="9966960" y="302514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26316</xdr:colOff>
      <xdr:row>17</xdr:row>
      <xdr:rowOff>141417</xdr:rowOff>
    </xdr:from>
    <xdr:to>
      <xdr:col>7</xdr:col>
      <xdr:colOff>21103</xdr:colOff>
      <xdr:row>18</xdr:row>
      <xdr:rowOff>11077</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flipV="1">
          <a:off x="8078264" y="4327987"/>
          <a:ext cx="847606" cy="11332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22</xdr:row>
      <xdr:rowOff>11530</xdr:rowOff>
    </xdr:from>
    <xdr:to>
      <xdr:col>7</xdr:col>
      <xdr:colOff>0</xdr:colOff>
      <xdr:row>23</xdr:row>
      <xdr:rowOff>150395</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a:off x="9958949" y="5040730"/>
          <a:ext cx="101385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21</xdr:row>
      <xdr:rowOff>110289</xdr:rowOff>
    </xdr:from>
    <xdr:to>
      <xdr:col>6</xdr:col>
      <xdr:colOff>1002631</xdr:colOff>
      <xdr:row>22</xdr:row>
      <xdr:rowOff>10026</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flipV="1">
          <a:off x="9989419" y="488802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18</xdr:row>
      <xdr:rowOff>7620</xdr:rowOff>
    </xdr:from>
    <xdr:to>
      <xdr:col>6</xdr:col>
      <xdr:colOff>992605</xdr:colOff>
      <xdr:row>19</xdr:row>
      <xdr:rowOff>160421</xdr:rowOff>
    </xdr:to>
    <xdr:cxnSp macro="">
      <xdr:nvCxnSpPr>
        <xdr:cNvPr id="47" name="Пряма зі стрілкою 2">
          <a:extLst>
            <a:ext uri="{FF2B5EF4-FFF2-40B4-BE49-F238E27FC236}">
              <a16:creationId xmlns:a16="http://schemas.microsoft.com/office/drawing/2014/main" id="{00000000-0008-0000-0000-00002F000000}"/>
            </a:ext>
          </a:extLst>
        </xdr:cNvPr>
        <xdr:cNvCxnSpPr/>
      </xdr:nvCxnSpPr>
      <xdr:spPr>
        <a:xfrm>
          <a:off x="9989820" y="403098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8" name="Пряма зі стрілкою 2">
          <a:extLst>
            <a:ext uri="{FF2B5EF4-FFF2-40B4-BE49-F238E27FC236}">
              <a16:creationId xmlns:a16="http://schemas.microsoft.com/office/drawing/2014/main" id="{00000000-0008-0000-0000-000030000000}"/>
            </a:ext>
          </a:extLst>
        </xdr:cNvPr>
        <xdr:cNvCxnSpPr/>
      </xdr:nvCxnSpPr>
      <xdr:spPr>
        <a:xfrm flipV="1">
          <a:off x="9983454" y="1393904"/>
          <a:ext cx="989346" cy="59539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xdr:colOff>
      <xdr:row>7</xdr:row>
      <xdr:rowOff>142240</xdr:rowOff>
    </xdr:from>
    <xdr:to>
      <xdr:col>11</xdr:col>
      <xdr:colOff>44302</xdr:colOff>
      <xdr:row>10</xdr:row>
      <xdr:rowOff>66454</xdr:rowOff>
    </xdr:to>
    <xdr:cxnSp macro="">
      <xdr:nvCxnSpPr>
        <xdr:cNvPr id="49" name="Пряма зі стрілкою 2">
          <a:extLst>
            <a:ext uri="{FF2B5EF4-FFF2-40B4-BE49-F238E27FC236}">
              <a16:creationId xmlns:a16="http://schemas.microsoft.com/office/drawing/2014/main" id="{00000000-0008-0000-0000-000031000000}"/>
            </a:ext>
          </a:extLst>
        </xdr:cNvPr>
        <xdr:cNvCxnSpPr/>
      </xdr:nvCxnSpPr>
      <xdr:spPr>
        <a:xfrm>
          <a:off x="11030363" y="1892182"/>
          <a:ext cx="953416" cy="655202"/>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1</xdr:col>
          <xdr:colOff>0</xdr:colOff>
          <xdr:row>1</xdr:row>
          <xdr:rowOff>152400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22151</xdr:colOff>
      <xdr:row>11</xdr:row>
      <xdr:rowOff>141418</xdr:rowOff>
    </xdr:from>
    <xdr:to>
      <xdr:col>7</xdr:col>
      <xdr:colOff>21103</xdr:colOff>
      <xdr:row>14</xdr:row>
      <xdr:rowOff>0</xdr:rowOff>
    </xdr:to>
    <xdr:cxnSp macro="">
      <xdr:nvCxnSpPr>
        <xdr:cNvPr id="28" name="Пряма зі стрілкою 2">
          <a:extLst>
            <a:ext uri="{FF2B5EF4-FFF2-40B4-BE49-F238E27FC236}">
              <a16:creationId xmlns:a16="http://schemas.microsoft.com/office/drawing/2014/main" id="{00000000-0008-0000-0000-00001C000000}"/>
            </a:ext>
          </a:extLst>
        </xdr:cNvPr>
        <xdr:cNvCxnSpPr/>
      </xdr:nvCxnSpPr>
      <xdr:spPr>
        <a:xfrm flipV="1">
          <a:off x="8074099" y="2866011"/>
          <a:ext cx="851771" cy="58957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N37"/>
  <sheetViews>
    <sheetView showGridLines="0" tabSelected="1" showOutlineSymbols="0" zoomScale="86" zoomScaleNormal="86" zoomScaleSheetLayoutView="130" workbookViewId="0"/>
  </sheetViews>
  <sheetFormatPr defaultColWidth="9.33203125" defaultRowHeight="18.75"/>
  <cols>
    <col min="1" max="1" width="8.33203125" style="151" customWidth="1"/>
    <col min="2" max="2" width="32" style="49" customWidth="1"/>
    <col min="3" max="3" width="7.5" style="49" customWidth="1"/>
    <col min="4" max="4" width="23.1640625" style="50" customWidth="1"/>
    <col min="5" max="5" width="15.33203125" style="49" customWidth="1"/>
    <col min="6" max="6" width="54.5" style="49" customWidth="1"/>
    <col min="7" max="7" width="14.83203125" style="49" customWidth="1"/>
    <col min="8" max="8" width="9.1640625" style="52" customWidth="1"/>
    <col min="9" max="9" width="28" style="49" customWidth="1"/>
    <col min="10" max="10" width="8.5" style="49" customWidth="1"/>
    <col min="11" max="11" width="7.5" style="49" customWidth="1"/>
    <col min="12" max="12" width="10.33203125" style="53" customWidth="1"/>
    <col min="13" max="13" width="23.1640625" style="53" customWidth="1"/>
    <col min="14" max="14" width="28.83203125" style="49" customWidth="1"/>
    <col min="15" max="16384" width="9.33203125" style="151"/>
  </cols>
  <sheetData>
    <row r="1" spans="1:14" ht="19.5" thickBot="1">
      <c r="A1" s="150">
        <v>1</v>
      </c>
      <c r="F1" s="51"/>
    </row>
    <row r="2" spans="1:14" ht="22.9" customHeight="1" thickTop="1" thickBot="1">
      <c r="B2" s="54"/>
      <c r="C2" s="54"/>
      <c r="D2" s="55"/>
      <c r="E2" s="56"/>
      <c r="F2" s="183"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57"/>
      <c r="H2" s="58"/>
      <c r="I2" s="59" t="str">
        <f>IF(A1=1,"Місяць","Month")</f>
        <v>Місяць</v>
      </c>
      <c r="J2" s="60"/>
      <c r="N2" s="60"/>
    </row>
    <row r="3" spans="1:14" ht="19.899999999999999" customHeight="1" thickTop="1" thickBot="1">
      <c r="A3" s="152" t="s">
        <v>0</v>
      </c>
      <c r="B3" s="180" t="str">
        <f>IF(A1=1,"РИНОК ПРАЦІ","LABOR MARKET")</f>
        <v>РИНОК ПРАЦІ</v>
      </c>
      <c r="C3" s="61"/>
      <c r="D3" s="62"/>
      <c r="E3" s="63"/>
      <c r="F3" s="184"/>
      <c r="G3" s="64"/>
      <c r="H3" s="65"/>
      <c r="I3" s="66"/>
    </row>
    <row r="4" spans="1:14" ht="19.899999999999999" customHeight="1" thickTop="1" thickBot="1">
      <c r="A4" s="152" t="s">
        <v>1</v>
      </c>
      <c r="B4" s="181"/>
      <c r="C4" s="67"/>
      <c r="D4" s="68"/>
      <c r="E4" s="69"/>
      <c r="F4" s="70"/>
      <c r="G4" s="69"/>
      <c r="H4" s="71"/>
      <c r="I4" s="59" t="str">
        <f>IF(A1=1,"Рік","Year")</f>
        <v>Рік</v>
      </c>
      <c r="J4" s="72"/>
      <c r="N4" s="73"/>
    </row>
    <row r="5" spans="1:14" ht="19.899999999999999" customHeight="1" thickTop="1" thickBot="1">
      <c r="A5" s="152"/>
      <c r="B5" s="181"/>
      <c r="C5" s="67"/>
      <c r="D5" s="68"/>
      <c r="E5" s="69"/>
      <c r="F5" s="70"/>
      <c r="G5" s="69"/>
      <c r="H5" s="74"/>
      <c r="I5" s="75"/>
      <c r="J5" s="69"/>
      <c r="L5" s="76">
        <v>1</v>
      </c>
      <c r="M5" s="77" t="str">
        <f>IF(A1=1,"КВЕД 2010","CTEA 2010")</f>
        <v>КВЕД 2010</v>
      </c>
      <c r="N5" s="78"/>
    </row>
    <row r="6" spans="1:14" ht="19.899999999999999" customHeight="1" thickTop="1" thickBot="1">
      <c r="A6" s="152"/>
      <c r="B6" s="181"/>
      <c r="C6" s="67"/>
      <c r="D6" s="68"/>
      <c r="E6" s="69"/>
      <c r="F6" s="70"/>
      <c r="G6" s="69"/>
      <c r="H6" s="71"/>
      <c r="I6" s="79" t="str">
        <f>IF(A1=1,"Місяць","Month")</f>
        <v>Місяць</v>
      </c>
      <c r="J6" s="69"/>
      <c r="L6" s="80">
        <v>2</v>
      </c>
      <c r="M6" s="81" t="str">
        <f>IF(A1=1,"КВЕД 2005","CTEA 2005")</f>
        <v>КВЕД 2005</v>
      </c>
      <c r="N6" s="82"/>
    </row>
    <row r="7" spans="1:14" ht="19.899999999999999" customHeight="1" thickTop="1" thickBot="1">
      <c r="B7" s="182"/>
      <c r="C7" s="67"/>
      <c r="D7" s="83"/>
      <c r="E7" s="84"/>
      <c r="F7" s="70"/>
      <c r="G7" s="84"/>
      <c r="H7" s="85"/>
      <c r="I7" s="86"/>
      <c r="J7" s="84"/>
      <c r="L7" s="80">
        <v>3</v>
      </c>
      <c r="M7" s="87" t="str">
        <f>IF(A1=1,"до попереднього місяця, % КВЕД 2010","to the previous month, % CTEA 2010")</f>
        <v>до попереднього місяця, % КВЕД 2010</v>
      </c>
      <c r="N7" s="88"/>
    </row>
    <row r="8" spans="1:14" ht="19.899999999999999" customHeight="1" thickTop="1" thickBot="1">
      <c r="B8" s="89"/>
      <c r="C8" s="67"/>
      <c r="D8" s="177" t="str">
        <f>IF(A1=1,"Оплата праці","Wages")</f>
        <v>Оплата праці</v>
      </c>
      <c r="E8" s="90"/>
      <c r="F8" s="177" t="str">
        <f>IF(A1=1,"Середньооблікова кількість штатних працівників","Average staff number")</f>
        <v>Середньооблікова кількість штатних працівників</v>
      </c>
      <c r="G8" s="90"/>
      <c r="H8" s="91"/>
      <c r="I8" s="59" t="str">
        <f>IF(A1=1,"Квартал","Quarter")</f>
        <v>Квартал</v>
      </c>
      <c r="J8" s="90"/>
      <c r="K8" s="90"/>
      <c r="L8" s="92">
        <v>4</v>
      </c>
      <c r="M8" s="93" t="str">
        <f>IF(A1=1,"до попереднього місяця, % КВЕД 2005","to the previous month, % CTEA 2005")</f>
        <v>до попереднього місяця, % КВЕД 2005</v>
      </c>
      <c r="N8" s="94"/>
    </row>
    <row r="9" spans="1:14" ht="19.899999999999999" customHeight="1" thickTop="1" thickBot="1">
      <c r="B9" s="95"/>
      <c r="C9" s="95"/>
      <c r="D9" s="178"/>
      <c r="E9" s="96"/>
      <c r="F9" s="179"/>
      <c r="G9" s="96"/>
      <c r="I9" s="97"/>
      <c r="J9" s="98"/>
      <c r="K9" s="98"/>
      <c r="L9" s="99"/>
    </row>
    <row r="10" spans="1:14" s="153" customFormat="1" ht="19.899999999999999" customHeight="1" thickTop="1" thickBot="1">
      <c r="B10" s="100"/>
      <c r="C10" s="101"/>
      <c r="D10" s="178"/>
      <c r="E10" s="102"/>
      <c r="F10" s="103"/>
      <c r="G10" s="102"/>
      <c r="H10" s="91">
        <v>1</v>
      </c>
      <c r="I10" s="59" t="str">
        <f>IF(A1=1,"Рік","Year")</f>
        <v>Рік</v>
      </c>
      <c r="J10" s="98"/>
      <c r="K10" s="104"/>
      <c r="L10" s="105">
        <v>1</v>
      </c>
      <c r="M10" s="106" t="str">
        <f>IF(A1=1,"КВЕД 2010","CTEA 2010")</f>
        <v>КВЕД 2010</v>
      </c>
      <c r="N10" s="107"/>
    </row>
    <row r="11" spans="1:14" s="153" customFormat="1" ht="19.899999999999999" customHeight="1" thickTop="1" thickBot="1">
      <c r="B11" s="100"/>
      <c r="C11" s="101"/>
      <c r="D11" s="178"/>
      <c r="E11" s="102"/>
      <c r="F11" s="168"/>
      <c r="G11" s="102"/>
      <c r="H11" s="169"/>
      <c r="I11" s="75"/>
      <c r="J11" s="98"/>
      <c r="K11" s="104"/>
      <c r="L11" s="112">
        <v>2</v>
      </c>
      <c r="M11" s="113" t="str">
        <f>IF(A1=1,"КВЕД 2005","CTEA 2005")</f>
        <v>КВЕД 2005</v>
      </c>
      <c r="N11" s="114"/>
    </row>
    <row r="12" spans="1:14" s="153" customFormat="1" ht="19.899999999999999" customHeight="1" thickTop="1" thickBot="1">
      <c r="B12" s="100"/>
      <c r="C12" s="101"/>
      <c r="D12" s="178"/>
      <c r="E12" s="102"/>
      <c r="F12" s="168"/>
      <c r="G12" s="102"/>
      <c r="H12" s="128"/>
      <c r="I12" s="59" t="str">
        <f>IF(A1=1,"Місяць","Month")</f>
        <v>Місяць</v>
      </c>
      <c r="J12" s="98"/>
      <c r="K12" s="98"/>
      <c r="L12" s="53"/>
      <c r="M12" s="53"/>
      <c r="N12" s="49"/>
    </row>
    <row r="13" spans="1:14" ht="19.899999999999999" customHeight="1" thickTop="1" thickBot="1">
      <c r="B13" s="108"/>
      <c r="C13" s="109"/>
      <c r="D13" s="178"/>
      <c r="E13" s="110"/>
      <c r="F13" s="70"/>
      <c r="G13" s="110"/>
      <c r="H13" s="111"/>
      <c r="I13" s="97"/>
      <c r="J13" s="98"/>
      <c r="K13" s="98"/>
    </row>
    <row r="14" spans="1:14" ht="19.899999999999999" customHeight="1" thickTop="1" thickBot="1">
      <c r="B14" s="115"/>
      <c r="C14" s="116"/>
      <c r="D14" s="178"/>
      <c r="E14" s="102"/>
      <c r="F14" s="183" t="str">
        <f>IF(A1=1,"Фонд оплати праці ","Payroll")</f>
        <v xml:space="preserve">Фонд оплати праці </v>
      </c>
      <c r="G14" s="102"/>
      <c r="H14" s="117"/>
      <c r="I14" s="59" t="str">
        <f>IF(A1=1,"Квартал","Quarter")</f>
        <v>Квартал</v>
      </c>
      <c r="J14" s="98"/>
      <c r="K14" s="98"/>
      <c r="L14" s="119"/>
      <c r="M14" s="120"/>
      <c r="N14" s="98"/>
    </row>
    <row r="15" spans="1:14" ht="19.899999999999999" customHeight="1" thickTop="1" thickBot="1">
      <c r="B15" s="115"/>
      <c r="C15" s="116"/>
      <c r="D15" s="178"/>
      <c r="E15" s="102"/>
      <c r="F15" s="184"/>
      <c r="G15" s="102"/>
      <c r="H15" s="118"/>
      <c r="I15" s="97"/>
      <c r="J15" s="98"/>
      <c r="K15" s="98"/>
      <c r="L15" s="123"/>
      <c r="M15" s="123"/>
      <c r="N15" s="127"/>
    </row>
    <row r="16" spans="1:14" ht="19.899999999999999" customHeight="1" thickTop="1" thickBot="1">
      <c r="B16" s="115"/>
      <c r="C16" s="116"/>
      <c r="D16" s="178"/>
      <c r="E16" s="102"/>
      <c r="F16" s="70"/>
      <c r="G16" s="102"/>
      <c r="H16" s="91"/>
      <c r="I16" s="59" t="str">
        <f>IF(A1=1,"Рік","Year")</f>
        <v>Рік</v>
      </c>
      <c r="J16" s="98"/>
      <c r="K16" s="98"/>
      <c r="L16" s="129"/>
      <c r="M16" s="129"/>
      <c r="N16" s="130"/>
    </row>
    <row r="17" spans="1:14" s="153" customFormat="1" ht="19.899999999999999" customHeight="1" thickTop="1" thickBot="1">
      <c r="B17" s="121"/>
      <c r="C17" s="122"/>
      <c r="D17" s="178"/>
      <c r="E17" s="123"/>
      <c r="F17" s="124"/>
      <c r="G17" s="123"/>
      <c r="H17" s="125"/>
      <c r="I17" s="126"/>
      <c r="J17" s="98"/>
      <c r="K17" s="98"/>
      <c r="L17" s="129"/>
      <c r="M17" s="170"/>
      <c r="N17" s="130"/>
    </row>
    <row r="18" spans="1:14" s="153" customFormat="1" ht="19.899999999999999" customHeight="1" thickTop="1" thickBot="1">
      <c r="B18" s="121"/>
      <c r="C18" s="122"/>
      <c r="D18" s="178"/>
      <c r="E18" s="123"/>
      <c r="F18" s="183" t="str">
        <f>IF(A1=1,"Індекси реальної заробітної плати","Real wage indices")</f>
        <v>Індекси реальної заробітної плати</v>
      </c>
      <c r="G18" s="123"/>
      <c r="H18" s="128"/>
      <c r="I18" s="59" t="str">
        <f>IF(A1=1,"Місяць","Month")</f>
        <v>Місяць</v>
      </c>
      <c r="J18" s="98"/>
      <c r="K18" s="98"/>
      <c r="L18" s="136"/>
      <c r="M18" s="136"/>
      <c r="N18" s="137"/>
    </row>
    <row r="19" spans="1:14" s="153" customFormat="1" ht="19.899999999999999" customHeight="1" thickTop="1" thickBot="1">
      <c r="B19" s="131"/>
      <c r="C19" s="131"/>
      <c r="D19" s="179"/>
      <c r="E19" s="123"/>
      <c r="F19" s="184"/>
      <c r="G19" s="132"/>
      <c r="H19" s="125"/>
      <c r="I19" s="126"/>
      <c r="J19" s="98"/>
      <c r="K19" s="98"/>
      <c r="L19" s="141"/>
      <c r="M19" s="141"/>
      <c r="N19" s="142"/>
    </row>
    <row r="20" spans="1:14" s="154" customFormat="1" ht="19.899999999999999" customHeight="1" thickTop="1" thickBot="1">
      <c r="B20" s="131"/>
      <c r="C20" s="131"/>
      <c r="D20" s="133"/>
      <c r="E20" s="134"/>
      <c r="F20" s="135"/>
      <c r="G20" s="134"/>
      <c r="H20" s="91"/>
      <c r="I20" s="59" t="str">
        <f>IF(A1=1,"Рік","Year")</f>
        <v>Рік</v>
      </c>
      <c r="J20" s="98"/>
      <c r="K20" s="98"/>
      <c r="L20" s="147"/>
      <c r="M20" s="147"/>
      <c r="N20" s="148"/>
    </row>
    <row r="21" spans="1:14" s="154" customFormat="1" ht="19.899999999999999" customHeight="1" thickTop="1" thickBot="1">
      <c r="B21" s="138"/>
      <c r="C21" s="138"/>
      <c r="D21" s="133"/>
      <c r="E21" s="134"/>
      <c r="F21" s="139"/>
      <c r="G21" s="134"/>
      <c r="H21" s="140"/>
      <c r="I21" s="140"/>
      <c r="J21" s="141"/>
      <c r="K21" s="141"/>
      <c r="L21" s="53"/>
      <c r="M21" s="53"/>
      <c r="N21" s="49"/>
    </row>
    <row r="22" spans="1:14" ht="19.899999999999999" customHeight="1" thickTop="1" thickBot="1">
      <c r="B22" s="121"/>
      <c r="C22" s="121"/>
      <c r="D22" s="143"/>
      <c r="E22" s="144"/>
      <c r="F22" s="183" t="str">
        <f>IF(A1=1,"Заборгованість з виплати заробітної плати ","Wage arrears")</f>
        <v xml:space="preserve">Заборгованість з виплати заробітної плати </v>
      </c>
      <c r="G22" s="144"/>
      <c r="H22" s="145"/>
      <c r="I22" s="59" t="str">
        <f>IF(A1=1,"Місяць","Month")</f>
        <v>Місяць</v>
      </c>
      <c r="J22" s="146"/>
      <c r="K22" s="146"/>
    </row>
    <row r="23" spans="1:14" ht="19.899999999999999" customHeight="1" thickTop="1" thickBot="1">
      <c r="A23" s="153"/>
      <c r="B23" s="108"/>
      <c r="C23" s="108"/>
      <c r="F23" s="184"/>
      <c r="I23" s="70"/>
    </row>
    <row r="24" spans="1:14" ht="19.899999999999999" customHeight="1" thickTop="1" thickBot="1">
      <c r="B24" s="149"/>
      <c r="C24" s="149"/>
      <c r="F24" s="70"/>
      <c r="H24" s="91"/>
      <c r="I24" s="59" t="str">
        <f>IF(A1=1,"Рік","Year")</f>
        <v>Рік</v>
      </c>
    </row>
    <row r="25" spans="1:14" ht="19.899999999999999" customHeight="1" thickTop="1">
      <c r="B25" s="149"/>
      <c r="C25" s="149"/>
    </row>
    <row r="26" spans="1:14" ht="19.899999999999999" customHeight="1">
      <c r="B26" s="155"/>
      <c r="C26" s="155"/>
    </row>
    <row r="27" spans="1:14" ht="19.899999999999999" customHeight="1">
      <c r="B27" s="156"/>
      <c r="C27" s="156"/>
    </row>
    <row r="28" spans="1:14">
      <c r="B28" s="156"/>
      <c r="C28" s="156"/>
      <c r="L28" s="162"/>
      <c r="M28" s="162"/>
      <c r="N28" s="160"/>
    </row>
    <row r="29" spans="1:14">
      <c r="B29" s="157"/>
      <c r="C29" s="157"/>
      <c r="L29" s="162"/>
      <c r="M29" s="162"/>
      <c r="N29" s="160"/>
    </row>
    <row r="30" spans="1:14" ht="19.5">
      <c r="B30" s="158"/>
      <c r="C30" s="158"/>
      <c r="D30" s="159"/>
      <c r="E30" s="160"/>
      <c r="F30" s="160"/>
      <c r="G30" s="160"/>
      <c r="H30" s="161"/>
      <c r="I30" s="160"/>
      <c r="J30" s="160"/>
      <c r="K30" s="160"/>
      <c r="L30" s="162"/>
      <c r="M30" s="162"/>
      <c r="N30" s="160"/>
    </row>
    <row r="31" spans="1:14" ht="19.5">
      <c r="B31" s="158"/>
      <c r="C31" s="158"/>
      <c r="D31" s="159"/>
      <c r="E31" s="160"/>
      <c r="F31" s="160"/>
      <c r="G31" s="160"/>
      <c r="H31" s="161"/>
      <c r="I31" s="160"/>
      <c r="J31" s="160"/>
      <c r="K31" s="160"/>
    </row>
    <row r="32" spans="1:14" ht="19.5">
      <c r="B32" s="158"/>
      <c r="C32" s="158"/>
      <c r="D32" s="159"/>
      <c r="E32" s="160"/>
      <c r="F32" s="160"/>
      <c r="G32" s="160"/>
      <c r="H32" s="161"/>
      <c r="I32" s="160"/>
      <c r="J32" s="160"/>
      <c r="K32" s="160"/>
    </row>
    <row r="33" spans="2:3">
      <c r="B33" s="155"/>
      <c r="C33" s="155"/>
    </row>
    <row r="34" spans="2:3">
      <c r="B34" s="163"/>
      <c r="C34" s="163"/>
    </row>
    <row r="35" spans="2:3">
      <c r="B35" s="163"/>
      <c r="C35" s="163"/>
    </row>
    <row r="36" spans="2:3" ht="15.75" customHeight="1">
      <c r="B36" s="163"/>
      <c r="C36" s="163"/>
    </row>
    <row r="37" spans="2:3">
      <c r="B37" s="164"/>
      <c r="C37" s="164"/>
    </row>
  </sheetData>
  <sheetProtection algorithmName="SHA-512" hashValue="ix4kAPJqWMMQEt6I6hPedk9zHeAtiECI4YPLUCg0n68nWyj9LgoEIZKCtQnaIdcaan2FGFJs6pfrPkqpUAwiFQ==" saltValue="4zmrDrsj+NOnDnaYE/+tmw==" spinCount="100000" sheet="1" objects="1" scenarios="1"/>
  <mergeCells count="7">
    <mergeCell ref="D8:D19"/>
    <mergeCell ref="B3:B7"/>
    <mergeCell ref="F22:F23"/>
    <mergeCell ref="F2:F3"/>
    <mergeCell ref="F8:F9"/>
    <mergeCell ref="F18:F19"/>
    <mergeCell ref="F14:F15"/>
  </mergeCells>
  <phoneticPr fontId="34" type="noConversion"/>
  <hyperlinks>
    <hyperlink ref="L6" location="'2'!A1" display="'2'!A1"/>
    <hyperlink ref="L5" location="'1'!A1" display="'1'!A1"/>
    <hyperlink ref="L8" location="'4'!A1" display="'4'!A1"/>
    <hyperlink ref="L7" location="'3'!A1" display="'3'!A1"/>
  </hyperlinks>
  <pageMargins left="0.55118110236220474" right="0.11811023622047245" top="3.937007874015748E-2" bottom="7.874015748031496E-2" header="0.15748031496062992" footer="0.19685039370078741"/>
  <pageSetup paperSize="9" scale="57"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19050</xdr:rowOff>
                  </from>
                  <to>
                    <xdr:col>1</xdr:col>
                    <xdr:colOff>0</xdr:colOff>
                    <xdr:row>1</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G34"/>
  <sheetViews>
    <sheetView showGridLines="0" showRowColHeaders="0" zoomScale="86" zoomScaleNormal="86" workbookViewId="0">
      <pane xSplit="2" ySplit="3" topLeftCell="CS4" activePane="bottomRight" state="frozen"/>
      <selection activeCell="L14" sqref="L14"/>
      <selection pane="topRight" activeCell="L14" sqref="L14"/>
      <selection pane="bottomLeft" activeCell="L14" sqref="L14"/>
      <selection pane="bottomRight" activeCell="DG3" sqref="DG3"/>
    </sheetView>
  </sheetViews>
  <sheetFormatPr defaultColWidth="9.33203125" defaultRowHeight="15"/>
  <cols>
    <col min="1" max="1" width="9" style="2" customWidth="1"/>
    <col min="2" max="2" width="45.83203125" style="2" customWidth="1"/>
    <col min="3" max="12" width="10.83203125" style="7" customWidth="1"/>
    <col min="13" max="86" width="10.83203125" style="2" customWidth="1"/>
    <col min="87" max="87" width="12.83203125" style="2" customWidth="1"/>
    <col min="88" max="138" width="10.83203125" style="2" customWidth="1"/>
    <col min="139" max="16384" width="9.33203125" style="2"/>
  </cols>
  <sheetData>
    <row r="1" spans="1:111" ht="24" customHeight="1">
      <c r="A1" s="15" t="str">
        <f>IF('0'!A1=1,"до змісту","to title")</f>
        <v>до змісту</v>
      </c>
      <c r="B1" s="16"/>
      <c r="C1" s="1"/>
      <c r="D1" s="1"/>
      <c r="E1" s="1"/>
      <c r="F1" s="1"/>
      <c r="G1" s="1"/>
      <c r="H1" s="1"/>
      <c r="I1" s="1"/>
      <c r="J1" s="1"/>
      <c r="K1" s="1"/>
      <c r="L1" s="1"/>
    </row>
    <row r="2" spans="1:111" s="3" customFormat="1" ht="15.75" customHeight="1">
      <c r="A2" s="17"/>
      <c r="B2" s="18"/>
      <c r="C2" s="27">
        <v>41275</v>
      </c>
      <c r="D2" s="27">
        <v>41306</v>
      </c>
      <c r="E2" s="27">
        <v>41334</v>
      </c>
      <c r="F2" s="27">
        <v>41365</v>
      </c>
      <c r="G2" s="27">
        <v>41395</v>
      </c>
      <c r="H2" s="27">
        <v>41426</v>
      </c>
      <c r="I2" s="27">
        <v>41456</v>
      </c>
      <c r="J2" s="27">
        <v>41487</v>
      </c>
      <c r="K2" s="27">
        <v>41518</v>
      </c>
      <c r="L2" s="27">
        <v>41548</v>
      </c>
      <c r="M2" s="27">
        <v>41579</v>
      </c>
      <c r="N2" s="27">
        <v>41609</v>
      </c>
      <c r="O2" s="27">
        <v>41640</v>
      </c>
      <c r="P2" s="27">
        <v>41671</v>
      </c>
      <c r="Q2" s="27">
        <v>41699</v>
      </c>
      <c r="R2" s="27">
        <v>41730</v>
      </c>
      <c r="S2" s="27">
        <v>41760</v>
      </c>
      <c r="T2" s="27">
        <v>41791</v>
      </c>
      <c r="U2" s="27">
        <v>41821</v>
      </c>
      <c r="V2" s="27">
        <v>41852</v>
      </c>
      <c r="W2" s="27">
        <v>41883</v>
      </c>
      <c r="X2" s="27">
        <v>41913</v>
      </c>
      <c r="Y2" s="27">
        <v>41944</v>
      </c>
      <c r="Z2" s="27">
        <v>41974</v>
      </c>
      <c r="AA2" s="27">
        <v>42005</v>
      </c>
      <c r="AB2" s="27">
        <v>42036</v>
      </c>
      <c r="AC2" s="27">
        <v>42064</v>
      </c>
      <c r="AD2" s="27">
        <v>42095</v>
      </c>
      <c r="AE2" s="27">
        <v>42125</v>
      </c>
      <c r="AF2" s="27">
        <v>42156</v>
      </c>
      <c r="AG2" s="27">
        <v>42186</v>
      </c>
      <c r="AH2" s="27">
        <v>42217</v>
      </c>
      <c r="AI2" s="27">
        <v>42248</v>
      </c>
      <c r="AJ2" s="27">
        <v>42278</v>
      </c>
      <c r="AK2" s="27">
        <v>42309</v>
      </c>
      <c r="AL2" s="27">
        <v>42339</v>
      </c>
      <c r="AM2" s="27">
        <v>42370</v>
      </c>
      <c r="AN2" s="27">
        <v>42401</v>
      </c>
      <c r="AO2" s="27">
        <v>42430</v>
      </c>
      <c r="AP2" s="27">
        <v>42461</v>
      </c>
      <c r="AQ2" s="27">
        <v>42491</v>
      </c>
      <c r="AR2" s="27">
        <v>42522</v>
      </c>
      <c r="AS2" s="27">
        <v>42552</v>
      </c>
      <c r="AT2" s="27">
        <v>42583</v>
      </c>
      <c r="AU2" s="27">
        <v>42614</v>
      </c>
      <c r="AV2" s="27">
        <v>42644</v>
      </c>
      <c r="AW2" s="27">
        <v>42675</v>
      </c>
      <c r="AX2" s="27">
        <v>42705</v>
      </c>
      <c r="AY2" s="27">
        <v>42736</v>
      </c>
      <c r="AZ2" s="165">
        <v>42767</v>
      </c>
      <c r="BA2" s="165">
        <v>42795</v>
      </c>
      <c r="BB2" s="27">
        <v>42826</v>
      </c>
      <c r="BC2" s="27">
        <v>42856</v>
      </c>
      <c r="BD2" s="27">
        <v>42887</v>
      </c>
      <c r="BE2" s="165">
        <v>42917</v>
      </c>
      <c r="BF2" s="165">
        <v>42948</v>
      </c>
      <c r="BG2" s="27">
        <v>42979</v>
      </c>
      <c r="BH2" s="27">
        <v>43009</v>
      </c>
      <c r="BI2" s="27">
        <v>43040</v>
      </c>
      <c r="BJ2" s="27">
        <v>43070</v>
      </c>
      <c r="BK2" s="165">
        <v>43101</v>
      </c>
      <c r="BL2" s="165">
        <v>43132</v>
      </c>
      <c r="BM2" s="165">
        <v>43160</v>
      </c>
      <c r="BN2" s="165">
        <v>43191</v>
      </c>
      <c r="BO2" s="165">
        <v>43221</v>
      </c>
      <c r="BP2" s="165">
        <v>43252</v>
      </c>
      <c r="BQ2" s="165">
        <v>43282</v>
      </c>
      <c r="BR2" s="165">
        <v>43313</v>
      </c>
      <c r="BS2" s="165">
        <v>43344</v>
      </c>
      <c r="BT2" s="165">
        <v>43374</v>
      </c>
      <c r="BU2" s="165">
        <v>43405</v>
      </c>
      <c r="BV2" s="165">
        <v>43435</v>
      </c>
      <c r="BW2" s="165">
        <v>43466</v>
      </c>
      <c r="BX2" s="165">
        <v>43497</v>
      </c>
      <c r="BY2" s="165">
        <v>43525</v>
      </c>
      <c r="BZ2" s="165">
        <v>43556</v>
      </c>
      <c r="CA2" s="165">
        <v>43586</v>
      </c>
      <c r="CB2" s="165">
        <v>43617</v>
      </c>
      <c r="CC2" s="165">
        <v>43647</v>
      </c>
      <c r="CD2" s="165">
        <v>43678</v>
      </c>
      <c r="CE2" s="165">
        <v>43709</v>
      </c>
      <c r="CF2" s="165">
        <v>43739</v>
      </c>
      <c r="CG2" s="165">
        <v>43770</v>
      </c>
      <c r="CH2" s="165">
        <v>43800</v>
      </c>
      <c r="CI2" s="165">
        <v>43831</v>
      </c>
      <c r="CJ2" s="165">
        <v>43862</v>
      </c>
      <c r="CK2" s="165">
        <v>43891</v>
      </c>
      <c r="CL2" s="165">
        <v>43922</v>
      </c>
      <c r="CM2" s="165">
        <v>43952</v>
      </c>
      <c r="CN2" s="165">
        <v>43983</v>
      </c>
      <c r="CO2" s="165">
        <v>44013</v>
      </c>
      <c r="CP2" s="165">
        <v>44044</v>
      </c>
      <c r="CQ2" s="165">
        <v>44075</v>
      </c>
      <c r="CR2" s="165">
        <v>44105</v>
      </c>
      <c r="CS2" s="165">
        <v>44136</v>
      </c>
      <c r="CT2" s="165">
        <v>44166</v>
      </c>
      <c r="CU2" s="165">
        <v>44197</v>
      </c>
      <c r="CV2" s="165">
        <v>44228</v>
      </c>
      <c r="CW2" s="165">
        <v>44256</v>
      </c>
      <c r="CX2" s="165">
        <v>44287</v>
      </c>
      <c r="CY2" s="165">
        <v>44317</v>
      </c>
      <c r="CZ2" s="165">
        <v>44348</v>
      </c>
      <c r="DA2" s="165">
        <v>44378</v>
      </c>
      <c r="DB2" s="165">
        <v>44409</v>
      </c>
      <c r="DC2" s="165">
        <v>44440</v>
      </c>
      <c r="DD2" s="165">
        <v>44470</v>
      </c>
      <c r="DE2" s="165">
        <v>44501</v>
      </c>
      <c r="DF2" s="165">
        <v>44531</v>
      </c>
      <c r="DG2" s="165">
        <v>44562</v>
      </c>
    </row>
    <row r="3" spans="1:111" s="4" customFormat="1" ht="39.75" customHeight="1">
      <c r="A3" s="185" t="str">
        <f>IF('0'!A1=1,"Середньооблікова кількість штатних працівників (тис. осіб) КВЕД 2010","Average staff numbers (thousands person) CTEA 2010")</f>
        <v>Середньооблікова кількість штатних працівників (тис. осіб) КВЕД 2010</v>
      </c>
      <c r="B3" s="186"/>
      <c r="C3" s="28">
        <v>10195.1</v>
      </c>
      <c r="D3" s="28">
        <v>10210.1</v>
      </c>
      <c r="E3" s="28">
        <v>10207.700000000001</v>
      </c>
      <c r="F3" s="28">
        <v>10203.9</v>
      </c>
      <c r="G3" s="28">
        <v>10169.299999999999</v>
      </c>
      <c r="H3" s="28">
        <v>10163.700000000001</v>
      </c>
      <c r="I3" s="28">
        <v>10149.200000000001</v>
      </c>
      <c r="J3" s="28">
        <v>10124.700000000001</v>
      </c>
      <c r="K3" s="28">
        <v>10098.1</v>
      </c>
      <c r="L3" s="28">
        <v>10102.700000000001</v>
      </c>
      <c r="M3" s="28">
        <v>10059.299999999999</v>
      </c>
      <c r="N3" s="28">
        <v>9957.7000000000007</v>
      </c>
      <c r="O3" s="28">
        <v>10000.299999999999</v>
      </c>
      <c r="P3" s="28">
        <v>9968.1</v>
      </c>
      <c r="Q3" s="28">
        <v>9966.7000000000007</v>
      </c>
      <c r="R3" s="28">
        <v>9473.5</v>
      </c>
      <c r="S3" s="28">
        <v>9406.2999999999993</v>
      </c>
      <c r="T3" s="28">
        <v>9368.1</v>
      </c>
      <c r="U3" s="29" t="s">
        <v>2</v>
      </c>
      <c r="V3" s="29" t="s">
        <v>2</v>
      </c>
      <c r="W3" s="28">
        <v>8812.7000000000007</v>
      </c>
      <c r="X3" s="28">
        <v>8688.7999999999993</v>
      </c>
      <c r="Y3" s="28">
        <v>8490.4</v>
      </c>
      <c r="Z3" s="28">
        <v>8392.7999999999993</v>
      </c>
      <c r="AA3" s="28">
        <v>8127.7</v>
      </c>
      <c r="AB3" s="28">
        <v>8122.9</v>
      </c>
      <c r="AC3" s="28">
        <v>8131.9</v>
      </c>
      <c r="AD3" s="28">
        <v>8075.3</v>
      </c>
      <c r="AE3" s="28">
        <v>8039.3</v>
      </c>
      <c r="AF3" s="28">
        <v>8032.7</v>
      </c>
      <c r="AG3" s="28">
        <v>7991</v>
      </c>
      <c r="AH3" s="28">
        <v>7954.4</v>
      </c>
      <c r="AI3" s="28">
        <v>7950.5</v>
      </c>
      <c r="AJ3" s="28">
        <v>7962.5</v>
      </c>
      <c r="AK3" s="28">
        <v>7930.6</v>
      </c>
      <c r="AL3" s="28">
        <v>7845.1</v>
      </c>
      <c r="AM3" s="28">
        <v>7799.6</v>
      </c>
      <c r="AN3" s="28">
        <v>7847.7</v>
      </c>
      <c r="AO3" s="28">
        <v>7890.8</v>
      </c>
      <c r="AP3" s="28">
        <v>7885.8</v>
      </c>
      <c r="AQ3" s="28">
        <v>7852</v>
      </c>
      <c r="AR3" s="28">
        <v>7823.4</v>
      </c>
      <c r="AS3" s="28">
        <v>7814.6</v>
      </c>
      <c r="AT3" s="28">
        <v>7808.7</v>
      </c>
      <c r="AU3" s="28">
        <v>7807.4</v>
      </c>
      <c r="AV3" s="28">
        <v>7826.4</v>
      </c>
      <c r="AW3" s="28">
        <v>7818.5</v>
      </c>
      <c r="AX3" s="28">
        <v>7770.4</v>
      </c>
      <c r="AY3" s="28">
        <v>7665</v>
      </c>
      <c r="AZ3" s="28">
        <v>7726.9</v>
      </c>
      <c r="BA3" s="28">
        <v>7729.9</v>
      </c>
      <c r="BB3" s="28">
        <v>7703.3</v>
      </c>
      <c r="BC3" s="28">
        <v>7686.7</v>
      </c>
      <c r="BD3" s="28">
        <v>7668.3</v>
      </c>
      <c r="BE3" s="28">
        <v>7665.1</v>
      </c>
      <c r="BF3" s="28">
        <v>7651.2</v>
      </c>
      <c r="BG3" s="28">
        <v>7659.5</v>
      </c>
      <c r="BH3" s="28">
        <v>7690.6</v>
      </c>
      <c r="BI3" s="28">
        <v>7676.2</v>
      </c>
      <c r="BJ3" s="28">
        <v>7630.6</v>
      </c>
      <c r="BK3" s="28">
        <v>7685.6</v>
      </c>
      <c r="BL3" s="172">
        <v>7705.7</v>
      </c>
      <c r="BM3" s="172">
        <v>7703.9</v>
      </c>
      <c r="BN3" s="172">
        <v>7712.5</v>
      </c>
      <c r="BO3" s="172">
        <v>7693.6</v>
      </c>
      <c r="BP3" s="172">
        <v>7656.2</v>
      </c>
      <c r="BQ3" s="172">
        <v>7640.8</v>
      </c>
      <c r="BR3" s="172">
        <v>7611.8</v>
      </c>
      <c r="BS3" s="172">
        <v>7610.5</v>
      </c>
      <c r="BT3" s="172">
        <v>7659.7</v>
      </c>
      <c r="BU3" s="172">
        <v>7660.4</v>
      </c>
      <c r="BV3" s="172">
        <v>7597.2</v>
      </c>
      <c r="BW3" s="172">
        <v>7554.5</v>
      </c>
      <c r="BX3" s="172">
        <v>7541.9</v>
      </c>
      <c r="BY3" s="172">
        <v>7538.5</v>
      </c>
      <c r="BZ3" s="172">
        <v>7517</v>
      </c>
      <c r="CA3" s="172">
        <v>7473</v>
      </c>
      <c r="CB3" s="172">
        <v>7445.1</v>
      </c>
      <c r="CC3" s="172">
        <v>7419</v>
      </c>
      <c r="CD3" s="172">
        <v>7396.8</v>
      </c>
      <c r="CE3" s="172">
        <v>7376.6</v>
      </c>
      <c r="CF3" s="172">
        <v>7379.5</v>
      </c>
      <c r="CG3" s="172">
        <v>7374.1</v>
      </c>
      <c r="CH3" s="172">
        <v>7296.7</v>
      </c>
      <c r="CI3" s="172">
        <v>7476</v>
      </c>
      <c r="CJ3" s="172">
        <v>7486.1</v>
      </c>
      <c r="CK3" s="172">
        <v>7446.4</v>
      </c>
      <c r="CL3" s="172">
        <v>7346.3</v>
      </c>
      <c r="CM3" s="172">
        <v>7319.5</v>
      </c>
      <c r="CN3" s="172">
        <v>7299.7</v>
      </c>
      <c r="CO3" s="172">
        <v>7289.3</v>
      </c>
      <c r="CP3" s="172">
        <v>7276</v>
      </c>
      <c r="CQ3" s="172">
        <v>7302.8</v>
      </c>
      <c r="CR3" s="172">
        <v>7317.8</v>
      </c>
      <c r="CS3" s="172">
        <v>7322.8</v>
      </c>
      <c r="CT3" s="172">
        <v>7259.3</v>
      </c>
      <c r="CU3" s="172">
        <v>7075</v>
      </c>
      <c r="CV3" s="172">
        <v>7103.6</v>
      </c>
      <c r="CW3" s="172">
        <v>7145.9</v>
      </c>
      <c r="CX3" s="172">
        <v>7155.2</v>
      </c>
      <c r="CY3" s="172">
        <v>7134</v>
      </c>
      <c r="CZ3" s="172">
        <v>7115.4</v>
      </c>
      <c r="DA3" s="172">
        <v>7091</v>
      </c>
      <c r="DB3" s="172">
        <v>7078.9</v>
      </c>
      <c r="DC3" s="172">
        <v>7073.9</v>
      </c>
      <c r="DD3" s="172">
        <v>7085.8</v>
      </c>
      <c r="DE3" s="172">
        <v>7075.3</v>
      </c>
      <c r="DF3" s="172">
        <v>7020.7</v>
      </c>
      <c r="DG3" s="172">
        <v>7137.1</v>
      </c>
    </row>
    <row r="4" spans="1:111" ht="30" customHeight="1">
      <c r="A4" s="187" t="str">
        <f>IF('0'!A1=1,"За видами економічної діяльності КВЕД 2010","By types of economic activity CTEA 2010")</f>
        <v>За видами економічної діяльності КВЕД 2010</v>
      </c>
      <c r="B4" s="19"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30">
        <v>511.3</v>
      </c>
      <c r="D4" s="30">
        <v>507.4</v>
      </c>
      <c r="E4" s="30">
        <v>523.1</v>
      </c>
      <c r="F4" s="30">
        <v>567.4</v>
      </c>
      <c r="G4" s="30">
        <v>592.1</v>
      </c>
      <c r="H4" s="30">
        <v>604</v>
      </c>
      <c r="I4" s="30">
        <v>613.79999999999995</v>
      </c>
      <c r="J4" s="30">
        <v>610.29999999999995</v>
      </c>
      <c r="K4" s="30">
        <v>607.6</v>
      </c>
      <c r="L4" s="30">
        <v>601.1</v>
      </c>
      <c r="M4" s="30">
        <v>571.29999999999995</v>
      </c>
      <c r="N4" s="30">
        <v>516.70000000000005</v>
      </c>
      <c r="O4" s="30">
        <v>484.2</v>
      </c>
      <c r="P4" s="30">
        <v>482</v>
      </c>
      <c r="Q4" s="30">
        <v>510.7</v>
      </c>
      <c r="R4" s="30">
        <v>527.4</v>
      </c>
      <c r="S4" s="30">
        <v>543.20000000000005</v>
      </c>
      <c r="T4" s="30">
        <v>554.20000000000005</v>
      </c>
      <c r="U4" s="31" t="s">
        <v>2</v>
      </c>
      <c r="V4" s="31" t="s">
        <v>2</v>
      </c>
      <c r="W4" s="30">
        <v>553.20000000000005</v>
      </c>
      <c r="X4" s="30">
        <v>542.20000000000005</v>
      </c>
      <c r="Y4" s="30">
        <v>506.1</v>
      </c>
      <c r="Z4" s="30">
        <v>455.9</v>
      </c>
      <c r="AA4" s="30">
        <v>424.7</v>
      </c>
      <c r="AB4" s="30">
        <v>425.9</v>
      </c>
      <c r="AC4" s="30">
        <v>449.5</v>
      </c>
      <c r="AD4" s="30">
        <v>477.5</v>
      </c>
      <c r="AE4" s="30">
        <v>494</v>
      </c>
      <c r="AF4" s="30">
        <v>504.3</v>
      </c>
      <c r="AG4" s="30">
        <v>512.4</v>
      </c>
      <c r="AH4" s="30">
        <v>509.3</v>
      </c>
      <c r="AI4" s="30">
        <v>509.9</v>
      </c>
      <c r="AJ4" s="30">
        <v>503.4</v>
      </c>
      <c r="AK4" s="30">
        <v>476.1</v>
      </c>
      <c r="AL4" s="30">
        <v>438.8</v>
      </c>
      <c r="AM4" s="30">
        <v>417.1</v>
      </c>
      <c r="AN4" s="30">
        <v>419.6</v>
      </c>
      <c r="AO4" s="30">
        <v>442</v>
      </c>
      <c r="AP4" s="30">
        <v>475.7</v>
      </c>
      <c r="AQ4" s="30">
        <v>489.5</v>
      </c>
      <c r="AR4" s="30">
        <v>496.6</v>
      </c>
      <c r="AS4" s="30">
        <v>501.9</v>
      </c>
      <c r="AT4" s="30">
        <v>499.7</v>
      </c>
      <c r="AU4" s="30">
        <v>502.4</v>
      </c>
      <c r="AV4" s="30">
        <v>497</v>
      </c>
      <c r="AW4" s="30">
        <v>477</v>
      </c>
      <c r="AX4" s="30">
        <v>439.8</v>
      </c>
      <c r="AY4" s="30">
        <v>417.6</v>
      </c>
      <c r="AZ4" s="30">
        <v>414.8</v>
      </c>
      <c r="BA4" s="30">
        <v>439.8</v>
      </c>
      <c r="BB4" s="30">
        <v>471.4</v>
      </c>
      <c r="BC4" s="30">
        <v>484.9</v>
      </c>
      <c r="BD4" s="30">
        <v>492</v>
      </c>
      <c r="BE4" s="30">
        <v>501.2</v>
      </c>
      <c r="BF4" s="30">
        <v>499.4</v>
      </c>
      <c r="BG4" s="30">
        <v>498.3</v>
      </c>
      <c r="BH4" s="30">
        <v>492.8</v>
      </c>
      <c r="BI4" s="30">
        <v>466.8</v>
      </c>
      <c r="BJ4" s="30">
        <v>430.5</v>
      </c>
      <c r="BK4" s="30">
        <v>407.1</v>
      </c>
      <c r="BL4" s="173">
        <v>408</v>
      </c>
      <c r="BM4" s="173">
        <v>413.1</v>
      </c>
      <c r="BN4" s="173">
        <v>450.6</v>
      </c>
      <c r="BO4" s="173">
        <v>470.1</v>
      </c>
      <c r="BP4" s="173">
        <v>477.7</v>
      </c>
      <c r="BQ4" s="173">
        <v>483.7</v>
      </c>
      <c r="BR4" s="173">
        <v>483.6</v>
      </c>
      <c r="BS4" s="173">
        <v>484.1</v>
      </c>
      <c r="BT4" s="173">
        <v>481.4</v>
      </c>
      <c r="BU4" s="173">
        <v>457.2</v>
      </c>
      <c r="BV4" s="173">
        <v>419.8</v>
      </c>
      <c r="BW4" s="173">
        <v>408</v>
      </c>
      <c r="BX4" s="173">
        <v>405.1</v>
      </c>
      <c r="BY4" s="173">
        <v>421.3</v>
      </c>
      <c r="BZ4" s="173">
        <v>450.1</v>
      </c>
      <c r="CA4" s="173">
        <v>459.7</v>
      </c>
      <c r="CB4" s="173">
        <v>464.9</v>
      </c>
      <c r="CC4" s="173">
        <v>467.5</v>
      </c>
      <c r="CD4" s="173">
        <v>465.8</v>
      </c>
      <c r="CE4" s="173">
        <v>465.3</v>
      </c>
      <c r="CF4" s="173">
        <v>457.4</v>
      </c>
      <c r="CG4" s="173">
        <v>429.5</v>
      </c>
      <c r="CH4" s="173">
        <v>391.5</v>
      </c>
      <c r="CI4" s="173">
        <v>376.5</v>
      </c>
      <c r="CJ4" s="173">
        <v>377.4</v>
      </c>
      <c r="CK4" s="173">
        <v>395.5</v>
      </c>
      <c r="CL4" s="173">
        <v>410.1</v>
      </c>
      <c r="CM4" s="173">
        <v>419.7</v>
      </c>
      <c r="CN4" s="173">
        <v>426.1</v>
      </c>
      <c r="CO4" s="173">
        <v>432</v>
      </c>
      <c r="CP4" s="173">
        <v>430.2</v>
      </c>
      <c r="CQ4" s="173">
        <v>431.8</v>
      </c>
      <c r="CR4" s="173">
        <v>428.8</v>
      </c>
      <c r="CS4" s="173">
        <v>409.9</v>
      </c>
      <c r="CT4" s="173">
        <v>378.3</v>
      </c>
      <c r="CU4" s="173">
        <v>360.4</v>
      </c>
      <c r="CV4" s="173">
        <v>358.2</v>
      </c>
      <c r="CW4" s="173">
        <v>370.5</v>
      </c>
      <c r="CX4" s="173">
        <v>401.1</v>
      </c>
      <c r="CY4" s="173">
        <v>411</v>
      </c>
      <c r="CZ4" s="173">
        <v>417.2</v>
      </c>
      <c r="DA4" s="173">
        <v>421.1</v>
      </c>
      <c r="DB4" s="173">
        <v>420.6</v>
      </c>
      <c r="DC4" s="173">
        <v>422</v>
      </c>
      <c r="DD4" s="173">
        <v>421.3</v>
      </c>
      <c r="DE4" s="173">
        <v>407.2</v>
      </c>
      <c r="DF4" s="173">
        <v>380.1</v>
      </c>
      <c r="DG4" s="173">
        <v>369.4</v>
      </c>
    </row>
    <row r="5" spans="1:111" ht="30" customHeight="1">
      <c r="A5" s="188"/>
      <c r="B5" s="20" t="str">
        <f>IF('0'!A1=1,"з них сільське господарство","of which agriculture")</f>
        <v>з них сільське господарство</v>
      </c>
      <c r="C5" s="30">
        <v>444.7</v>
      </c>
      <c r="D5" s="30">
        <v>441.3</v>
      </c>
      <c r="E5" s="30">
        <v>456.7</v>
      </c>
      <c r="F5" s="30">
        <v>499.8</v>
      </c>
      <c r="G5" s="30">
        <v>524.5</v>
      </c>
      <c r="H5" s="30">
        <v>536.4</v>
      </c>
      <c r="I5" s="30">
        <v>546.79999999999995</v>
      </c>
      <c r="J5" s="30">
        <v>544</v>
      </c>
      <c r="K5" s="30">
        <v>542.1</v>
      </c>
      <c r="L5" s="30">
        <v>536.6</v>
      </c>
      <c r="M5" s="30">
        <v>507.9</v>
      </c>
      <c r="N5" s="30">
        <v>454.3</v>
      </c>
      <c r="O5" s="30">
        <v>425.2</v>
      </c>
      <c r="P5" s="30">
        <v>421.4</v>
      </c>
      <c r="Q5" s="30">
        <v>449</v>
      </c>
      <c r="R5" s="30">
        <v>466.8</v>
      </c>
      <c r="S5" s="30">
        <v>482.5</v>
      </c>
      <c r="T5" s="30">
        <v>493.2</v>
      </c>
      <c r="U5" s="31" t="s">
        <v>2</v>
      </c>
      <c r="V5" s="31" t="s">
        <v>2</v>
      </c>
      <c r="W5" s="30">
        <v>493.5</v>
      </c>
      <c r="X5" s="30">
        <v>483.4</v>
      </c>
      <c r="Y5" s="30">
        <v>447.9</v>
      </c>
      <c r="Z5" s="30">
        <v>398</v>
      </c>
      <c r="AA5" s="30">
        <v>365.9</v>
      </c>
      <c r="AB5" s="30">
        <v>365.9</v>
      </c>
      <c r="AC5" s="30">
        <v>388</v>
      </c>
      <c r="AD5" s="30">
        <v>415.9</v>
      </c>
      <c r="AE5" s="30">
        <v>432.1</v>
      </c>
      <c r="AF5" s="30">
        <v>441.8</v>
      </c>
      <c r="AG5" s="30">
        <v>449.7</v>
      </c>
      <c r="AH5" s="30">
        <v>446.6</v>
      </c>
      <c r="AI5" s="30">
        <v>447.2</v>
      </c>
      <c r="AJ5" s="30">
        <v>440.8</v>
      </c>
      <c r="AK5" s="30">
        <v>414</v>
      </c>
      <c r="AL5" s="30">
        <v>377.2</v>
      </c>
      <c r="AM5" s="30">
        <v>356.4</v>
      </c>
      <c r="AN5" s="30">
        <v>358.8</v>
      </c>
      <c r="AO5" s="30">
        <v>380</v>
      </c>
      <c r="AP5" s="30">
        <v>412.8</v>
      </c>
      <c r="AQ5" s="30">
        <v>425.8</v>
      </c>
      <c r="AR5" s="30">
        <v>432.7</v>
      </c>
      <c r="AS5" s="30">
        <v>438</v>
      </c>
      <c r="AT5" s="30">
        <v>435.5</v>
      </c>
      <c r="AU5" s="30">
        <v>438.2</v>
      </c>
      <c r="AV5" s="30">
        <v>433.6</v>
      </c>
      <c r="AW5" s="30">
        <v>414.5</v>
      </c>
      <c r="AX5" s="30">
        <v>378</v>
      </c>
      <c r="AY5" s="30">
        <v>357.2</v>
      </c>
      <c r="AZ5" s="30">
        <v>354.2</v>
      </c>
      <c r="BA5" s="30">
        <v>378.5</v>
      </c>
      <c r="BB5" s="30">
        <v>409.1</v>
      </c>
      <c r="BC5" s="30">
        <v>422.7</v>
      </c>
      <c r="BD5" s="30">
        <v>429.2</v>
      </c>
      <c r="BE5" s="30">
        <v>438.3</v>
      </c>
      <c r="BF5" s="30">
        <v>436.5</v>
      </c>
      <c r="BG5" s="30">
        <v>435.2</v>
      </c>
      <c r="BH5" s="30">
        <v>430.1</v>
      </c>
      <c r="BI5" s="30">
        <v>404.9</v>
      </c>
      <c r="BJ5" s="30">
        <v>369.1</v>
      </c>
      <c r="BK5" s="30">
        <v>346</v>
      </c>
      <c r="BL5" s="173">
        <v>346.7</v>
      </c>
      <c r="BM5" s="173">
        <v>351.8</v>
      </c>
      <c r="BN5" s="173">
        <v>388.4</v>
      </c>
      <c r="BO5" s="173">
        <v>407.8</v>
      </c>
      <c r="BP5" s="173">
        <v>415.1</v>
      </c>
      <c r="BQ5" s="173">
        <v>420.8</v>
      </c>
      <c r="BR5" s="173">
        <v>420.7</v>
      </c>
      <c r="BS5" s="173">
        <v>421.2</v>
      </c>
      <c r="BT5" s="173">
        <v>418.7</v>
      </c>
      <c r="BU5" s="173">
        <v>395.2</v>
      </c>
      <c r="BV5" s="173">
        <v>358.6</v>
      </c>
      <c r="BW5" s="173">
        <v>349.8</v>
      </c>
      <c r="BX5" s="173">
        <v>346.9</v>
      </c>
      <c r="BY5" s="173">
        <v>362.8</v>
      </c>
      <c r="BZ5" s="173">
        <v>390.6</v>
      </c>
      <c r="CA5" s="173">
        <v>400.8</v>
      </c>
      <c r="CB5" s="173">
        <v>405.9</v>
      </c>
      <c r="CC5" s="173">
        <v>409.3</v>
      </c>
      <c r="CD5" s="173">
        <v>408</v>
      </c>
      <c r="CE5" s="173">
        <v>408</v>
      </c>
      <c r="CF5" s="173">
        <v>401.1</v>
      </c>
      <c r="CG5" s="173">
        <v>374.2</v>
      </c>
      <c r="CH5" s="173">
        <v>337.2</v>
      </c>
      <c r="CI5" s="173">
        <v>324.5</v>
      </c>
      <c r="CJ5" s="173">
        <v>325.7</v>
      </c>
      <c r="CK5" s="173">
        <v>343.7</v>
      </c>
      <c r="CL5" s="173">
        <v>358.2</v>
      </c>
      <c r="CM5" s="173">
        <v>367.8</v>
      </c>
      <c r="CN5" s="173">
        <v>373.8</v>
      </c>
      <c r="CO5" s="173">
        <v>379.7</v>
      </c>
      <c r="CP5" s="173">
        <v>378</v>
      </c>
      <c r="CQ5" s="173">
        <v>379.7</v>
      </c>
      <c r="CR5" s="173">
        <v>377.1</v>
      </c>
      <c r="CS5" s="173">
        <v>358.8</v>
      </c>
      <c r="CT5" s="173">
        <v>327.8</v>
      </c>
      <c r="CU5" s="173">
        <v>306.7</v>
      </c>
      <c r="CV5" s="173">
        <v>304.7</v>
      </c>
      <c r="CW5" s="173">
        <v>317</v>
      </c>
      <c r="CX5" s="173">
        <v>347.1</v>
      </c>
      <c r="CY5" s="173">
        <v>357.6</v>
      </c>
      <c r="CZ5" s="173">
        <v>362.9</v>
      </c>
      <c r="DA5" s="173">
        <v>366.5</v>
      </c>
      <c r="DB5" s="173">
        <v>366</v>
      </c>
      <c r="DC5" s="173">
        <v>367.6</v>
      </c>
      <c r="DD5" s="173">
        <v>367</v>
      </c>
      <c r="DE5" s="173">
        <v>353.3</v>
      </c>
      <c r="DF5" s="173">
        <v>327</v>
      </c>
      <c r="DG5" s="173">
        <v>318.7</v>
      </c>
    </row>
    <row r="6" spans="1:111" ht="30" customHeight="1">
      <c r="A6" s="188"/>
      <c r="B6" s="20" t="str">
        <f>IF('0'!A1=1,"Промисловість","Manufacturing")</f>
        <v>Промисловість</v>
      </c>
      <c r="C6" s="30">
        <v>2724.1</v>
      </c>
      <c r="D6" s="30">
        <v>2718.5</v>
      </c>
      <c r="E6" s="30">
        <v>2712.7</v>
      </c>
      <c r="F6" s="30">
        <v>2695.1</v>
      </c>
      <c r="G6" s="30">
        <v>2673.8</v>
      </c>
      <c r="H6" s="30">
        <v>2667.5</v>
      </c>
      <c r="I6" s="30">
        <v>2662.8</v>
      </c>
      <c r="J6" s="30">
        <v>2655</v>
      </c>
      <c r="K6" s="30">
        <v>2638.7</v>
      </c>
      <c r="L6" s="30">
        <v>2639.7</v>
      </c>
      <c r="M6" s="30">
        <v>2629.8</v>
      </c>
      <c r="N6" s="30">
        <v>2603.4</v>
      </c>
      <c r="O6" s="30">
        <v>2615.1</v>
      </c>
      <c r="P6" s="30">
        <v>2604.9</v>
      </c>
      <c r="Q6" s="30">
        <v>2595.5</v>
      </c>
      <c r="R6" s="30">
        <v>2495.5</v>
      </c>
      <c r="S6" s="30">
        <v>2478.8000000000002</v>
      </c>
      <c r="T6" s="30">
        <v>2466.9</v>
      </c>
      <c r="U6" s="31" t="s">
        <v>2</v>
      </c>
      <c r="V6" s="31" t="s">
        <v>2</v>
      </c>
      <c r="W6" s="30">
        <v>2257.4</v>
      </c>
      <c r="X6" s="30">
        <v>2205.1</v>
      </c>
      <c r="Y6" s="30">
        <v>2151.6</v>
      </c>
      <c r="Z6" s="30">
        <v>2123.9</v>
      </c>
      <c r="AA6" s="30">
        <v>2041.3</v>
      </c>
      <c r="AB6" s="30">
        <v>2041.5</v>
      </c>
      <c r="AC6" s="30">
        <v>2039.2</v>
      </c>
      <c r="AD6" s="30">
        <v>2029</v>
      </c>
      <c r="AE6" s="30">
        <v>2024.4</v>
      </c>
      <c r="AF6" s="30">
        <v>2030.9</v>
      </c>
      <c r="AG6" s="30">
        <v>2015.8</v>
      </c>
      <c r="AH6" s="30">
        <v>2005.8</v>
      </c>
      <c r="AI6" s="30">
        <v>2002.2</v>
      </c>
      <c r="AJ6" s="30">
        <v>2009.9</v>
      </c>
      <c r="AK6" s="30">
        <v>2007.5</v>
      </c>
      <c r="AL6" s="30">
        <v>1989.6</v>
      </c>
      <c r="AM6" s="30">
        <v>1985.8</v>
      </c>
      <c r="AN6" s="30">
        <v>1980.4</v>
      </c>
      <c r="AO6" s="30">
        <v>1982.2</v>
      </c>
      <c r="AP6" s="30">
        <v>1967.5</v>
      </c>
      <c r="AQ6" s="30">
        <v>1952.8</v>
      </c>
      <c r="AR6" s="30">
        <v>1947.3</v>
      </c>
      <c r="AS6" s="30">
        <v>1940.4</v>
      </c>
      <c r="AT6" s="30">
        <v>1943.3</v>
      </c>
      <c r="AU6" s="30">
        <v>1936</v>
      </c>
      <c r="AV6" s="30">
        <v>1942</v>
      </c>
      <c r="AW6" s="30">
        <v>1945.2</v>
      </c>
      <c r="AX6" s="30">
        <v>1935.1</v>
      </c>
      <c r="AY6" s="30">
        <v>1937.4</v>
      </c>
      <c r="AZ6" s="30">
        <v>1942.3</v>
      </c>
      <c r="BA6" s="30">
        <v>1916.1</v>
      </c>
      <c r="BB6" s="30">
        <v>1896.9</v>
      </c>
      <c r="BC6" s="30">
        <v>1887.5</v>
      </c>
      <c r="BD6" s="30">
        <v>1877.3</v>
      </c>
      <c r="BE6" s="30">
        <v>1878</v>
      </c>
      <c r="BF6" s="30">
        <v>1877.6</v>
      </c>
      <c r="BG6" s="30">
        <v>1875.9</v>
      </c>
      <c r="BH6" s="30">
        <v>1884.1</v>
      </c>
      <c r="BI6" s="30">
        <v>1878.1</v>
      </c>
      <c r="BJ6" s="30">
        <v>1872.6</v>
      </c>
      <c r="BK6" s="30">
        <v>1870.5</v>
      </c>
      <c r="BL6" s="173">
        <v>1870.2</v>
      </c>
      <c r="BM6" s="173">
        <v>1870</v>
      </c>
      <c r="BN6" s="173">
        <v>1860.9</v>
      </c>
      <c r="BO6" s="173">
        <v>1851.6</v>
      </c>
      <c r="BP6" s="173">
        <v>1839.6</v>
      </c>
      <c r="BQ6" s="173">
        <v>1838.2</v>
      </c>
      <c r="BR6" s="173">
        <v>1831.3</v>
      </c>
      <c r="BS6" s="173">
        <v>1832.7</v>
      </c>
      <c r="BT6" s="173">
        <v>1844.1</v>
      </c>
      <c r="BU6" s="173">
        <v>1855.2</v>
      </c>
      <c r="BV6" s="173">
        <v>1846.2</v>
      </c>
      <c r="BW6" s="173">
        <v>1907</v>
      </c>
      <c r="BX6" s="173">
        <v>1904.1</v>
      </c>
      <c r="BY6" s="173">
        <v>1902.5</v>
      </c>
      <c r="BZ6" s="173">
        <v>1886.8</v>
      </c>
      <c r="CA6" s="173">
        <v>1868.2</v>
      </c>
      <c r="CB6" s="173">
        <v>1859.7</v>
      </c>
      <c r="CC6" s="173">
        <v>1854.6</v>
      </c>
      <c r="CD6" s="173">
        <v>1851</v>
      </c>
      <c r="CE6" s="173">
        <v>1844.9</v>
      </c>
      <c r="CF6" s="173">
        <v>1845.4</v>
      </c>
      <c r="CG6" s="173">
        <v>1848.8</v>
      </c>
      <c r="CH6" s="173">
        <v>1832.6</v>
      </c>
      <c r="CI6" s="173">
        <v>1847.7</v>
      </c>
      <c r="CJ6" s="173">
        <v>1847.4</v>
      </c>
      <c r="CK6" s="173">
        <v>1836.8</v>
      </c>
      <c r="CL6" s="173">
        <v>1808.9</v>
      </c>
      <c r="CM6" s="173">
        <v>1783.2</v>
      </c>
      <c r="CN6" s="173">
        <v>1781.4</v>
      </c>
      <c r="CO6" s="173">
        <v>1777</v>
      </c>
      <c r="CP6" s="173">
        <v>1772.7</v>
      </c>
      <c r="CQ6" s="173">
        <v>1771.3</v>
      </c>
      <c r="CR6" s="173">
        <v>1775</v>
      </c>
      <c r="CS6" s="173">
        <v>1783.8</v>
      </c>
      <c r="CT6" s="173">
        <v>1772.3</v>
      </c>
      <c r="CU6" s="173">
        <v>1788.9</v>
      </c>
      <c r="CV6" s="173">
        <v>1791.7</v>
      </c>
      <c r="CW6" s="173">
        <v>1789.7</v>
      </c>
      <c r="CX6" s="173">
        <v>1779.6</v>
      </c>
      <c r="CY6" s="173">
        <v>1768.6</v>
      </c>
      <c r="CZ6" s="173">
        <v>1761.8</v>
      </c>
      <c r="DA6" s="173">
        <v>1756.6</v>
      </c>
      <c r="DB6" s="173">
        <v>1752.6</v>
      </c>
      <c r="DC6" s="173">
        <v>1746.9</v>
      </c>
      <c r="DD6" s="173">
        <v>1748.4</v>
      </c>
      <c r="DE6" s="173">
        <v>1751.2</v>
      </c>
      <c r="DF6" s="173">
        <v>1744.4</v>
      </c>
      <c r="DG6" s="173">
        <v>1755.2</v>
      </c>
    </row>
    <row r="7" spans="1:111" ht="30" customHeight="1">
      <c r="A7" s="188"/>
      <c r="B7" s="20" t="str">
        <f>IF('0'!A1=1,"Будівництво","Construction")</f>
        <v>Будівництво</v>
      </c>
      <c r="C7" s="30">
        <v>305.60000000000002</v>
      </c>
      <c r="D7" s="30">
        <v>301</v>
      </c>
      <c r="E7" s="30">
        <v>300.89999999999998</v>
      </c>
      <c r="F7" s="30">
        <v>300.10000000000002</v>
      </c>
      <c r="G7" s="30">
        <v>298.7</v>
      </c>
      <c r="H7" s="30">
        <v>297.8</v>
      </c>
      <c r="I7" s="30">
        <v>296.39999999999998</v>
      </c>
      <c r="J7" s="30">
        <v>293.89999999999998</v>
      </c>
      <c r="K7" s="30">
        <v>290.8</v>
      </c>
      <c r="L7" s="30">
        <v>287.89999999999998</v>
      </c>
      <c r="M7" s="30">
        <v>283.8</v>
      </c>
      <c r="N7" s="30">
        <v>276.89999999999998</v>
      </c>
      <c r="O7" s="30">
        <v>272.5</v>
      </c>
      <c r="P7" s="30">
        <v>266.3</v>
      </c>
      <c r="Q7" s="30">
        <v>261.2</v>
      </c>
      <c r="R7" s="30">
        <v>244.4</v>
      </c>
      <c r="S7" s="30">
        <v>239.6</v>
      </c>
      <c r="T7" s="30">
        <v>235.2</v>
      </c>
      <c r="U7" s="31" t="s">
        <v>2</v>
      </c>
      <c r="V7" s="31" t="s">
        <v>2</v>
      </c>
      <c r="W7" s="30">
        <v>215.4</v>
      </c>
      <c r="X7" s="30">
        <v>207.6</v>
      </c>
      <c r="Y7" s="30">
        <v>201.8</v>
      </c>
      <c r="Z7" s="30">
        <v>197.4</v>
      </c>
      <c r="AA7" s="30">
        <v>192.7</v>
      </c>
      <c r="AB7" s="30">
        <v>190.4</v>
      </c>
      <c r="AC7" s="30">
        <v>187.2</v>
      </c>
      <c r="AD7" s="30">
        <v>184.6</v>
      </c>
      <c r="AE7" s="30">
        <v>183.2</v>
      </c>
      <c r="AF7" s="30">
        <v>181.6</v>
      </c>
      <c r="AG7" s="30">
        <v>177.8</v>
      </c>
      <c r="AH7" s="30">
        <v>176.7</v>
      </c>
      <c r="AI7" s="30">
        <v>176.5</v>
      </c>
      <c r="AJ7" s="30">
        <v>175.4</v>
      </c>
      <c r="AK7" s="30">
        <v>174.4</v>
      </c>
      <c r="AL7" s="30">
        <v>171.8</v>
      </c>
      <c r="AM7" s="30">
        <v>171.4</v>
      </c>
      <c r="AN7" s="30">
        <v>171.3</v>
      </c>
      <c r="AO7" s="30">
        <v>171.9</v>
      </c>
      <c r="AP7" s="30">
        <v>172.8</v>
      </c>
      <c r="AQ7" s="30">
        <v>174</v>
      </c>
      <c r="AR7" s="30">
        <v>174.3</v>
      </c>
      <c r="AS7" s="30">
        <v>173.6</v>
      </c>
      <c r="AT7" s="30">
        <v>173.6</v>
      </c>
      <c r="AU7" s="30">
        <v>173.5</v>
      </c>
      <c r="AV7" s="30">
        <v>172.6</v>
      </c>
      <c r="AW7" s="30">
        <v>171.3</v>
      </c>
      <c r="AX7" s="30">
        <v>167.6</v>
      </c>
      <c r="AY7" s="30">
        <v>162.4</v>
      </c>
      <c r="AZ7" s="30">
        <v>161.4</v>
      </c>
      <c r="BA7" s="30">
        <v>163.30000000000001</v>
      </c>
      <c r="BB7" s="30">
        <v>167.4</v>
      </c>
      <c r="BC7" s="30">
        <v>168.4</v>
      </c>
      <c r="BD7" s="30">
        <v>168.1</v>
      </c>
      <c r="BE7" s="30">
        <v>168.9</v>
      </c>
      <c r="BF7" s="30">
        <v>169.9</v>
      </c>
      <c r="BG7" s="30">
        <v>169</v>
      </c>
      <c r="BH7" s="30">
        <v>168.8</v>
      </c>
      <c r="BI7" s="30">
        <v>168.4</v>
      </c>
      <c r="BJ7" s="30">
        <v>166.2</v>
      </c>
      <c r="BK7" s="30">
        <v>175.3</v>
      </c>
      <c r="BL7" s="173">
        <v>175.3</v>
      </c>
      <c r="BM7" s="173">
        <v>175.6</v>
      </c>
      <c r="BN7" s="173">
        <v>176.5</v>
      </c>
      <c r="BO7" s="173">
        <v>178.9</v>
      </c>
      <c r="BP7" s="173">
        <v>178.7</v>
      </c>
      <c r="BQ7" s="173">
        <v>180.1</v>
      </c>
      <c r="BR7" s="173">
        <v>180</v>
      </c>
      <c r="BS7" s="173">
        <v>180.4</v>
      </c>
      <c r="BT7" s="173">
        <v>182.1</v>
      </c>
      <c r="BU7" s="173">
        <v>182.4</v>
      </c>
      <c r="BV7" s="173">
        <v>179.2</v>
      </c>
      <c r="BW7" s="173">
        <v>191.8</v>
      </c>
      <c r="BX7" s="173">
        <v>190.9</v>
      </c>
      <c r="BY7" s="173">
        <v>192.9</v>
      </c>
      <c r="BZ7" s="173">
        <v>194.1</v>
      </c>
      <c r="CA7" s="173">
        <v>196.4</v>
      </c>
      <c r="CB7" s="173">
        <v>196.2</v>
      </c>
      <c r="CC7" s="173">
        <v>197</v>
      </c>
      <c r="CD7" s="173">
        <v>196.3</v>
      </c>
      <c r="CE7" s="173">
        <v>194.9</v>
      </c>
      <c r="CF7" s="173">
        <v>195</v>
      </c>
      <c r="CG7" s="173">
        <v>193.2</v>
      </c>
      <c r="CH7" s="173">
        <v>186.1</v>
      </c>
      <c r="CI7" s="173">
        <v>195.7</v>
      </c>
      <c r="CJ7" s="173">
        <v>194.8</v>
      </c>
      <c r="CK7" s="173">
        <v>193.1</v>
      </c>
      <c r="CL7" s="173">
        <v>191.7</v>
      </c>
      <c r="CM7" s="173">
        <v>193.1</v>
      </c>
      <c r="CN7" s="173">
        <v>195.5</v>
      </c>
      <c r="CO7" s="173">
        <v>195.6</v>
      </c>
      <c r="CP7" s="173">
        <v>197</v>
      </c>
      <c r="CQ7" s="173">
        <v>198.8</v>
      </c>
      <c r="CR7" s="173">
        <v>199.7</v>
      </c>
      <c r="CS7" s="173">
        <v>199.1</v>
      </c>
      <c r="CT7" s="173">
        <v>195.7</v>
      </c>
      <c r="CU7" s="173">
        <v>206.9</v>
      </c>
      <c r="CV7" s="173">
        <v>207.3</v>
      </c>
      <c r="CW7" s="173">
        <v>211.7</v>
      </c>
      <c r="CX7" s="173">
        <v>217</v>
      </c>
      <c r="CY7" s="173">
        <v>220.8</v>
      </c>
      <c r="CZ7" s="173">
        <v>221.7</v>
      </c>
      <c r="DA7" s="173">
        <v>222.2</v>
      </c>
      <c r="DB7" s="173">
        <v>222.9</v>
      </c>
      <c r="DC7" s="173">
        <v>218.5</v>
      </c>
      <c r="DD7" s="173">
        <v>227.5</v>
      </c>
      <c r="DE7" s="173">
        <v>227.5</v>
      </c>
      <c r="DF7" s="173">
        <v>220.9</v>
      </c>
      <c r="DG7" s="173">
        <v>226.3</v>
      </c>
    </row>
    <row r="8" spans="1:111" ht="30" customHeight="1">
      <c r="A8" s="188"/>
      <c r="B8" s="20"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30">
        <v>929.2</v>
      </c>
      <c r="D8" s="30">
        <v>929.7</v>
      </c>
      <c r="E8" s="30">
        <v>924.6</v>
      </c>
      <c r="F8" s="30">
        <v>919.7</v>
      </c>
      <c r="G8" s="30">
        <v>913.7</v>
      </c>
      <c r="H8" s="30">
        <v>907.8</v>
      </c>
      <c r="I8" s="30">
        <v>904.7</v>
      </c>
      <c r="J8" s="30">
        <v>901.7</v>
      </c>
      <c r="K8" s="30">
        <v>897.1</v>
      </c>
      <c r="L8" s="30">
        <v>894.6</v>
      </c>
      <c r="M8" s="30">
        <v>893.3</v>
      </c>
      <c r="N8" s="30">
        <v>891.4</v>
      </c>
      <c r="O8" s="30">
        <v>893.7</v>
      </c>
      <c r="P8" s="30">
        <v>890</v>
      </c>
      <c r="Q8" s="30">
        <v>886</v>
      </c>
      <c r="R8" s="30">
        <v>838.3</v>
      </c>
      <c r="S8" s="30">
        <v>823.6</v>
      </c>
      <c r="T8" s="30">
        <v>812.3</v>
      </c>
      <c r="U8" s="31" t="s">
        <v>2</v>
      </c>
      <c r="V8" s="31" t="s">
        <v>2</v>
      </c>
      <c r="W8" s="30">
        <v>748.8</v>
      </c>
      <c r="X8" s="30">
        <v>735.3</v>
      </c>
      <c r="Y8" s="30">
        <v>727.8</v>
      </c>
      <c r="Z8" s="30">
        <v>726.2</v>
      </c>
      <c r="AA8" s="30">
        <v>703.6</v>
      </c>
      <c r="AB8" s="30">
        <v>703.5</v>
      </c>
      <c r="AC8" s="30">
        <v>703.1</v>
      </c>
      <c r="AD8" s="30">
        <v>693.5</v>
      </c>
      <c r="AE8" s="30">
        <v>686.5</v>
      </c>
      <c r="AF8" s="30">
        <v>681.7</v>
      </c>
      <c r="AG8" s="30">
        <v>670.5</v>
      </c>
      <c r="AH8" s="30">
        <v>664.4</v>
      </c>
      <c r="AI8" s="30">
        <v>667.2</v>
      </c>
      <c r="AJ8" s="30">
        <v>668.9</v>
      </c>
      <c r="AK8" s="30">
        <v>670.1</v>
      </c>
      <c r="AL8" s="30">
        <v>668.1</v>
      </c>
      <c r="AM8" s="30">
        <v>694.3</v>
      </c>
      <c r="AN8" s="30">
        <v>706.8</v>
      </c>
      <c r="AO8" s="30">
        <v>713.1</v>
      </c>
      <c r="AP8" s="30">
        <v>713.8</v>
      </c>
      <c r="AQ8" s="30">
        <v>709.1</v>
      </c>
      <c r="AR8" s="30">
        <v>703.5</v>
      </c>
      <c r="AS8" s="30">
        <v>704.1</v>
      </c>
      <c r="AT8" s="30">
        <v>706.1</v>
      </c>
      <c r="AU8" s="30">
        <v>704.8</v>
      </c>
      <c r="AV8" s="30">
        <v>705.2</v>
      </c>
      <c r="AW8" s="30">
        <v>695.9</v>
      </c>
      <c r="AX8" s="30">
        <v>711.8</v>
      </c>
      <c r="AY8" s="30">
        <v>666.3</v>
      </c>
      <c r="AZ8" s="30">
        <v>697.9</v>
      </c>
      <c r="BA8" s="30">
        <v>703.8</v>
      </c>
      <c r="BB8" s="30">
        <v>696</v>
      </c>
      <c r="BC8" s="30">
        <v>698.4</v>
      </c>
      <c r="BD8" s="30">
        <v>697.6</v>
      </c>
      <c r="BE8" s="30">
        <v>699.8</v>
      </c>
      <c r="BF8" s="30">
        <v>697.8</v>
      </c>
      <c r="BG8" s="30">
        <v>695</v>
      </c>
      <c r="BH8" s="30">
        <v>700.1</v>
      </c>
      <c r="BI8" s="30">
        <v>703.2</v>
      </c>
      <c r="BJ8" s="30">
        <v>704.8</v>
      </c>
      <c r="BK8" s="30">
        <v>769.3</v>
      </c>
      <c r="BL8" s="173">
        <v>767.2</v>
      </c>
      <c r="BM8" s="173">
        <v>765.1</v>
      </c>
      <c r="BN8" s="173">
        <v>763.5</v>
      </c>
      <c r="BO8" s="173">
        <v>763.1</v>
      </c>
      <c r="BP8" s="173">
        <v>758.4</v>
      </c>
      <c r="BQ8" s="173">
        <v>760.9</v>
      </c>
      <c r="BR8" s="173">
        <v>759.6</v>
      </c>
      <c r="BS8" s="173">
        <v>746.6</v>
      </c>
      <c r="BT8" s="173">
        <v>755</v>
      </c>
      <c r="BU8" s="173">
        <v>760.3</v>
      </c>
      <c r="BV8" s="173">
        <v>761.6</v>
      </c>
      <c r="BW8" s="173">
        <v>786.5</v>
      </c>
      <c r="BX8" s="173">
        <v>782.5</v>
      </c>
      <c r="BY8" s="173">
        <v>777.2</v>
      </c>
      <c r="BZ8" s="173">
        <v>767.7</v>
      </c>
      <c r="CA8" s="173">
        <v>764.9</v>
      </c>
      <c r="CB8" s="173">
        <v>759.2</v>
      </c>
      <c r="CC8" s="173">
        <v>760</v>
      </c>
      <c r="CD8" s="173">
        <v>758.6</v>
      </c>
      <c r="CE8" s="173">
        <v>756.8</v>
      </c>
      <c r="CF8" s="173">
        <v>753.8</v>
      </c>
      <c r="CG8" s="173">
        <v>756.4</v>
      </c>
      <c r="CH8" s="173">
        <v>760.9</v>
      </c>
      <c r="CI8" s="173">
        <v>812.8</v>
      </c>
      <c r="CJ8" s="173">
        <v>811</v>
      </c>
      <c r="CK8" s="173">
        <v>806.3</v>
      </c>
      <c r="CL8" s="173">
        <v>790.9</v>
      </c>
      <c r="CM8" s="173">
        <v>786.5</v>
      </c>
      <c r="CN8" s="173">
        <v>778</v>
      </c>
      <c r="CO8" s="173">
        <v>779.7</v>
      </c>
      <c r="CP8" s="173">
        <v>780</v>
      </c>
      <c r="CQ8" s="173">
        <v>786.6</v>
      </c>
      <c r="CR8" s="173">
        <v>787</v>
      </c>
      <c r="CS8" s="173">
        <v>790</v>
      </c>
      <c r="CT8" s="173">
        <v>787.8</v>
      </c>
      <c r="CU8" s="173">
        <v>809.3</v>
      </c>
      <c r="CV8" s="173">
        <v>813.6</v>
      </c>
      <c r="CW8" s="173">
        <v>809.9</v>
      </c>
      <c r="CX8" s="173">
        <v>807.2</v>
      </c>
      <c r="CY8" s="173">
        <v>803.9</v>
      </c>
      <c r="CZ8" s="173">
        <v>800.9</v>
      </c>
      <c r="DA8" s="173">
        <v>801.4</v>
      </c>
      <c r="DB8" s="173">
        <v>801.3</v>
      </c>
      <c r="DC8" s="173">
        <v>799.2</v>
      </c>
      <c r="DD8" s="173">
        <v>800</v>
      </c>
      <c r="DE8" s="173">
        <v>802.5</v>
      </c>
      <c r="DF8" s="173">
        <v>807.3</v>
      </c>
      <c r="DG8" s="173">
        <v>830.8</v>
      </c>
    </row>
    <row r="9" spans="1:111" ht="30" customHeight="1">
      <c r="A9" s="188"/>
      <c r="B9" s="20"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30">
        <v>821.7</v>
      </c>
      <c r="D9" s="30">
        <v>818.9</v>
      </c>
      <c r="E9" s="30">
        <v>813.7</v>
      </c>
      <c r="F9" s="30">
        <v>808.8</v>
      </c>
      <c r="G9" s="30">
        <v>808.2</v>
      </c>
      <c r="H9" s="30">
        <v>806.5</v>
      </c>
      <c r="I9" s="30">
        <v>808.5</v>
      </c>
      <c r="J9" s="30">
        <v>807.2</v>
      </c>
      <c r="K9" s="30">
        <v>804.4</v>
      </c>
      <c r="L9" s="30">
        <v>800.1</v>
      </c>
      <c r="M9" s="30">
        <v>798.5</v>
      </c>
      <c r="N9" s="30">
        <v>796</v>
      </c>
      <c r="O9" s="30">
        <v>812.1</v>
      </c>
      <c r="P9" s="30">
        <v>810</v>
      </c>
      <c r="Q9" s="30">
        <v>807.7</v>
      </c>
      <c r="R9" s="30">
        <v>764.7</v>
      </c>
      <c r="S9" s="30">
        <v>761.7</v>
      </c>
      <c r="T9" s="30">
        <v>757.4</v>
      </c>
      <c r="U9" s="31" t="s">
        <v>2</v>
      </c>
      <c r="V9" s="31" t="s">
        <v>2</v>
      </c>
      <c r="W9" s="30">
        <v>712.6</v>
      </c>
      <c r="X9" s="30">
        <v>709.1</v>
      </c>
      <c r="Y9" s="30">
        <v>698.3</v>
      </c>
      <c r="Z9" s="30">
        <v>694.1</v>
      </c>
      <c r="AA9" s="30">
        <v>667</v>
      </c>
      <c r="AB9" s="30">
        <v>659.7</v>
      </c>
      <c r="AC9" s="30">
        <v>664.4</v>
      </c>
      <c r="AD9" s="30">
        <v>662.5</v>
      </c>
      <c r="AE9" s="30">
        <v>659.1</v>
      </c>
      <c r="AF9" s="30">
        <v>658.1</v>
      </c>
      <c r="AG9" s="30">
        <v>660.1</v>
      </c>
      <c r="AH9" s="30">
        <v>660.4</v>
      </c>
      <c r="AI9" s="30">
        <v>660.6</v>
      </c>
      <c r="AJ9" s="30">
        <v>658.1</v>
      </c>
      <c r="AK9" s="30">
        <v>656</v>
      </c>
      <c r="AL9" s="30">
        <v>631.4</v>
      </c>
      <c r="AM9" s="30">
        <v>647</v>
      </c>
      <c r="AN9" s="30">
        <v>660.2</v>
      </c>
      <c r="AO9" s="30">
        <v>660.6</v>
      </c>
      <c r="AP9" s="30">
        <v>660.4</v>
      </c>
      <c r="AQ9" s="30">
        <v>658.5</v>
      </c>
      <c r="AR9" s="30">
        <v>657.7</v>
      </c>
      <c r="AS9" s="30">
        <v>662.1</v>
      </c>
      <c r="AT9" s="30">
        <v>662.3</v>
      </c>
      <c r="AU9" s="30">
        <v>658.5</v>
      </c>
      <c r="AV9" s="30">
        <v>657.3</v>
      </c>
      <c r="AW9" s="30">
        <v>657.9</v>
      </c>
      <c r="AX9" s="30">
        <v>656.2</v>
      </c>
      <c r="AY9" s="30">
        <v>666.6</v>
      </c>
      <c r="AZ9" s="30">
        <v>666</v>
      </c>
      <c r="BA9" s="30">
        <v>666.2</v>
      </c>
      <c r="BB9" s="30">
        <v>665.6</v>
      </c>
      <c r="BC9" s="30">
        <v>663.1</v>
      </c>
      <c r="BD9" s="30">
        <v>657.1</v>
      </c>
      <c r="BE9" s="30">
        <v>655.29999999999995</v>
      </c>
      <c r="BF9" s="30">
        <v>647.9</v>
      </c>
      <c r="BG9" s="30">
        <v>644.9</v>
      </c>
      <c r="BH9" s="30">
        <v>643</v>
      </c>
      <c r="BI9" s="30">
        <v>643.20000000000005</v>
      </c>
      <c r="BJ9" s="30">
        <v>643.9</v>
      </c>
      <c r="BK9" s="30">
        <v>654.6</v>
      </c>
      <c r="BL9" s="173">
        <v>655.8</v>
      </c>
      <c r="BM9" s="173">
        <v>655.20000000000005</v>
      </c>
      <c r="BN9" s="173">
        <v>653.5</v>
      </c>
      <c r="BO9" s="173">
        <v>651.79999999999995</v>
      </c>
      <c r="BP9" s="173">
        <v>649.1</v>
      </c>
      <c r="BQ9" s="173">
        <v>649.4</v>
      </c>
      <c r="BR9" s="173">
        <v>647.1</v>
      </c>
      <c r="BS9" s="173">
        <v>642.9</v>
      </c>
      <c r="BT9" s="173">
        <v>643</v>
      </c>
      <c r="BU9" s="173">
        <v>640</v>
      </c>
      <c r="BV9" s="173">
        <v>638.20000000000005</v>
      </c>
      <c r="BW9" s="173">
        <v>651.70000000000005</v>
      </c>
      <c r="BX9" s="173">
        <v>652</v>
      </c>
      <c r="BY9" s="173">
        <v>650</v>
      </c>
      <c r="BZ9" s="173">
        <v>647.5</v>
      </c>
      <c r="CA9" s="173">
        <v>645.20000000000005</v>
      </c>
      <c r="CB9" s="173">
        <v>642.4</v>
      </c>
      <c r="CC9" s="173">
        <v>632.20000000000005</v>
      </c>
      <c r="CD9" s="173">
        <v>627.70000000000005</v>
      </c>
      <c r="CE9" s="173">
        <v>620.1</v>
      </c>
      <c r="CF9" s="173">
        <v>618.6</v>
      </c>
      <c r="CG9" s="173">
        <v>616.5</v>
      </c>
      <c r="CH9" s="173">
        <v>616.70000000000005</v>
      </c>
      <c r="CI9" s="173">
        <v>637.1</v>
      </c>
      <c r="CJ9" s="173">
        <v>639.20000000000005</v>
      </c>
      <c r="CK9" s="173">
        <v>629</v>
      </c>
      <c r="CL9" s="173">
        <v>624.1</v>
      </c>
      <c r="CM9" s="173">
        <v>624.4</v>
      </c>
      <c r="CN9" s="173">
        <v>625.79999999999995</v>
      </c>
      <c r="CO9" s="173">
        <v>627.4</v>
      </c>
      <c r="CP9" s="173">
        <v>622.4</v>
      </c>
      <c r="CQ9" s="173">
        <v>620.20000000000005</v>
      </c>
      <c r="CR9" s="173">
        <v>621.20000000000005</v>
      </c>
      <c r="CS9" s="173">
        <v>620.5</v>
      </c>
      <c r="CT9" s="173">
        <v>617.79999999999995</v>
      </c>
      <c r="CU9" s="173">
        <v>624.4</v>
      </c>
      <c r="CV9" s="173">
        <v>621.1</v>
      </c>
      <c r="CW9" s="173">
        <v>621.70000000000005</v>
      </c>
      <c r="CX9" s="173">
        <v>617.1</v>
      </c>
      <c r="CY9" s="173">
        <v>616.1</v>
      </c>
      <c r="CZ9" s="173">
        <v>615.70000000000005</v>
      </c>
      <c r="DA9" s="173">
        <v>613.6</v>
      </c>
      <c r="DB9" s="173">
        <v>610.9</v>
      </c>
      <c r="DC9" s="173">
        <v>608.1</v>
      </c>
      <c r="DD9" s="173">
        <v>600.4</v>
      </c>
      <c r="DE9" s="173">
        <v>596.70000000000005</v>
      </c>
      <c r="DF9" s="173">
        <v>592.4</v>
      </c>
      <c r="DG9" s="173">
        <v>601</v>
      </c>
    </row>
    <row r="10" spans="1:111" ht="30" customHeight="1">
      <c r="A10" s="188"/>
      <c r="B10" s="20" t="str">
        <f>IF('0'!A1=1,"наземний і трубопровідний транспорт","surface and pipeline transport")</f>
        <v>наземний і трубопровідний транспорт</v>
      </c>
      <c r="C10" s="30">
        <v>258.2</v>
      </c>
      <c r="D10" s="30">
        <v>257.89999999999998</v>
      </c>
      <c r="E10" s="30">
        <v>256.10000000000002</v>
      </c>
      <c r="F10" s="30">
        <v>257.3</v>
      </c>
      <c r="G10" s="30">
        <v>258.2</v>
      </c>
      <c r="H10" s="30">
        <v>259</v>
      </c>
      <c r="I10" s="30">
        <v>259.39999999999998</v>
      </c>
      <c r="J10" s="30">
        <v>259.60000000000002</v>
      </c>
      <c r="K10" s="30">
        <v>259</v>
      </c>
      <c r="L10" s="30">
        <v>257.89999999999998</v>
      </c>
      <c r="M10" s="30">
        <v>257.8</v>
      </c>
      <c r="N10" s="30">
        <v>257.2</v>
      </c>
      <c r="O10" s="30">
        <v>309.8</v>
      </c>
      <c r="P10" s="30">
        <v>308.5</v>
      </c>
      <c r="Q10" s="30">
        <v>307.10000000000002</v>
      </c>
      <c r="R10" s="30">
        <v>290.8</v>
      </c>
      <c r="S10" s="30">
        <v>289.39999999999998</v>
      </c>
      <c r="T10" s="30">
        <v>287</v>
      </c>
      <c r="U10" s="31" t="s">
        <v>2</v>
      </c>
      <c r="V10" s="31" t="s">
        <v>2</v>
      </c>
      <c r="W10" s="30">
        <v>269.89999999999998</v>
      </c>
      <c r="X10" s="30">
        <v>271.3</v>
      </c>
      <c r="Y10" s="30">
        <v>264.60000000000002</v>
      </c>
      <c r="Z10" s="30">
        <v>262.8</v>
      </c>
      <c r="AA10" s="30">
        <v>257.5</v>
      </c>
      <c r="AB10" s="30">
        <v>255.9</v>
      </c>
      <c r="AC10" s="30">
        <v>257.10000000000002</v>
      </c>
      <c r="AD10" s="30">
        <v>256.3</v>
      </c>
      <c r="AE10" s="30">
        <v>255.5</v>
      </c>
      <c r="AF10" s="30">
        <v>255.1</v>
      </c>
      <c r="AG10" s="30">
        <v>253.9</v>
      </c>
      <c r="AH10" s="30">
        <v>255</v>
      </c>
      <c r="AI10" s="30">
        <v>255.9</v>
      </c>
      <c r="AJ10" s="30">
        <v>256.3</v>
      </c>
      <c r="AK10" s="30">
        <v>256.39999999999998</v>
      </c>
      <c r="AL10" s="30">
        <v>246.6</v>
      </c>
      <c r="AM10" s="30">
        <v>263.8</v>
      </c>
      <c r="AN10" s="30">
        <v>268.8</v>
      </c>
      <c r="AO10" s="30">
        <v>270.3</v>
      </c>
      <c r="AP10" s="30">
        <v>270.8</v>
      </c>
      <c r="AQ10" s="30">
        <v>270</v>
      </c>
      <c r="AR10" s="30">
        <v>269.3</v>
      </c>
      <c r="AS10" s="30">
        <v>273</v>
      </c>
      <c r="AT10" s="30">
        <v>273.2</v>
      </c>
      <c r="AU10" s="30">
        <v>272.3</v>
      </c>
      <c r="AV10" s="30">
        <v>271.8</v>
      </c>
      <c r="AW10" s="30">
        <v>271.89999999999998</v>
      </c>
      <c r="AX10" s="30">
        <v>271.7</v>
      </c>
      <c r="AY10" s="30">
        <v>276.5</v>
      </c>
      <c r="AZ10" s="30">
        <v>276</v>
      </c>
      <c r="BA10" s="30">
        <v>275.60000000000002</v>
      </c>
      <c r="BB10" s="30">
        <v>274.39999999999998</v>
      </c>
      <c r="BC10" s="30">
        <v>282.3</v>
      </c>
      <c r="BD10" s="30">
        <v>276.5</v>
      </c>
      <c r="BE10" s="30">
        <v>274.7</v>
      </c>
      <c r="BF10" s="30">
        <v>265.60000000000002</v>
      </c>
      <c r="BG10" s="30">
        <v>264.39999999999998</v>
      </c>
      <c r="BH10" s="30">
        <v>263.89999999999998</v>
      </c>
      <c r="BI10" s="30">
        <v>265.5</v>
      </c>
      <c r="BJ10" s="30">
        <v>265.7</v>
      </c>
      <c r="BK10" s="30">
        <v>257.60000000000002</v>
      </c>
      <c r="BL10" s="173">
        <v>257.60000000000002</v>
      </c>
      <c r="BM10" s="173">
        <v>256.5</v>
      </c>
      <c r="BN10" s="173">
        <v>255.5</v>
      </c>
      <c r="BO10" s="173">
        <v>254.1</v>
      </c>
      <c r="BP10" s="173">
        <v>253.2</v>
      </c>
      <c r="BQ10" s="173">
        <v>252.9</v>
      </c>
      <c r="BR10" s="173">
        <v>252.3</v>
      </c>
      <c r="BS10" s="173">
        <v>251.6</v>
      </c>
      <c r="BT10" s="173">
        <v>251.7</v>
      </c>
      <c r="BU10" s="173">
        <v>251.4</v>
      </c>
      <c r="BV10" s="173">
        <v>250.2</v>
      </c>
      <c r="BW10" s="173">
        <v>251.7</v>
      </c>
      <c r="BX10" s="173">
        <v>251.9</v>
      </c>
      <c r="BY10" s="173">
        <v>251.3</v>
      </c>
      <c r="BZ10" s="173">
        <v>250.3</v>
      </c>
      <c r="CA10" s="173">
        <v>250</v>
      </c>
      <c r="CB10" s="173">
        <v>249</v>
      </c>
      <c r="CC10" s="173">
        <v>239.5</v>
      </c>
      <c r="CD10" s="173">
        <v>237.8</v>
      </c>
      <c r="CE10" s="173">
        <v>236</v>
      </c>
      <c r="CF10" s="173">
        <v>235.5</v>
      </c>
      <c r="CG10" s="173">
        <v>236.5</v>
      </c>
      <c r="CH10" s="173">
        <v>237.2</v>
      </c>
      <c r="CI10" s="173">
        <v>254.1</v>
      </c>
      <c r="CJ10" s="173">
        <v>253.6</v>
      </c>
      <c r="CK10" s="173">
        <v>249.8</v>
      </c>
      <c r="CL10" s="173">
        <v>244.3</v>
      </c>
      <c r="CM10" s="173">
        <v>244</v>
      </c>
      <c r="CN10" s="173">
        <v>247.1</v>
      </c>
      <c r="CO10" s="173">
        <v>249.4</v>
      </c>
      <c r="CP10" s="173">
        <v>246.1</v>
      </c>
      <c r="CQ10" s="173">
        <v>248.3</v>
      </c>
      <c r="CR10" s="173">
        <v>250.7</v>
      </c>
      <c r="CS10" s="173">
        <v>249.5</v>
      </c>
      <c r="CT10" s="173">
        <v>248.4</v>
      </c>
      <c r="CU10" s="173">
        <v>257.3</v>
      </c>
      <c r="CV10" s="173">
        <v>253.6</v>
      </c>
      <c r="CW10" s="173">
        <v>254.1</v>
      </c>
      <c r="CX10" s="173">
        <v>252</v>
      </c>
      <c r="CY10" s="173">
        <v>252.2</v>
      </c>
      <c r="CZ10" s="173">
        <v>250.4</v>
      </c>
      <c r="DA10" s="173">
        <v>250</v>
      </c>
      <c r="DB10" s="173">
        <v>248.1</v>
      </c>
      <c r="DC10" s="173">
        <v>246.5</v>
      </c>
      <c r="DD10" s="173">
        <v>245.9</v>
      </c>
      <c r="DE10" s="173">
        <v>244.1</v>
      </c>
      <c r="DF10" s="173">
        <v>243.1</v>
      </c>
      <c r="DG10" s="173">
        <v>245</v>
      </c>
    </row>
    <row r="11" spans="1:111" ht="30" customHeight="1">
      <c r="A11" s="188"/>
      <c r="B11" s="20" t="str">
        <f>IF('0'!A1=1,"водний транспорт","water transport")</f>
        <v>водний транспорт</v>
      </c>
      <c r="C11" s="30">
        <v>4.5</v>
      </c>
      <c r="D11" s="30">
        <v>4.5</v>
      </c>
      <c r="E11" s="30">
        <v>4.4000000000000004</v>
      </c>
      <c r="F11" s="30">
        <v>4.4000000000000004</v>
      </c>
      <c r="G11" s="30">
        <v>4.4000000000000004</v>
      </c>
      <c r="H11" s="30">
        <v>4.4000000000000004</v>
      </c>
      <c r="I11" s="30">
        <v>4.4000000000000004</v>
      </c>
      <c r="J11" s="30">
        <v>4.3</v>
      </c>
      <c r="K11" s="30">
        <v>4.2</v>
      </c>
      <c r="L11" s="30">
        <v>4.0999999999999996</v>
      </c>
      <c r="M11" s="30">
        <v>4.0999999999999996</v>
      </c>
      <c r="N11" s="30">
        <v>4</v>
      </c>
      <c r="O11" s="30">
        <v>4.5</v>
      </c>
      <c r="P11" s="30">
        <v>4.5999999999999996</v>
      </c>
      <c r="Q11" s="30">
        <v>4.5999999999999996</v>
      </c>
      <c r="R11" s="30">
        <v>3.7</v>
      </c>
      <c r="S11" s="30">
        <v>3.7</v>
      </c>
      <c r="T11" s="30">
        <v>3.6</v>
      </c>
      <c r="U11" s="31" t="s">
        <v>2</v>
      </c>
      <c r="V11" s="31" t="s">
        <v>2</v>
      </c>
      <c r="W11" s="30">
        <v>3.4</v>
      </c>
      <c r="X11" s="30">
        <v>3.3</v>
      </c>
      <c r="Y11" s="30">
        <v>3.4</v>
      </c>
      <c r="Z11" s="30">
        <v>3.3</v>
      </c>
      <c r="AA11" s="30">
        <v>3.6</v>
      </c>
      <c r="AB11" s="30">
        <v>3.5</v>
      </c>
      <c r="AC11" s="30">
        <v>3.5</v>
      </c>
      <c r="AD11" s="30">
        <v>3.6</v>
      </c>
      <c r="AE11" s="30">
        <v>3.5</v>
      </c>
      <c r="AF11" s="30">
        <v>3.5</v>
      </c>
      <c r="AG11" s="30">
        <v>3.5</v>
      </c>
      <c r="AH11" s="30">
        <v>3.9</v>
      </c>
      <c r="AI11" s="30">
        <v>3.8</v>
      </c>
      <c r="AJ11" s="30">
        <v>3.8</v>
      </c>
      <c r="AK11" s="30">
        <v>3.8</v>
      </c>
      <c r="AL11" s="30">
        <v>3.8</v>
      </c>
      <c r="AM11" s="30">
        <v>3.4</v>
      </c>
      <c r="AN11" s="30">
        <v>3.4</v>
      </c>
      <c r="AO11" s="30">
        <v>3.4</v>
      </c>
      <c r="AP11" s="30">
        <v>3.5</v>
      </c>
      <c r="AQ11" s="30">
        <v>3.4</v>
      </c>
      <c r="AR11" s="30">
        <v>3.4</v>
      </c>
      <c r="AS11" s="30">
        <v>3.4</v>
      </c>
      <c r="AT11" s="30">
        <v>3.4</v>
      </c>
      <c r="AU11" s="30">
        <v>3.4</v>
      </c>
      <c r="AV11" s="30">
        <v>3.3</v>
      </c>
      <c r="AW11" s="30">
        <v>3.2</v>
      </c>
      <c r="AX11" s="30">
        <v>3.1</v>
      </c>
      <c r="AY11" s="30">
        <v>2.2999999999999998</v>
      </c>
      <c r="AZ11" s="30">
        <v>2.2999999999999998</v>
      </c>
      <c r="BA11" s="30">
        <v>2.2999999999999998</v>
      </c>
      <c r="BB11" s="30">
        <v>2.2999999999999998</v>
      </c>
      <c r="BC11" s="30">
        <v>2.4</v>
      </c>
      <c r="BD11" s="30">
        <v>2.2999999999999998</v>
      </c>
      <c r="BE11" s="30">
        <v>2.4</v>
      </c>
      <c r="BF11" s="30">
        <v>2.4</v>
      </c>
      <c r="BG11" s="30">
        <v>2.4</v>
      </c>
      <c r="BH11" s="30">
        <v>2.4</v>
      </c>
      <c r="BI11" s="30">
        <v>2.2999999999999998</v>
      </c>
      <c r="BJ11" s="30">
        <v>2.2999999999999998</v>
      </c>
      <c r="BK11" s="30">
        <v>2.4</v>
      </c>
      <c r="BL11" s="173">
        <v>2.4</v>
      </c>
      <c r="BM11" s="173">
        <v>2.4</v>
      </c>
      <c r="BN11" s="173">
        <v>2.6</v>
      </c>
      <c r="BO11" s="173">
        <v>2.7</v>
      </c>
      <c r="BP11" s="173">
        <v>2.7</v>
      </c>
      <c r="BQ11" s="173">
        <v>2.7</v>
      </c>
      <c r="BR11" s="173">
        <v>2.7</v>
      </c>
      <c r="BS11" s="173">
        <v>2.7</v>
      </c>
      <c r="BT11" s="173">
        <v>2.7</v>
      </c>
      <c r="BU11" s="173">
        <v>2.6</v>
      </c>
      <c r="BV11" s="173">
        <v>2.6</v>
      </c>
      <c r="BW11" s="173">
        <v>2.6</v>
      </c>
      <c r="BX11" s="173">
        <v>2.6</v>
      </c>
      <c r="BY11" s="173">
        <v>2.7</v>
      </c>
      <c r="BZ11" s="173">
        <v>2.8</v>
      </c>
      <c r="CA11" s="173">
        <v>2.9</v>
      </c>
      <c r="CB11" s="173">
        <v>2.9</v>
      </c>
      <c r="CC11" s="173">
        <v>2.9</v>
      </c>
      <c r="CD11" s="173">
        <v>3</v>
      </c>
      <c r="CE11" s="173">
        <v>2.9</v>
      </c>
      <c r="CF11" s="173">
        <v>2.9</v>
      </c>
      <c r="CG11" s="173">
        <v>2.8</v>
      </c>
      <c r="CH11" s="173">
        <v>2.8</v>
      </c>
      <c r="CI11" s="173">
        <v>2.5</v>
      </c>
      <c r="CJ11" s="173">
        <v>2.4</v>
      </c>
      <c r="CK11" s="173">
        <v>2.4</v>
      </c>
      <c r="CL11" s="173">
        <v>2.4</v>
      </c>
      <c r="CM11" s="173">
        <v>2.4</v>
      </c>
      <c r="CN11" s="173">
        <v>2.4</v>
      </c>
      <c r="CO11" s="173">
        <v>2.4</v>
      </c>
      <c r="CP11" s="173">
        <v>2.4</v>
      </c>
      <c r="CQ11" s="173">
        <v>2.2999999999999998</v>
      </c>
      <c r="CR11" s="173">
        <v>2.2999999999999998</v>
      </c>
      <c r="CS11" s="173">
        <v>2.2999999999999998</v>
      </c>
      <c r="CT11" s="173">
        <v>2.2999999999999998</v>
      </c>
      <c r="CU11" s="173">
        <v>2.5</v>
      </c>
      <c r="CV11" s="173">
        <v>2.4</v>
      </c>
      <c r="CW11" s="173">
        <v>2.2999999999999998</v>
      </c>
      <c r="CX11" s="173">
        <v>2.2000000000000002</v>
      </c>
      <c r="CY11" s="173">
        <v>2.5</v>
      </c>
      <c r="CZ11" s="173">
        <v>2.5</v>
      </c>
      <c r="DA11" s="173">
        <v>2.5</v>
      </c>
      <c r="DB11" s="173">
        <v>2.5</v>
      </c>
      <c r="DC11" s="173">
        <v>2.2999999999999998</v>
      </c>
      <c r="DD11" s="173">
        <v>2.6</v>
      </c>
      <c r="DE11" s="173">
        <v>2.6</v>
      </c>
      <c r="DF11" s="173">
        <v>2.2999999999999998</v>
      </c>
      <c r="DG11" s="173">
        <v>2.6</v>
      </c>
    </row>
    <row r="12" spans="1:111" ht="30" customHeight="1">
      <c r="A12" s="188"/>
      <c r="B12" s="20" t="str">
        <f>IF('0'!A1=1,"авіаційний транспорт","air transport")</f>
        <v>авіаційний транспорт</v>
      </c>
      <c r="C12" s="30">
        <v>10.7</v>
      </c>
      <c r="D12" s="30">
        <v>10.3</v>
      </c>
      <c r="E12" s="30">
        <v>9.6999999999999993</v>
      </c>
      <c r="F12" s="30">
        <v>9</v>
      </c>
      <c r="G12" s="30">
        <v>8.8000000000000007</v>
      </c>
      <c r="H12" s="30">
        <v>8.6</v>
      </c>
      <c r="I12" s="30">
        <v>8.8000000000000007</v>
      </c>
      <c r="J12" s="30">
        <v>8.4</v>
      </c>
      <c r="K12" s="30">
        <v>8.8000000000000007</v>
      </c>
      <c r="L12" s="30">
        <v>8.9</v>
      </c>
      <c r="M12" s="30">
        <v>8.8000000000000007</v>
      </c>
      <c r="N12" s="30">
        <v>8.9</v>
      </c>
      <c r="O12" s="30">
        <v>8.1</v>
      </c>
      <c r="P12" s="30">
        <v>8.1</v>
      </c>
      <c r="Q12" s="30">
        <v>8.1999999999999993</v>
      </c>
      <c r="R12" s="30">
        <v>7.6</v>
      </c>
      <c r="S12" s="30">
        <v>7.5</v>
      </c>
      <c r="T12" s="30">
        <v>7.4</v>
      </c>
      <c r="U12" s="31" t="s">
        <v>2</v>
      </c>
      <c r="V12" s="31" t="s">
        <v>2</v>
      </c>
      <c r="W12" s="30">
        <v>7</v>
      </c>
      <c r="X12" s="30">
        <v>6.9</v>
      </c>
      <c r="Y12" s="30">
        <v>6.8</v>
      </c>
      <c r="Z12" s="30">
        <v>6.6</v>
      </c>
      <c r="AA12" s="30">
        <v>7.1</v>
      </c>
      <c r="AB12" s="30">
        <v>7.2</v>
      </c>
      <c r="AC12" s="30">
        <v>7</v>
      </c>
      <c r="AD12" s="30">
        <v>6.9</v>
      </c>
      <c r="AE12" s="30">
        <v>6.9</v>
      </c>
      <c r="AF12" s="30">
        <v>6.9</v>
      </c>
      <c r="AG12" s="30">
        <v>6.9</v>
      </c>
      <c r="AH12" s="30">
        <v>6.9</v>
      </c>
      <c r="AI12" s="30">
        <v>6.8</v>
      </c>
      <c r="AJ12" s="30">
        <v>6.8</v>
      </c>
      <c r="AK12" s="30">
        <v>6.8</v>
      </c>
      <c r="AL12" s="30">
        <v>6.8</v>
      </c>
      <c r="AM12" s="30">
        <v>6.9</v>
      </c>
      <c r="AN12" s="30">
        <v>6.9</v>
      </c>
      <c r="AO12" s="30">
        <v>6.9</v>
      </c>
      <c r="AP12" s="30">
        <v>7</v>
      </c>
      <c r="AQ12" s="30">
        <v>7</v>
      </c>
      <c r="AR12" s="30">
        <v>7</v>
      </c>
      <c r="AS12" s="30">
        <v>8</v>
      </c>
      <c r="AT12" s="30">
        <v>8.1</v>
      </c>
      <c r="AU12" s="30">
        <v>7.3</v>
      </c>
      <c r="AV12" s="30">
        <v>7.3</v>
      </c>
      <c r="AW12" s="30">
        <v>7.4</v>
      </c>
      <c r="AX12" s="30">
        <v>7.4</v>
      </c>
      <c r="AY12" s="30">
        <v>7.7</v>
      </c>
      <c r="AZ12" s="30">
        <v>7.7</v>
      </c>
      <c r="BA12" s="30">
        <v>7.9</v>
      </c>
      <c r="BB12" s="30">
        <v>8</v>
      </c>
      <c r="BC12" s="30">
        <v>8.1</v>
      </c>
      <c r="BD12" s="30">
        <v>8.1999999999999993</v>
      </c>
      <c r="BE12" s="30">
        <v>8.5</v>
      </c>
      <c r="BF12" s="30">
        <v>8.4</v>
      </c>
      <c r="BG12" s="30">
        <v>8.5</v>
      </c>
      <c r="BH12" s="30">
        <v>8.6</v>
      </c>
      <c r="BI12" s="30">
        <v>8.5</v>
      </c>
      <c r="BJ12" s="30">
        <v>8.4</v>
      </c>
      <c r="BK12" s="30">
        <v>7.9</v>
      </c>
      <c r="BL12" s="173">
        <v>8</v>
      </c>
      <c r="BM12" s="173">
        <v>8.1</v>
      </c>
      <c r="BN12" s="173">
        <v>8.1</v>
      </c>
      <c r="BO12" s="173">
        <v>8.1</v>
      </c>
      <c r="BP12" s="173">
        <v>8.1999999999999993</v>
      </c>
      <c r="BQ12" s="173">
        <v>8.1999999999999993</v>
      </c>
      <c r="BR12" s="173">
        <v>8.3000000000000007</v>
      </c>
      <c r="BS12" s="173">
        <v>8.3000000000000007</v>
      </c>
      <c r="BT12" s="173">
        <v>8.3000000000000007</v>
      </c>
      <c r="BU12" s="173">
        <v>7.9</v>
      </c>
      <c r="BV12" s="173">
        <v>7.8</v>
      </c>
      <c r="BW12" s="173">
        <v>16.399999999999999</v>
      </c>
      <c r="BX12" s="173">
        <v>16.3</v>
      </c>
      <c r="BY12" s="173">
        <v>16.3</v>
      </c>
      <c r="BZ12" s="173">
        <v>16.3</v>
      </c>
      <c r="CA12" s="173">
        <v>16.3</v>
      </c>
      <c r="CB12" s="173">
        <v>16.3</v>
      </c>
      <c r="CC12" s="173">
        <v>16.3</v>
      </c>
      <c r="CD12" s="173">
        <v>16.2</v>
      </c>
      <c r="CE12" s="173">
        <v>16.100000000000001</v>
      </c>
      <c r="CF12" s="173">
        <v>16.100000000000001</v>
      </c>
      <c r="CG12" s="173">
        <v>16.100000000000001</v>
      </c>
      <c r="CH12" s="173">
        <v>16</v>
      </c>
      <c r="CI12" s="173">
        <v>16.600000000000001</v>
      </c>
      <c r="CJ12" s="173">
        <v>16.5</v>
      </c>
      <c r="CK12" s="173">
        <v>16.399999999999999</v>
      </c>
      <c r="CL12" s="173">
        <v>16.2</v>
      </c>
      <c r="CM12" s="173">
        <v>16.2</v>
      </c>
      <c r="CN12" s="173">
        <v>16.100000000000001</v>
      </c>
      <c r="CO12" s="173">
        <v>15.8</v>
      </c>
      <c r="CP12" s="173">
        <v>15.6</v>
      </c>
      <c r="CQ12" s="173">
        <v>15.5</v>
      </c>
      <c r="CR12" s="173">
        <v>15.6</v>
      </c>
      <c r="CS12" s="173">
        <v>15.6</v>
      </c>
      <c r="CT12" s="173">
        <v>15.5</v>
      </c>
      <c r="CU12" s="173">
        <v>15.1</v>
      </c>
      <c r="CV12" s="173">
        <v>15.1</v>
      </c>
      <c r="CW12" s="173">
        <v>15.1</v>
      </c>
      <c r="CX12" s="173">
        <v>15.2</v>
      </c>
      <c r="CY12" s="173">
        <v>15.2</v>
      </c>
      <c r="CZ12" s="173">
        <v>15.2</v>
      </c>
      <c r="DA12" s="173">
        <v>15.2</v>
      </c>
      <c r="DB12" s="173">
        <v>15.2</v>
      </c>
      <c r="DC12" s="173">
        <v>15.2</v>
      </c>
      <c r="DD12" s="173">
        <v>15.2</v>
      </c>
      <c r="DE12" s="173">
        <v>15.2</v>
      </c>
      <c r="DF12" s="173">
        <v>15.3</v>
      </c>
      <c r="DG12" s="173">
        <v>16.100000000000001</v>
      </c>
    </row>
    <row r="13" spans="1:111" ht="30" customHeight="1">
      <c r="A13" s="188"/>
      <c r="B13" s="20"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30">
        <v>450.3</v>
      </c>
      <c r="D13" s="30">
        <v>447.9</v>
      </c>
      <c r="E13" s="30">
        <v>445.2</v>
      </c>
      <c r="F13" s="30">
        <v>440.2</v>
      </c>
      <c r="G13" s="30">
        <v>439.6</v>
      </c>
      <c r="H13" s="30">
        <v>437.7</v>
      </c>
      <c r="I13" s="30">
        <v>439.1</v>
      </c>
      <c r="J13" s="30">
        <v>438.3</v>
      </c>
      <c r="K13" s="30">
        <v>436.3</v>
      </c>
      <c r="L13" s="30">
        <v>433.7</v>
      </c>
      <c r="M13" s="30">
        <v>432.7</v>
      </c>
      <c r="N13" s="30">
        <v>431.1</v>
      </c>
      <c r="O13" s="30">
        <v>393.6</v>
      </c>
      <c r="P13" s="30">
        <v>392.8</v>
      </c>
      <c r="Q13" s="30">
        <v>391.8</v>
      </c>
      <c r="R13" s="30">
        <v>370.9</v>
      </c>
      <c r="S13" s="30">
        <v>369.5</v>
      </c>
      <c r="T13" s="30">
        <v>367.8</v>
      </c>
      <c r="U13" s="31" t="s">
        <v>2</v>
      </c>
      <c r="V13" s="31" t="s">
        <v>2</v>
      </c>
      <c r="W13" s="30">
        <v>347.9</v>
      </c>
      <c r="X13" s="30">
        <v>344.7</v>
      </c>
      <c r="Y13" s="30">
        <v>338.1</v>
      </c>
      <c r="Z13" s="30">
        <v>336.8</v>
      </c>
      <c r="AA13" s="30">
        <v>317.3</v>
      </c>
      <c r="AB13" s="30">
        <v>314.3</v>
      </c>
      <c r="AC13" s="30">
        <v>315.60000000000002</v>
      </c>
      <c r="AD13" s="30">
        <v>315.2</v>
      </c>
      <c r="AE13" s="30">
        <v>314</v>
      </c>
      <c r="AF13" s="30">
        <v>313.60000000000002</v>
      </c>
      <c r="AG13" s="30">
        <v>317</v>
      </c>
      <c r="AH13" s="30">
        <v>316.10000000000002</v>
      </c>
      <c r="AI13" s="30">
        <v>315.89999999999998</v>
      </c>
      <c r="AJ13" s="30">
        <v>313.5</v>
      </c>
      <c r="AK13" s="30">
        <v>311.89999999999998</v>
      </c>
      <c r="AL13" s="30">
        <v>297.39999999999998</v>
      </c>
      <c r="AM13" s="30">
        <v>296.10000000000002</v>
      </c>
      <c r="AN13" s="30">
        <v>304</v>
      </c>
      <c r="AO13" s="30">
        <v>302.8</v>
      </c>
      <c r="AP13" s="30">
        <v>302.10000000000002</v>
      </c>
      <c r="AQ13" s="30">
        <v>301.3</v>
      </c>
      <c r="AR13" s="30">
        <v>301.39999999999998</v>
      </c>
      <c r="AS13" s="30">
        <v>301</v>
      </c>
      <c r="AT13" s="30">
        <v>301</v>
      </c>
      <c r="AU13" s="30">
        <v>299.10000000000002</v>
      </c>
      <c r="AV13" s="30">
        <v>298.89999999999998</v>
      </c>
      <c r="AW13" s="30">
        <v>299.5</v>
      </c>
      <c r="AX13" s="30">
        <v>298.10000000000002</v>
      </c>
      <c r="AY13" s="30">
        <v>304.60000000000002</v>
      </c>
      <c r="AZ13" s="30">
        <v>303.89999999999998</v>
      </c>
      <c r="BA13" s="30">
        <v>303.60000000000002</v>
      </c>
      <c r="BB13" s="30">
        <v>303.7</v>
      </c>
      <c r="BC13" s="30">
        <v>293.39999999999998</v>
      </c>
      <c r="BD13" s="30">
        <v>293.3</v>
      </c>
      <c r="BE13" s="30">
        <v>293.2</v>
      </c>
      <c r="BF13" s="30">
        <v>295.3</v>
      </c>
      <c r="BG13" s="30">
        <v>294.10000000000002</v>
      </c>
      <c r="BH13" s="30">
        <v>293.5</v>
      </c>
      <c r="BI13" s="30">
        <v>291.8</v>
      </c>
      <c r="BJ13" s="30">
        <v>292.2</v>
      </c>
      <c r="BK13" s="30">
        <v>311.5</v>
      </c>
      <c r="BL13" s="173">
        <v>312.39999999999998</v>
      </c>
      <c r="BM13" s="173">
        <v>312.5</v>
      </c>
      <c r="BN13" s="173">
        <v>311.89999999999998</v>
      </c>
      <c r="BO13" s="173">
        <v>311.7</v>
      </c>
      <c r="BP13" s="173">
        <v>309.39999999999998</v>
      </c>
      <c r="BQ13" s="173">
        <v>310.39999999999998</v>
      </c>
      <c r="BR13" s="173">
        <v>309.10000000000002</v>
      </c>
      <c r="BS13" s="173">
        <v>307.2</v>
      </c>
      <c r="BT13" s="173">
        <v>307.5</v>
      </c>
      <c r="BU13" s="173">
        <v>306.89999999999998</v>
      </c>
      <c r="BV13" s="173">
        <v>307.3</v>
      </c>
      <c r="BW13" s="173">
        <v>311.3</v>
      </c>
      <c r="BX13" s="173">
        <v>311.39999999999998</v>
      </c>
      <c r="BY13" s="173">
        <v>310.10000000000002</v>
      </c>
      <c r="BZ13" s="173">
        <v>308.89999999999998</v>
      </c>
      <c r="CA13" s="173">
        <v>307.10000000000002</v>
      </c>
      <c r="CB13" s="173">
        <v>305.39999999999998</v>
      </c>
      <c r="CC13" s="173">
        <v>304.89999999999998</v>
      </c>
      <c r="CD13" s="173">
        <v>302.2</v>
      </c>
      <c r="CE13" s="173">
        <v>297.10000000000002</v>
      </c>
      <c r="CF13" s="173">
        <v>296.39999999999998</v>
      </c>
      <c r="CG13" s="173">
        <v>293.5</v>
      </c>
      <c r="CH13" s="173">
        <v>293.3</v>
      </c>
      <c r="CI13" s="173">
        <v>296.7</v>
      </c>
      <c r="CJ13" s="173">
        <v>299.5</v>
      </c>
      <c r="CK13" s="173">
        <v>293.39999999999998</v>
      </c>
      <c r="CL13" s="173">
        <v>295</v>
      </c>
      <c r="CM13" s="173">
        <v>295.3</v>
      </c>
      <c r="CN13" s="173">
        <v>293.8</v>
      </c>
      <c r="CO13" s="173">
        <v>293.2</v>
      </c>
      <c r="CP13" s="173">
        <v>292</v>
      </c>
      <c r="CQ13" s="173">
        <v>287.8</v>
      </c>
      <c r="CR13" s="173">
        <v>286.7</v>
      </c>
      <c r="CS13" s="173">
        <v>287.3</v>
      </c>
      <c r="CT13" s="173">
        <v>285.89999999999998</v>
      </c>
      <c r="CU13" s="173">
        <v>283.5</v>
      </c>
      <c r="CV13" s="173">
        <v>284.10000000000002</v>
      </c>
      <c r="CW13" s="173">
        <v>284.7</v>
      </c>
      <c r="CX13" s="173">
        <v>283.5</v>
      </c>
      <c r="CY13" s="173">
        <v>282.39999999999998</v>
      </c>
      <c r="CZ13" s="173">
        <v>282.89999999999998</v>
      </c>
      <c r="DA13" s="173">
        <v>282</v>
      </c>
      <c r="DB13" s="173">
        <v>281.2</v>
      </c>
      <c r="DC13" s="173">
        <v>279.5</v>
      </c>
      <c r="DD13" s="173">
        <v>274.10000000000002</v>
      </c>
      <c r="DE13" s="173">
        <v>272.10000000000002</v>
      </c>
      <c r="DF13" s="173">
        <v>271</v>
      </c>
      <c r="DG13" s="173">
        <v>276.39999999999998</v>
      </c>
    </row>
    <row r="14" spans="1:111" ht="30" customHeight="1">
      <c r="A14" s="188"/>
      <c r="B14" s="20" t="str">
        <f>IF('0'!A1=1,"поштова та кур’єрська діяльність","postal and courier activities")</f>
        <v>поштова та кур’єрська діяльність</v>
      </c>
      <c r="C14" s="30">
        <v>98.1</v>
      </c>
      <c r="D14" s="30">
        <v>98.3</v>
      </c>
      <c r="E14" s="30">
        <v>98.3</v>
      </c>
      <c r="F14" s="30">
        <v>97.9</v>
      </c>
      <c r="G14" s="30">
        <v>97.2</v>
      </c>
      <c r="H14" s="30">
        <v>96.8</v>
      </c>
      <c r="I14" s="30">
        <v>96.8</v>
      </c>
      <c r="J14" s="30">
        <v>96.6</v>
      </c>
      <c r="K14" s="30">
        <v>96.1</v>
      </c>
      <c r="L14" s="30">
        <v>95.5</v>
      </c>
      <c r="M14" s="30">
        <v>95.1</v>
      </c>
      <c r="N14" s="30">
        <v>94.8</v>
      </c>
      <c r="O14" s="30">
        <v>96.1</v>
      </c>
      <c r="P14" s="30">
        <v>96</v>
      </c>
      <c r="Q14" s="30">
        <v>96</v>
      </c>
      <c r="R14" s="30">
        <v>91.7</v>
      </c>
      <c r="S14" s="30">
        <v>91.6</v>
      </c>
      <c r="T14" s="30">
        <v>91.6</v>
      </c>
      <c r="U14" s="31" t="s">
        <v>2</v>
      </c>
      <c r="V14" s="31" t="s">
        <v>2</v>
      </c>
      <c r="W14" s="30">
        <v>84.4</v>
      </c>
      <c r="X14" s="30">
        <v>82.9</v>
      </c>
      <c r="Y14" s="30">
        <v>85.4</v>
      </c>
      <c r="Z14" s="30">
        <v>84.6</v>
      </c>
      <c r="AA14" s="30">
        <v>81.5</v>
      </c>
      <c r="AB14" s="30">
        <v>78.8</v>
      </c>
      <c r="AC14" s="30">
        <v>81.2</v>
      </c>
      <c r="AD14" s="30">
        <v>80.599999999999994</v>
      </c>
      <c r="AE14" s="30">
        <v>79.2</v>
      </c>
      <c r="AF14" s="30">
        <v>78.900000000000006</v>
      </c>
      <c r="AG14" s="30">
        <v>78.8</v>
      </c>
      <c r="AH14" s="30">
        <v>78.599999999999994</v>
      </c>
      <c r="AI14" s="30">
        <v>78</v>
      </c>
      <c r="AJ14" s="30">
        <v>77.7</v>
      </c>
      <c r="AK14" s="30">
        <v>77.099999999999994</v>
      </c>
      <c r="AL14" s="30">
        <v>76.900000000000006</v>
      </c>
      <c r="AM14" s="30">
        <v>76.900000000000006</v>
      </c>
      <c r="AN14" s="30">
        <v>77.099999999999994</v>
      </c>
      <c r="AO14" s="30">
        <v>77.099999999999994</v>
      </c>
      <c r="AP14" s="30">
        <v>77</v>
      </c>
      <c r="AQ14" s="30">
        <v>76.8</v>
      </c>
      <c r="AR14" s="30">
        <v>76.599999999999994</v>
      </c>
      <c r="AS14" s="30">
        <v>76.8</v>
      </c>
      <c r="AT14" s="30">
        <v>76.8</v>
      </c>
      <c r="AU14" s="30">
        <v>76.400000000000006</v>
      </c>
      <c r="AV14" s="30">
        <v>76</v>
      </c>
      <c r="AW14" s="30">
        <v>75.900000000000006</v>
      </c>
      <c r="AX14" s="30">
        <v>75.8</v>
      </c>
      <c r="AY14" s="30">
        <v>75.5</v>
      </c>
      <c r="AZ14" s="30">
        <v>76.099999999999994</v>
      </c>
      <c r="BA14" s="30">
        <v>76.8</v>
      </c>
      <c r="BB14" s="30">
        <v>77</v>
      </c>
      <c r="BC14" s="30">
        <v>76.900000000000006</v>
      </c>
      <c r="BD14" s="30">
        <v>76.7</v>
      </c>
      <c r="BE14" s="30">
        <v>76.599999999999994</v>
      </c>
      <c r="BF14" s="30">
        <v>76.2</v>
      </c>
      <c r="BG14" s="30">
        <v>75.5</v>
      </c>
      <c r="BH14" s="30">
        <v>74.8</v>
      </c>
      <c r="BI14" s="30">
        <v>75.099999999999994</v>
      </c>
      <c r="BJ14" s="30">
        <v>75.2</v>
      </c>
      <c r="BK14" s="30">
        <v>75.2</v>
      </c>
      <c r="BL14" s="173">
        <v>75.400000000000006</v>
      </c>
      <c r="BM14" s="173">
        <v>75.599999999999994</v>
      </c>
      <c r="BN14" s="173">
        <v>75.5</v>
      </c>
      <c r="BO14" s="173">
        <v>75.2</v>
      </c>
      <c r="BP14" s="173">
        <v>75.599999999999994</v>
      </c>
      <c r="BQ14" s="173">
        <v>75.2</v>
      </c>
      <c r="BR14" s="173">
        <v>74.599999999999994</v>
      </c>
      <c r="BS14" s="173">
        <v>73.2</v>
      </c>
      <c r="BT14" s="173">
        <v>72.900000000000006</v>
      </c>
      <c r="BU14" s="173">
        <v>71.2</v>
      </c>
      <c r="BV14" s="173">
        <v>70.3</v>
      </c>
      <c r="BW14" s="173">
        <v>69.7</v>
      </c>
      <c r="BX14" s="173">
        <v>69.8</v>
      </c>
      <c r="BY14" s="173">
        <v>69.7</v>
      </c>
      <c r="BZ14" s="173">
        <v>69.3</v>
      </c>
      <c r="CA14" s="173">
        <v>68.900000000000006</v>
      </c>
      <c r="CB14" s="173">
        <v>68.7</v>
      </c>
      <c r="CC14" s="173">
        <v>68.5</v>
      </c>
      <c r="CD14" s="173">
        <v>68.5</v>
      </c>
      <c r="CE14" s="173">
        <v>68</v>
      </c>
      <c r="CF14" s="173">
        <v>67.7</v>
      </c>
      <c r="CG14" s="173">
        <v>67.599999999999994</v>
      </c>
      <c r="CH14" s="173">
        <v>67.5</v>
      </c>
      <c r="CI14" s="173">
        <v>67.099999999999994</v>
      </c>
      <c r="CJ14" s="173">
        <v>67.2</v>
      </c>
      <c r="CK14" s="173">
        <v>67</v>
      </c>
      <c r="CL14" s="173">
        <v>66.2</v>
      </c>
      <c r="CM14" s="173">
        <v>66.5</v>
      </c>
      <c r="CN14" s="173">
        <v>66.400000000000006</v>
      </c>
      <c r="CO14" s="173">
        <v>66.599999999999994</v>
      </c>
      <c r="CP14" s="173">
        <v>66.400000000000006</v>
      </c>
      <c r="CQ14" s="173">
        <v>66.2</v>
      </c>
      <c r="CR14" s="173">
        <v>65.8</v>
      </c>
      <c r="CS14" s="173">
        <v>65.8</v>
      </c>
      <c r="CT14" s="173">
        <v>65.599999999999994</v>
      </c>
      <c r="CU14" s="173">
        <v>66</v>
      </c>
      <c r="CV14" s="173">
        <v>66</v>
      </c>
      <c r="CW14" s="173">
        <v>65.400000000000006</v>
      </c>
      <c r="CX14" s="173">
        <v>64.2</v>
      </c>
      <c r="CY14" s="173">
        <v>63.8</v>
      </c>
      <c r="CZ14" s="173">
        <v>64.8</v>
      </c>
      <c r="DA14" s="173">
        <v>63.9</v>
      </c>
      <c r="DB14" s="173">
        <v>63.8</v>
      </c>
      <c r="DC14" s="173">
        <v>64.7</v>
      </c>
      <c r="DD14" s="173">
        <v>62.6</v>
      </c>
      <c r="DE14" s="173">
        <v>62.8</v>
      </c>
      <c r="DF14" s="173">
        <v>60.8</v>
      </c>
      <c r="DG14" s="173">
        <v>60.8</v>
      </c>
    </row>
    <row r="15" spans="1:111" ht="30" customHeight="1">
      <c r="A15" s="188"/>
      <c r="B15" s="20" t="str">
        <f>IF('0'!A1=1,"Тимчасове розміщування й  організація харчування","Accommodation and food service activities")</f>
        <v>Тимчасове розміщування й  організація харчування</v>
      </c>
      <c r="C15" s="30">
        <v>103.9</v>
      </c>
      <c r="D15" s="30">
        <v>103.2</v>
      </c>
      <c r="E15" s="30">
        <v>104.3</v>
      </c>
      <c r="F15" s="30">
        <v>106.4</v>
      </c>
      <c r="G15" s="30">
        <v>109.5</v>
      </c>
      <c r="H15" s="30">
        <v>114.2</v>
      </c>
      <c r="I15" s="30">
        <v>114.6</v>
      </c>
      <c r="J15" s="30">
        <v>112.9</v>
      </c>
      <c r="K15" s="30">
        <v>107.2</v>
      </c>
      <c r="L15" s="30">
        <v>100.3</v>
      </c>
      <c r="M15" s="30">
        <v>98.6</v>
      </c>
      <c r="N15" s="30">
        <v>97.6</v>
      </c>
      <c r="O15" s="30">
        <v>105.9</v>
      </c>
      <c r="P15" s="30">
        <v>105.5</v>
      </c>
      <c r="Q15" s="30">
        <v>102.6</v>
      </c>
      <c r="R15" s="30">
        <v>89.7</v>
      </c>
      <c r="S15" s="30">
        <v>89.6</v>
      </c>
      <c r="T15" s="30">
        <v>91</v>
      </c>
      <c r="U15" s="31" t="s">
        <v>2</v>
      </c>
      <c r="V15" s="31" t="s">
        <v>2</v>
      </c>
      <c r="W15" s="30">
        <v>81.3</v>
      </c>
      <c r="X15" s="30">
        <v>77.099999999999994</v>
      </c>
      <c r="Y15" s="30">
        <v>76</v>
      </c>
      <c r="Z15" s="30">
        <v>74.2</v>
      </c>
      <c r="AA15" s="30">
        <v>72.2</v>
      </c>
      <c r="AB15" s="30">
        <v>72.8</v>
      </c>
      <c r="AC15" s="30">
        <v>71.8</v>
      </c>
      <c r="AD15" s="30">
        <v>70.2</v>
      </c>
      <c r="AE15" s="30">
        <v>70.5</v>
      </c>
      <c r="AF15" s="30">
        <v>71.599999999999994</v>
      </c>
      <c r="AG15" s="30">
        <v>70.5</v>
      </c>
      <c r="AH15" s="30">
        <v>70.599999999999994</v>
      </c>
      <c r="AI15" s="30">
        <v>69.599999999999994</v>
      </c>
      <c r="AJ15" s="30">
        <v>68.8</v>
      </c>
      <c r="AK15" s="30">
        <v>68.400000000000006</v>
      </c>
      <c r="AL15" s="30">
        <v>68.400000000000006</v>
      </c>
      <c r="AM15" s="30">
        <v>73.2</v>
      </c>
      <c r="AN15" s="30">
        <v>74</v>
      </c>
      <c r="AO15" s="30">
        <v>74.2</v>
      </c>
      <c r="AP15" s="30">
        <v>75.900000000000006</v>
      </c>
      <c r="AQ15" s="30">
        <v>76.099999999999994</v>
      </c>
      <c r="AR15" s="30">
        <v>78.099999999999994</v>
      </c>
      <c r="AS15" s="30">
        <v>77.2</v>
      </c>
      <c r="AT15" s="30">
        <v>76.900000000000006</v>
      </c>
      <c r="AU15" s="30">
        <v>75.099999999999994</v>
      </c>
      <c r="AV15" s="30">
        <v>73.5</v>
      </c>
      <c r="AW15" s="30">
        <v>73.3</v>
      </c>
      <c r="AX15" s="30">
        <v>72.599999999999994</v>
      </c>
      <c r="AY15" s="30">
        <v>68.8</v>
      </c>
      <c r="AZ15" s="30">
        <v>69.900000000000006</v>
      </c>
      <c r="BA15" s="30">
        <v>70.5</v>
      </c>
      <c r="BB15" s="30">
        <v>68.900000000000006</v>
      </c>
      <c r="BC15" s="30">
        <v>69.400000000000006</v>
      </c>
      <c r="BD15" s="30">
        <v>71.599999999999994</v>
      </c>
      <c r="BE15" s="30">
        <v>70.5</v>
      </c>
      <c r="BF15" s="30">
        <v>70.400000000000006</v>
      </c>
      <c r="BG15" s="30">
        <v>70.8</v>
      </c>
      <c r="BH15" s="30">
        <v>68.3</v>
      </c>
      <c r="BI15" s="30">
        <v>67.7</v>
      </c>
      <c r="BJ15" s="30">
        <v>67.8</v>
      </c>
      <c r="BK15" s="30">
        <v>70</v>
      </c>
      <c r="BL15" s="173">
        <v>70.2</v>
      </c>
      <c r="BM15" s="173">
        <v>70.599999999999994</v>
      </c>
      <c r="BN15" s="173">
        <v>70.900000000000006</v>
      </c>
      <c r="BO15" s="173">
        <v>71.599999999999994</v>
      </c>
      <c r="BP15" s="173">
        <v>71.099999999999994</v>
      </c>
      <c r="BQ15" s="173">
        <v>70.099999999999994</v>
      </c>
      <c r="BR15" s="173">
        <v>69.3</v>
      </c>
      <c r="BS15" s="173">
        <v>69</v>
      </c>
      <c r="BT15" s="173">
        <v>69.900000000000006</v>
      </c>
      <c r="BU15" s="173">
        <v>69.900000000000006</v>
      </c>
      <c r="BV15" s="173">
        <v>70.400000000000006</v>
      </c>
      <c r="BW15" s="173">
        <v>77.2</v>
      </c>
      <c r="BX15" s="173">
        <v>76.400000000000006</v>
      </c>
      <c r="BY15" s="173">
        <v>76.5</v>
      </c>
      <c r="BZ15" s="173">
        <v>77.8</v>
      </c>
      <c r="CA15" s="173">
        <v>76.7</v>
      </c>
      <c r="CB15" s="173">
        <v>77.099999999999994</v>
      </c>
      <c r="CC15" s="173">
        <v>76.400000000000006</v>
      </c>
      <c r="CD15" s="173">
        <v>75.099999999999994</v>
      </c>
      <c r="CE15" s="173">
        <v>75.099999999999994</v>
      </c>
      <c r="CF15" s="173">
        <v>73.400000000000006</v>
      </c>
      <c r="CG15" s="173">
        <v>73.599999999999994</v>
      </c>
      <c r="CH15" s="173">
        <v>74.2</v>
      </c>
      <c r="CI15" s="173">
        <v>78.900000000000006</v>
      </c>
      <c r="CJ15" s="173">
        <v>79.7</v>
      </c>
      <c r="CK15" s="173">
        <v>72.400000000000006</v>
      </c>
      <c r="CL15" s="173">
        <v>65.099999999999994</v>
      </c>
      <c r="CM15" s="173">
        <v>65.400000000000006</v>
      </c>
      <c r="CN15" s="173">
        <v>64.2</v>
      </c>
      <c r="CO15" s="173">
        <v>61.4</v>
      </c>
      <c r="CP15" s="173">
        <v>64.7</v>
      </c>
      <c r="CQ15" s="173">
        <v>67.599999999999994</v>
      </c>
      <c r="CR15" s="173">
        <v>66</v>
      </c>
      <c r="CS15" s="173">
        <v>64.400000000000006</v>
      </c>
      <c r="CT15" s="173">
        <v>62.9</v>
      </c>
      <c r="CU15" s="173">
        <v>62.1</v>
      </c>
      <c r="CV15" s="173">
        <v>62.6</v>
      </c>
      <c r="CW15" s="173">
        <v>62.7</v>
      </c>
      <c r="CX15" s="173">
        <v>61.4</v>
      </c>
      <c r="CY15" s="173">
        <v>64</v>
      </c>
      <c r="CZ15" s="173">
        <v>64.7</v>
      </c>
      <c r="DA15" s="173">
        <v>66.8</v>
      </c>
      <c r="DB15" s="173">
        <v>67.3</v>
      </c>
      <c r="DC15" s="173">
        <v>68.8</v>
      </c>
      <c r="DD15" s="173">
        <v>68.099999999999994</v>
      </c>
      <c r="DE15" s="173">
        <v>66.900000000000006</v>
      </c>
      <c r="DF15" s="173">
        <v>67.2</v>
      </c>
      <c r="DG15" s="173">
        <v>64.8</v>
      </c>
    </row>
    <row r="16" spans="1:111" ht="30" customHeight="1">
      <c r="A16" s="188"/>
      <c r="B16" s="20" t="str">
        <f>IF('0'!A1=1,"Інформація та телекомунікації","Information and communication")</f>
        <v>Інформація та телекомунікації</v>
      </c>
      <c r="C16" s="30">
        <v>186</v>
      </c>
      <c r="D16" s="30">
        <v>186.5</v>
      </c>
      <c r="E16" s="30">
        <v>187.6</v>
      </c>
      <c r="F16" s="30">
        <v>186</v>
      </c>
      <c r="G16" s="30">
        <v>184.5</v>
      </c>
      <c r="H16" s="30">
        <v>183.9</v>
      </c>
      <c r="I16" s="30">
        <v>183.5</v>
      </c>
      <c r="J16" s="30">
        <v>182.9</v>
      </c>
      <c r="K16" s="30">
        <v>182.5</v>
      </c>
      <c r="L16" s="30">
        <v>182.2</v>
      </c>
      <c r="M16" s="30">
        <v>181</v>
      </c>
      <c r="N16" s="30">
        <v>180.4</v>
      </c>
      <c r="O16" s="30">
        <v>179.8</v>
      </c>
      <c r="P16" s="30">
        <v>178.6</v>
      </c>
      <c r="Q16" s="30">
        <v>175.7</v>
      </c>
      <c r="R16" s="30">
        <v>166.4</v>
      </c>
      <c r="S16" s="30">
        <v>164.6</v>
      </c>
      <c r="T16" s="30">
        <v>163.5</v>
      </c>
      <c r="U16" s="31" t="s">
        <v>2</v>
      </c>
      <c r="V16" s="31" t="s">
        <v>2</v>
      </c>
      <c r="W16" s="30">
        <v>152.9</v>
      </c>
      <c r="X16" s="30">
        <v>151.6</v>
      </c>
      <c r="Y16" s="30">
        <v>142.30000000000001</v>
      </c>
      <c r="Z16" s="30">
        <v>141.69999999999999</v>
      </c>
      <c r="AA16" s="30">
        <v>140.30000000000001</v>
      </c>
      <c r="AB16" s="30">
        <v>139</v>
      </c>
      <c r="AC16" s="30">
        <v>137.80000000000001</v>
      </c>
      <c r="AD16" s="30">
        <v>135.80000000000001</v>
      </c>
      <c r="AE16" s="30">
        <v>134.6</v>
      </c>
      <c r="AF16" s="30">
        <v>133.5</v>
      </c>
      <c r="AG16" s="30">
        <v>131.4</v>
      </c>
      <c r="AH16" s="30">
        <v>129.80000000000001</v>
      </c>
      <c r="AI16" s="30">
        <v>129.1</v>
      </c>
      <c r="AJ16" s="30">
        <v>126</v>
      </c>
      <c r="AK16" s="30">
        <v>126.2</v>
      </c>
      <c r="AL16" s="30">
        <v>126.7</v>
      </c>
      <c r="AM16" s="30">
        <v>126.2</v>
      </c>
      <c r="AN16" s="30">
        <v>125.4</v>
      </c>
      <c r="AO16" s="30">
        <v>124.4</v>
      </c>
      <c r="AP16" s="30">
        <v>124.5</v>
      </c>
      <c r="AQ16" s="30">
        <v>123.6</v>
      </c>
      <c r="AR16" s="30">
        <v>122.7</v>
      </c>
      <c r="AS16" s="30">
        <v>122</v>
      </c>
      <c r="AT16" s="30">
        <v>121</v>
      </c>
      <c r="AU16" s="30">
        <v>120.4</v>
      </c>
      <c r="AV16" s="30">
        <v>119.9</v>
      </c>
      <c r="AW16" s="30">
        <v>119</v>
      </c>
      <c r="AX16" s="30">
        <v>117</v>
      </c>
      <c r="AY16" s="30">
        <v>122.3</v>
      </c>
      <c r="AZ16" s="30">
        <v>120.8</v>
      </c>
      <c r="BA16" s="30">
        <v>120.6</v>
      </c>
      <c r="BB16" s="30">
        <v>120.3</v>
      </c>
      <c r="BC16" s="30">
        <v>119.7</v>
      </c>
      <c r="BD16" s="30">
        <v>119.2</v>
      </c>
      <c r="BE16" s="30">
        <v>119</v>
      </c>
      <c r="BF16" s="30">
        <v>118.1</v>
      </c>
      <c r="BG16" s="30">
        <v>117.5</v>
      </c>
      <c r="BH16" s="30">
        <v>117.2</v>
      </c>
      <c r="BI16" s="30">
        <v>117</v>
      </c>
      <c r="BJ16" s="30">
        <v>116.2</v>
      </c>
      <c r="BK16" s="30">
        <v>120.6</v>
      </c>
      <c r="BL16" s="173">
        <v>121.9</v>
      </c>
      <c r="BM16" s="173">
        <v>121.2</v>
      </c>
      <c r="BN16" s="173">
        <v>119.1</v>
      </c>
      <c r="BO16" s="173">
        <v>118.4</v>
      </c>
      <c r="BP16" s="173">
        <v>118.3</v>
      </c>
      <c r="BQ16" s="173">
        <v>117.9</v>
      </c>
      <c r="BR16" s="173">
        <v>117.1</v>
      </c>
      <c r="BS16" s="173">
        <v>115.9</v>
      </c>
      <c r="BT16" s="173">
        <v>115.5</v>
      </c>
      <c r="BU16" s="173">
        <v>115.9</v>
      </c>
      <c r="BV16" s="173">
        <v>115.1</v>
      </c>
      <c r="BW16" s="173">
        <v>115.8</v>
      </c>
      <c r="BX16" s="173">
        <v>115</v>
      </c>
      <c r="BY16" s="173">
        <v>114.2</v>
      </c>
      <c r="BZ16" s="173">
        <v>113</v>
      </c>
      <c r="CA16" s="173">
        <v>111.9</v>
      </c>
      <c r="CB16" s="173">
        <v>110.9</v>
      </c>
      <c r="CC16" s="173">
        <v>110.5</v>
      </c>
      <c r="CD16" s="173">
        <v>109.7</v>
      </c>
      <c r="CE16" s="173">
        <v>109.2</v>
      </c>
      <c r="CF16" s="173">
        <v>109.3</v>
      </c>
      <c r="CG16" s="173">
        <v>109.7</v>
      </c>
      <c r="CH16" s="173">
        <v>109.2</v>
      </c>
      <c r="CI16" s="173">
        <v>113.2</v>
      </c>
      <c r="CJ16" s="173">
        <v>112.9</v>
      </c>
      <c r="CK16" s="173">
        <v>110.4</v>
      </c>
      <c r="CL16" s="173">
        <v>108</v>
      </c>
      <c r="CM16" s="173">
        <v>106.9</v>
      </c>
      <c r="CN16" s="173">
        <v>105.5</v>
      </c>
      <c r="CO16" s="173">
        <v>104.7</v>
      </c>
      <c r="CP16" s="173">
        <v>104.3</v>
      </c>
      <c r="CQ16" s="173">
        <v>103.8</v>
      </c>
      <c r="CR16" s="173">
        <v>101.7</v>
      </c>
      <c r="CS16" s="173">
        <v>101.9</v>
      </c>
      <c r="CT16" s="173">
        <v>101.8</v>
      </c>
      <c r="CU16" s="173">
        <v>106.2</v>
      </c>
      <c r="CV16" s="173">
        <v>105.6</v>
      </c>
      <c r="CW16" s="173">
        <v>105.6</v>
      </c>
      <c r="CX16" s="173">
        <v>104.2</v>
      </c>
      <c r="CY16" s="173">
        <v>103.7</v>
      </c>
      <c r="CZ16" s="173">
        <v>103.3</v>
      </c>
      <c r="DA16" s="173">
        <v>102.5</v>
      </c>
      <c r="DB16" s="173">
        <v>102.5</v>
      </c>
      <c r="DC16" s="173">
        <v>102.7</v>
      </c>
      <c r="DD16" s="173">
        <v>102.8</v>
      </c>
      <c r="DE16" s="173">
        <v>103.5</v>
      </c>
      <c r="DF16" s="173">
        <v>103.2</v>
      </c>
      <c r="DG16" s="173">
        <v>107.6</v>
      </c>
    </row>
    <row r="17" spans="1:111" ht="30" customHeight="1">
      <c r="A17" s="188"/>
      <c r="B17" s="20" t="str">
        <f>IF('0'!A1=1,"Фінансова та страхова діяльність","Financial and insurance activities")</f>
        <v>Фінансова та страхова діяльність</v>
      </c>
      <c r="C17" s="30">
        <v>275.89999999999998</v>
      </c>
      <c r="D17" s="30">
        <v>275.2</v>
      </c>
      <c r="E17" s="30">
        <v>275.3</v>
      </c>
      <c r="F17" s="30">
        <v>275</v>
      </c>
      <c r="G17" s="30">
        <v>273.7</v>
      </c>
      <c r="H17" s="30">
        <v>273.5</v>
      </c>
      <c r="I17" s="30">
        <v>273.3</v>
      </c>
      <c r="J17" s="30">
        <v>274.3</v>
      </c>
      <c r="K17" s="30">
        <v>274.60000000000002</v>
      </c>
      <c r="L17" s="30">
        <v>274.7</v>
      </c>
      <c r="M17" s="30">
        <v>274.10000000000002</v>
      </c>
      <c r="N17" s="30">
        <v>273.60000000000002</v>
      </c>
      <c r="O17" s="30">
        <v>274.2</v>
      </c>
      <c r="P17" s="30">
        <v>273.60000000000002</v>
      </c>
      <c r="Q17" s="30">
        <v>269.8</v>
      </c>
      <c r="R17" s="30">
        <v>255.5</v>
      </c>
      <c r="S17" s="30">
        <v>251</v>
      </c>
      <c r="T17" s="30">
        <v>246.3</v>
      </c>
      <c r="U17" s="31" t="s">
        <v>2</v>
      </c>
      <c r="V17" s="31" t="s">
        <v>2</v>
      </c>
      <c r="W17" s="30">
        <v>231.5</v>
      </c>
      <c r="X17" s="30">
        <v>223.9</v>
      </c>
      <c r="Y17" s="30">
        <v>223.6</v>
      </c>
      <c r="Z17" s="30">
        <v>221.9</v>
      </c>
      <c r="AA17" s="30">
        <v>215.4</v>
      </c>
      <c r="AB17" s="30">
        <v>210.2</v>
      </c>
      <c r="AC17" s="30">
        <v>205.6</v>
      </c>
      <c r="AD17" s="30">
        <v>197.8</v>
      </c>
      <c r="AE17" s="30">
        <v>192.7</v>
      </c>
      <c r="AF17" s="30">
        <v>189.3</v>
      </c>
      <c r="AG17" s="30">
        <v>186.3</v>
      </c>
      <c r="AH17" s="30">
        <v>183.4</v>
      </c>
      <c r="AI17" s="30">
        <v>181.5</v>
      </c>
      <c r="AJ17" s="30">
        <v>179.3</v>
      </c>
      <c r="AK17" s="30">
        <v>177.1</v>
      </c>
      <c r="AL17" s="30">
        <v>175.1</v>
      </c>
      <c r="AM17" s="30">
        <v>174.2</v>
      </c>
      <c r="AN17" s="30">
        <v>177.3</v>
      </c>
      <c r="AO17" s="30">
        <v>178.1</v>
      </c>
      <c r="AP17" s="30">
        <v>177.2</v>
      </c>
      <c r="AQ17" s="30">
        <v>175.6</v>
      </c>
      <c r="AR17" s="30">
        <v>172.8</v>
      </c>
      <c r="AS17" s="30">
        <v>171.2</v>
      </c>
      <c r="AT17" s="30">
        <v>169.3</v>
      </c>
      <c r="AU17" s="30">
        <v>170.6</v>
      </c>
      <c r="AV17" s="30">
        <v>171</v>
      </c>
      <c r="AW17" s="30">
        <v>171.3</v>
      </c>
      <c r="AX17" s="30">
        <v>170.9</v>
      </c>
      <c r="AY17" s="30">
        <v>171.1</v>
      </c>
      <c r="AZ17" s="30">
        <v>169.9</v>
      </c>
      <c r="BA17" s="30">
        <v>169</v>
      </c>
      <c r="BB17" s="30">
        <v>167.9</v>
      </c>
      <c r="BC17" s="30">
        <v>167.6</v>
      </c>
      <c r="BD17" s="30">
        <v>167</v>
      </c>
      <c r="BE17" s="30">
        <v>165.9</v>
      </c>
      <c r="BF17" s="30">
        <v>167</v>
      </c>
      <c r="BG17" s="30">
        <v>166.2</v>
      </c>
      <c r="BH17" s="30">
        <v>166.7</v>
      </c>
      <c r="BI17" s="30">
        <v>167.1</v>
      </c>
      <c r="BJ17" s="30">
        <v>167.8</v>
      </c>
      <c r="BK17" s="30">
        <v>169.8</v>
      </c>
      <c r="BL17" s="173">
        <v>169.3</v>
      </c>
      <c r="BM17" s="173">
        <v>169.6</v>
      </c>
      <c r="BN17" s="173">
        <v>169.6</v>
      </c>
      <c r="BO17" s="173">
        <v>167.2</v>
      </c>
      <c r="BP17" s="173">
        <v>166.9</v>
      </c>
      <c r="BQ17" s="173">
        <v>166.6</v>
      </c>
      <c r="BR17" s="173">
        <v>166.6</v>
      </c>
      <c r="BS17" s="173">
        <v>166.3</v>
      </c>
      <c r="BT17" s="173">
        <v>167.3</v>
      </c>
      <c r="BU17" s="173">
        <v>167.6</v>
      </c>
      <c r="BV17" s="173">
        <v>167.8</v>
      </c>
      <c r="BW17" s="173">
        <v>168.2</v>
      </c>
      <c r="BX17" s="173">
        <v>167.9</v>
      </c>
      <c r="BY17" s="173">
        <v>168.2</v>
      </c>
      <c r="BZ17" s="173">
        <v>168.1</v>
      </c>
      <c r="CA17" s="173">
        <v>166.6</v>
      </c>
      <c r="CB17" s="173">
        <v>165.4</v>
      </c>
      <c r="CC17" s="173">
        <v>165</v>
      </c>
      <c r="CD17" s="173">
        <v>165.4</v>
      </c>
      <c r="CE17" s="173">
        <v>165.8</v>
      </c>
      <c r="CF17" s="173">
        <v>166.2</v>
      </c>
      <c r="CG17" s="173">
        <v>166.9</v>
      </c>
      <c r="CH17" s="173">
        <v>167.3</v>
      </c>
      <c r="CI17" s="173">
        <v>172.1</v>
      </c>
      <c r="CJ17" s="173">
        <v>171.9</v>
      </c>
      <c r="CK17" s="173">
        <v>171.8</v>
      </c>
      <c r="CL17" s="173">
        <v>174.4</v>
      </c>
      <c r="CM17" s="173">
        <v>173.2</v>
      </c>
      <c r="CN17" s="173">
        <v>172.2</v>
      </c>
      <c r="CO17" s="173">
        <v>171.8</v>
      </c>
      <c r="CP17" s="173">
        <v>171.4</v>
      </c>
      <c r="CQ17" s="173">
        <v>171.4</v>
      </c>
      <c r="CR17" s="173">
        <v>170.5</v>
      </c>
      <c r="CS17" s="173">
        <v>171.3</v>
      </c>
      <c r="CT17" s="173">
        <v>172.2</v>
      </c>
      <c r="CU17" s="173">
        <v>174.2</v>
      </c>
      <c r="CV17" s="173">
        <v>173.9</v>
      </c>
      <c r="CW17" s="173">
        <v>173.3</v>
      </c>
      <c r="CX17" s="173">
        <v>172.5</v>
      </c>
      <c r="CY17" s="173">
        <v>171.7</v>
      </c>
      <c r="CZ17" s="173">
        <v>170.2</v>
      </c>
      <c r="DA17" s="173">
        <v>168.6</v>
      </c>
      <c r="DB17" s="173">
        <v>167.7</v>
      </c>
      <c r="DC17" s="173">
        <v>166.7</v>
      </c>
      <c r="DD17" s="173">
        <v>166.7</v>
      </c>
      <c r="DE17" s="173">
        <v>167.5</v>
      </c>
      <c r="DF17" s="173">
        <v>167.7</v>
      </c>
      <c r="DG17" s="173">
        <v>168.5</v>
      </c>
    </row>
    <row r="18" spans="1:111" ht="30" customHeight="1">
      <c r="A18" s="188"/>
      <c r="B18" s="20" t="str">
        <f>IF('0'!A1=1,"Операції з нерухомим майном","Real estate activities")</f>
        <v>Операції з нерухомим майном</v>
      </c>
      <c r="C18" s="30">
        <v>137.19999999999999</v>
      </c>
      <c r="D18" s="30">
        <v>136.80000000000001</v>
      </c>
      <c r="E18" s="30">
        <v>136.4</v>
      </c>
      <c r="F18" s="30">
        <v>135.4</v>
      </c>
      <c r="G18" s="30">
        <v>134.30000000000001</v>
      </c>
      <c r="H18" s="30">
        <v>133.1</v>
      </c>
      <c r="I18" s="30">
        <v>133.1</v>
      </c>
      <c r="J18" s="30">
        <v>131.19999999999999</v>
      </c>
      <c r="K18" s="30">
        <v>129.5</v>
      </c>
      <c r="L18" s="30">
        <v>128.80000000000001</v>
      </c>
      <c r="M18" s="30">
        <v>127.6</v>
      </c>
      <c r="N18" s="30">
        <v>126.5</v>
      </c>
      <c r="O18" s="30">
        <v>115.5</v>
      </c>
      <c r="P18" s="30">
        <v>114.9</v>
      </c>
      <c r="Q18" s="30">
        <v>115.8</v>
      </c>
      <c r="R18" s="30">
        <v>108.1</v>
      </c>
      <c r="S18" s="30">
        <v>107.2</v>
      </c>
      <c r="T18" s="30">
        <v>105.9</v>
      </c>
      <c r="U18" s="31" t="s">
        <v>2</v>
      </c>
      <c r="V18" s="31" t="s">
        <v>2</v>
      </c>
      <c r="W18" s="30">
        <v>99.5</v>
      </c>
      <c r="X18" s="30">
        <v>99</v>
      </c>
      <c r="Y18" s="30">
        <v>96.7</v>
      </c>
      <c r="Z18" s="30">
        <v>96.6</v>
      </c>
      <c r="AA18" s="30">
        <v>93.4</v>
      </c>
      <c r="AB18" s="30">
        <v>93.4</v>
      </c>
      <c r="AC18" s="30">
        <v>92.6</v>
      </c>
      <c r="AD18" s="30">
        <v>91.1</v>
      </c>
      <c r="AE18" s="30">
        <v>89.1</v>
      </c>
      <c r="AF18" s="30">
        <v>89.4</v>
      </c>
      <c r="AG18" s="30">
        <v>89.7</v>
      </c>
      <c r="AH18" s="30">
        <v>89.7</v>
      </c>
      <c r="AI18" s="30">
        <v>88.9</v>
      </c>
      <c r="AJ18" s="30">
        <v>88.5</v>
      </c>
      <c r="AK18" s="30">
        <v>87.7</v>
      </c>
      <c r="AL18" s="30">
        <v>87.5</v>
      </c>
      <c r="AM18" s="30">
        <v>90.6</v>
      </c>
      <c r="AN18" s="30">
        <v>88.6</v>
      </c>
      <c r="AO18" s="30">
        <v>87.7</v>
      </c>
      <c r="AP18" s="30">
        <v>87.2</v>
      </c>
      <c r="AQ18" s="30">
        <v>85.9</v>
      </c>
      <c r="AR18" s="30">
        <v>86</v>
      </c>
      <c r="AS18" s="30">
        <v>85.1</v>
      </c>
      <c r="AT18" s="30">
        <v>83.5</v>
      </c>
      <c r="AU18" s="30">
        <v>82.5</v>
      </c>
      <c r="AV18" s="30">
        <v>82.7</v>
      </c>
      <c r="AW18" s="30">
        <v>82.5</v>
      </c>
      <c r="AX18" s="30">
        <v>81.8</v>
      </c>
      <c r="AY18" s="30">
        <v>86.9</v>
      </c>
      <c r="AZ18" s="30">
        <v>86.9</v>
      </c>
      <c r="BA18" s="30">
        <v>86.2</v>
      </c>
      <c r="BB18" s="30">
        <v>85.4</v>
      </c>
      <c r="BC18" s="30">
        <v>84.6</v>
      </c>
      <c r="BD18" s="30">
        <v>84.9</v>
      </c>
      <c r="BE18" s="30">
        <v>83.7</v>
      </c>
      <c r="BF18" s="30">
        <v>83.2</v>
      </c>
      <c r="BG18" s="30">
        <v>82.6</v>
      </c>
      <c r="BH18" s="30">
        <v>82.3</v>
      </c>
      <c r="BI18" s="30">
        <v>83</v>
      </c>
      <c r="BJ18" s="30">
        <v>83</v>
      </c>
      <c r="BK18" s="30">
        <v>85.2</v>
      </c>
      <c r="BL18" s="173">
        <v>85.6</v>
      </c>
      <c r="BM18" s="173">
        <v>84.9</v>
      </c>
      <c r="BN18" s="173">
        <v>86.6</v>
      </c>
      <c r="BO18" s="173">
        <v>86.6</v>
      </c>
      <c r="BP18" s="173">
        <v>85.1</v>
      </c>
      <c r="BQ18" s="173">
        <v>85.4</v>
      </c>
      <c r="BR18" s="173">
        <v>85.5</v>
      </c>
      <c r="BS18" s="173">
        <v>85.1</v>
      </c>
      <c r="BT18" s="173">
        <v>85.3</v>
      </c>
      <c r="BU18" s="173">
        <v>85.5</v>
      </c>
      <c r="BV18" s="173">
        <v>84.9</v>
      </c>
      <c r="BW18" s="173">
        <v>78.3</v>
      </c>
      <c r="BX18" s="173">
        <v>78.099999999999994</v>
      </c>
      <c r="BY18" s="173">
        <v>76.2</v>
      </c>
      <c r="BZ18" s="173">
        <v>75.7</v>
      </c>
      <c r="CA18" s="173">
        <v>75.3</v>
      </c>
      <c r="CB18" s="173">
        <v>75</v>
      </c>
      <c r="CC18" s="173">
        <v>75.099999999999994</v>
      </c>
      <c r="CD18" s="173">
        <v>74.5</v>
      </c>
      <c r="CE18" s="173">
        <v>73.400000000000006</v>
      </c>
      <c r="CF18" s="173">
        <v>73</v>
      </c>
      <c r="CG18" s="173">
        <v>73.099999999999994</v>
      </c>
      <c r="CH18" s="173">
        <v>72.400000000000006</v>
      </c>
      <c r="CI18" s="173">
        <v>76.3</v>
      </c>
      <c r="CJ18" s="173">
        <v>76.400000000000006</v>
      </c>
      <c r="CK18" s="173">
        <v>75.2</v>
      </c>
      <c r="CL18" s="173">
        <v>74.099999999999994</v>
      </c>
      <c r="CM18" s="173">
        <v>73.099999999999994</v>
      </c>
      <c r="CN18" s="173">
        <v>73.8</v>
      </c>
      <c r="CO18" s="173">
        <v>73.7</v>
      </c>
      <c r="CP18" s="173">
        <v>72.900000000000006</v>
      </c>
      <c r="CQ18" s="173">
        <v>72.7</v>
      </c>
      <c r="CR18" s="173">
        <v>72</v>
      </c>
      <c r="CS18" s="173">
        <v>71.900000000000006</v>
      </c>
      <c r="CT18" s="173">
        <v>71.400000000000006</v>
      </c>
      <c r="CU18" s="173">
        <v>74</v>
      </c>
      <c r="CV18" s="173">
        <v>73.3</v>
      </c>
      <c r="CW18" s="173">
        <v>72.900000000000006</v>
      </c>
      <c r="CX18" s="173">
        <v>74.2</v>
      </c>
      <c r="CY18" s="173">
        <v>73.400000000000006</v>
      </c>
      <c r="CZ18" s="173">
        <v>73</v>
      </c>
      <c r="DA18" s="173">
        <v>73.7</v>
      </c>
      <c r="DB18" s="173">
        <v>72.8</v>
      </c>
      <c r="DC18" s="173">
        <v>72</v>
      </c>
      <c r="DD18" s="173">
        <v>71.7</v>
      </c>
      <c r="DE18" s="173">
        <v>71.400000000000006</v>
      </c>
      <c r="DF18" s="173">
        <v>71.2</v>
      </c>
      <c r="DG18" s="173">
        <v>72.8</v>
      </c>
    </row>
    <row r="19" spans="1:111" ht="30" customHeight="1">
      <c r="A19" s="188"/>
      <c r="B19" s="20" t="str">
        <f>IF('0'!A1=1,"Професійна, наукова та технічна  діяльність","Professional, scientific and technical activities")</f>
        <v>Професійна, наукова та технічна  діяльність</v>
      </c>
      <c r="C19" s="30">
        <v>324.5</v>
      </c>
      <c r="D19" s="30">
        <v>323.60000000000002</v>
      </c>
      <c r="E19" s="30">
        <v>321.89999999999998</v>
      </c>
      <c r="F19" s="30">
        <v>320.10000000000002</v>
      </c>
      <c r="G19" s="30">
        <v>318.8</v>
      </c>
      <c r="H19" s="30">
        <v>318.8</v>
      </c>
      <c r="I19" s="30">
        <v>318</v>
      </c>
      <c r="J19" s="30">
        <v>316.39999999999998</v>
      </c>
      <c r="K19" s="30">
        <v>314.2</v>
      </c>
      <c r="L19" s="30">
        <v>313.39999999999998</v>
      </c>
      <c r="M19" s="30">
        <v>312.10000000000002</v>
      </c>
      <c r="N19" s="30">
        <v>310.39999999999998</v>
      </c>
      <c r="O19" s="30">
        <v>305.5</v>
      </c>
      <c r="P19" s="30">
        <v>304.10000000000002</v>
      </c>
      <c r="Q19" s="30">
        <v>302.60000000000002</v>
      </c>
      <c r="R19" s="30">
        <v>287.2</v>
      </c>
      <c r="S19" s="30">
        <v>284.7</v>
      </c>
      <c r="T19" s="30">
        <v>282.60000000000002</v>
      </c>
      <c r="U19" s="31" t="s">
        <v>2</v>
      </c>
      <c r="V19" s="31" t="s">
        <v>2</v>
      </c>
      <c r="W19" s="30">
        <v>268.7</v>
      </c>
      <c r="X19" s="30">
        <v>265.2</v>
      </c>
      <c r="Y19" s="30">
        <v>260</v>
      </c>
      <c r="Z19" s="30">
        <v>258.7</v>
      </c>
      <c r="AA19" s="30">
        <v>252.7</v>
      </c>
      <c r="AB19" s="30">
        <v>251.4</v>
      </c>
      <c r="AC19" s="30">
        <v>247</v>
      </c>
      <c r="AD19" s="30">
        <v>242.1</v>
      </c>
      <c r="AE19" s="30">
        <v>240.9</v>
      </c>
      <c r="AF19" s="30">
        <v>240.1</v>
      </c>
      <c r="AG19" s="30">
        <v>239.3</v>
      </c>
      <c r="AH19" s="30">
        <v>237.2</v>
      </c>
      <c r="AI19" s="30">
        <v>235.3</v>
      </c>
      <c r="AJ19" s="30">
        <v>232.9</v>
      </c>
      <c r="AK19" s="30">
        <v>232</v>
      </c>
      <c r="AL19" s="30">
        <v>231.5</v>
      </c>
      <c r="AM19" s="30">
        <v>230.9</v>
      </c>
      <c r="AN19" s="30">
        <v>231.2</v>
      </c>
      <c r="AO19" s="30">
        <v>230.8</v>
      </c>
      <c r="AP19" s="30">
        <v>229.9</v>
      </c>
      <c r="AQ19" s="30">
        <v>229.4</v>
      </c>
      <c r="AR19" s="30">
        <v>228.2</v>
      </c>
      <c r="AS19" s="30">
        <v>226.8</v>
      </c>
      <c r="AT19" s="30">
        <v>227.4</v>
      </c>
      <c r="AU19" s="30">
        <v>227.7</v>
      </c>
      <c r="AV19" s="30">
        <v>227.2</v>
      </c>
      <c r="AW19" s="30">
        <v>227.5</v>
      </c>
      <c r="AX19" s="30">
        <v>227.4</v>
      </c>
      <c r="AY19" s="30">
        <v>219.7</v>
      </c>
      <c r="AZ19" s="30">
        <v>220.4</v>
      </c>
      <c r="BA19" s="30">
        <v>219.2</v>
      </c>
      <c r="BB19" s="30">
        <v>218.3</v>
      </c>
      <c r="BC19" s="30">
        <v>218.6</v>
      </c>
      <c r="BD19" s="30">
        <v>219.8</v>
      </c>
      <c r="BE19" s="30">
        <v>219.7</v>
      </c>
      <c r="BF19" s="30">
        <v>219.5</v>
      </c>
      <c r="BG19" s="30">
        <v>218.9</v>
      </c>
      <c r="BH19" s="30">
        <v>219</v>
      </c>
      <c r="BI19" s="30">
        <v>218.9</v>
      </c>
      <c r="BJ19" s="30">
        <v>218.1</v>
      </c>
      <c r="BK19" s="30">
        <v>240.6</v>
      </c>
      <c r="BL19" s="173">
        <v>241.5</v>
      </c>
      <c r="BM19" s="173">
        <v>241.5</v>
      </c>
      <c r="BN19" s="173">
        <v>241.2</v>
      </c>
      <c r="BO19" s="173">
        <v>241.3</v>
      </c>
      <c r="BP19" s="173">
        <v>240.4</v>
      </c>
      <c r="BQ19" s="173">
        <v>239.3</v>
      </c>
      <c r="BR19" s="173">
        <v>239</v>
      </c>
      <c r="BS19" s="173">
        <v>237.9</v>
      </c>
      <c r="BT19" s="173">
        <v>238.4</v>
      </c>
      <c r="BU19" s="173">
        <v>237.6</v>
      </c>
      <c r="BV19" s="173">
        <v>235</v>
      </c>
      <c r="BW19" s="173">
        <v>200.4</v>
      </c>
      <c r="BX19" s="173">
        <v>200.2</v>
      </c>
      <c r="BY19" s="173">
        <v>200.1</v>
      </c>
      <c r="BZ19" s="173">
        <v>199.9</v>
      </c>
      <c r="CA19" s="173">
        <v>199.1</v>
      </c>
      <c r="CB19" s="173">
        <v>198.7</v>
      </c>
      <c r="CC19" s="173">
        <v>198.2</v>
      </c>
      <c r="CD19" s="173">
        <v>197.5</v>
      </c>
      <c r="CE19" s="173">
        <v>195.4</v>
      </c>
      <c r="CF19" s="173">
        <v>195.1</v>
      </c>
      <c r="CG19" s="173">
        <v>195</v>
      </c>
      <c r="CH19" s="173">
        <v>193.7</v>
      </c>
      <c r="CI19" s="173">
        <v>207</v>
      </c>
      <c r="CJ19" s="173">
        <v>206.9</v>
      </c>
      <c r="CK19" s="173">
        <v>206.8</v>
      </c>
      <c r="CL19" s="173">
        <v>206</v>
      </c>
      <c r="CM19" s="173">
        <v>204.5</v>
      </c>
      <c r="CN19" s="173">
        <v>203.4</v>
      </c>
      <c r="CO19" s="173">
        <v>203</v>
      </c>
      <c r="CP19" s="173">
        <v>202.1</v>
      </c>
      <c r="CQ19" s="173">
        <v>201.5</v>
      </c>
      <c r="CR19" s="173">
        <v>200.2</v>
      </c>
      <c r="CS19" s="173">
        <v>199.9</v>
      </c>
      <c r="CT19" s="173">
        <v>198.2</v>
      </c>
      <c r="CU19" s="173">
        <v>202.4</v>
      </c>
      <c r="CV19" s="173">
        <v>207.9</v>
      </c>
      <c r="CW19" s="173">
        <v>207.8</v>
      </c>
      <c r="CX19" s="173">
        <v>207</v>
      </c>
      <c r="CY19" s="173">
        <v>206.2</v>
      </c>
      <c r="CZ19" s="173">
        <v>204.8</v>
      </c>
      <c r="DA19" s="173">
        <v>203.5</v>
      </c>
      <c r="DB19" s="173">
        <v>203.9</v>
      </c>
      <c r="DC19" s="173">
        <v>203.4</v>
      </c>
      <c r="DD19" s="173">
        <v>203.5</v>
      </c>
      <c r="DE19" s="173">
        <v>202.8</v>
      </c>
      <c r="DF19" s="173">
        <v>202.6</v>
      </c>
      <c r="DG19" s="173">
        <v>200.2</v>
      </c>
    </row>
    <row r="20" spans="1:111" ht="30" customHeight="1">
      <c r="A20" s="188"/>
      <c r="B20" s="20" t="str">
        <f>IF('0'!A1=1,"з неї наукові дослідження та розробки","of which scientific research and development")</f>
        <v>з неї наукові дослідження та розробки</v>
      </c>
      <c r="C20" s="30">
        <v>117.2</v>
      </c>
      <c r="D20" s="30">
        <v>116.8</v>
      </c>
      <c r="E20" s="30">
        <v>116.3</v>
      </c>
      <c r="F20" s="30">
        <v>115.5</v>
      </c>
      <c r="G20" s="30">
        <v>115.1</v>
      </c>
      <c r="H20" s="30">
        <v>115</v>
      </c>
      <c r="I20" s="30">
        <v>114.7</v>
      </c>
      <c r="J20" s="30">
        <v>114.3</v>
      </c>
      <c r="K20" s="30">
        <v>113.6</v>
      </c>
      <c r="L20" s="30">
        <v>113.6</v>
      </c>
      <c r="M20" s="30">
        <v>113.2</v>
      </c>
      <c r="N20" s="30">
        <v>112.6</v>
      </c>
      <c r="O20" s="30">
        <v>110.8</v>
      </c>
      <c r="P20" s="30">
        <v>110.4</v>
      </c>
      <c r="Q20" s="30">
        <v>110.3</v>
      </c>
      <c r="R20" s="30">
        <v>105.8</v>
      </c>
      <c r="S20" s="30">
        <v>105.5</v>
      </c>
      <c r="T20" s="30">
        <v>105</v>
      </c>
      <c r="U20" s="31" t="s">
        <v>2</v>
      </c>
      <c r="V20" s="31" t="s">
        <v>2</v>
      </c>
      <c r="W20" s="30">
        <v>102.6</v>
      </c>
      <c r="X20" s="30">
        <v>101.4</v>
      </c>
      <c r="Y20" s="30">
        <v>100.5</v>
      </c>
      <c r="Z20" s="30">
        <v>100.5</v>
      </c>
      <c r="AA20" s="30">
        <v>99.9</v>
      </c>
      <c r="AB20" s="30">
        <v>99.1</v>
      </c>
      <c r="AC20" s="30">
        <v>98</v>
      </c>
      <c r="AD20" s="30">
        <v>96.4</v>
      </c>
      <c r="AE20" s="30">
        <v>96.3</v>
      </c>
      <c r="AF20" s="30">
        <v>96.2</v>
      </c>
      <c r="AG20" s="30">
        <v>96.4</v>
      </c>
      <c r="AH20" s="30">
        <v>95.9</v>
      </c>
      <c r="AI20" s="30">
        <v>95.6</v>
      </c>
      <c r="AJ20" s="30">
        <v>95.4</v>
      </c>
      <c r="AK20" s="30">
        <v>95.5</v>
      </c>
      <c r="AL20" s="30">
        <v>95.8</v>
      </c>
      <c r="AM20" s="30">
        <v>92.5</v>
      </c>
      <c r="AN20" s="30">
        <v>92.2</v>
      </c>
      <c r="AO20" s="30">
        <v>91.9</v>
      </c>
      <c r="AP20" s="30">
        <v>91.4</v>
      </c>
      <c r="AQ20" s="30">
        <v>90.9</v>
      </c>
      <c r="AR20" s="30">
        <v>90.2</v>
      </c>
      <c r="AS20" s="30">
        <v>89.8</v>
      </c>
      <c r="AT20" s="30">
        <v>89.5</v>
      </c>
      <c r="AU20" s="30">
        <v>89</v>
      </c>
      <c r="AV20" s="30">
        <v>88.7</v>
      </c>
      <c r="AW20" s="30">
        <v>88.8</v>
      </c>
      <c r="AX20" s="30">
        <v>88.5</v>
      </c>
      <c r="AY20" s="30">
        <v>86.7</v>
      </c>
      <c r="AZ20" s="30">
        <v>86.5</v>
      </c>
      <c r="BA20" s="30">
        <v>86.1</v>
      </c>
      <c r="BB20" s="30">
        <v>86.1</v>
      </c>
      <c r="BC20" s="30">
        <v>86.4</v>
      </c>
      <c r="BD20" s="30">
        <v>88.8</v>
      </c>
      <c r="BE20" s="30">
        <v>88.4</v>
      </c>
      <c r="BF20" s="30">
        <v>88.2</v>
      </c>
      <c r="BG20" s="30">
        <v>87.7</v>
      </c>
      <c r="BH20" s="30">
        <v>87.4</v>
      </c>
      <c r="BI20" s="30">
        <v>87.4</v>
      </c>
      <c r="BJ20" s="30">
        <v>87.2</v>
      </c>
      <c r="BK20" s="30">
        <v>93.2</v>
      </c>
      <c r="BL20" s="173">
        <v>93.3</v>
      </c>
      <c r="BM20" s="173">
        <v>93.1</v>
      </c>
      <c r="BN20" s="173">
        <v>93.1</v>
      </c>
      <c r="BO20" s="173">
        <v>93</v>
      </c>
      <c r="BP20" s="173">
        <v>92.8</v>
      </c>
      <c r="BQ20" s="173">
        <v>92.6</v>
      </c>
      <c r="BR20" s="173">
        <v>92.6</v>
      </c>
      <c r="BS20" s="173">
        <v>92.2</v>
      </c>
      <c r="BT20" s="173">
        <v>92.4</v>
      </c>
      <c r="BU20" s="173">
        <v>92.2</v>
      </c>
      <c r="BV20" s="173">
        <v>91.5</v>
      </c>
      <c r="BW20" s="173">
        <v>80.099999999999994</v>
      </c>
      <c r="BX20" s="173">
        <v>80.099999999999994</v>
      </c>
      <c r="BY20" s="173">
        <v>79.8</v>
      </c>
      <c r="BZ20" s="173">
        <v>79.900000000000006</v>
      </c>
      <c r="CA20" s="173">
        <v>79.599999999999994</v>
      </c>
      <c r="CB20" s="173">
        <v>79.400000000000006</v>
      </c>
      <c r="CC20" s="173">
        <v>79.2</v>
      </c>
      <c r="CD20" s="173">
        <v>79</v>
      </c>
      <c r="CE20" s="173">
        <v>78.5</v>
      </c>
      <c r="CF20" s="173">
        <v>78.400000000000006</v>
      </c>
      <c r="CG20" s="173">
        <v>78.3</v>
      </c>
      <c r="CH20" s="173">
        <v>77.5</v>
      </c>
      <c r="CI20" s="173">
        <v>78.599999999999994</v>
      </c>
      <c r="CJ20" s="173">
        <v>78.5</v>
      </c>
      <c r="CK20" s="173">
        <v>78.599999999999994</v>
      </c>
      <c r="CL20" s="173">
        <v>78.400000000000006</v>
      </c>
      <c r="CM20" s="173">
        <v>78.3</v>
      </c>
      <c r="CN20" s="173">
        <v>78.2</v>
      </c>
      <c r="CO20" s="173">
        <v>78.2</v>
      </c>
      <c r="CP20" s="173">
        <v>78</v>
      </c>
      <c r="CQ20" s="173">
        <v>77.5</v>
      </c>
      <c r="CR20" s="173">
        <v>77.3</v>
      </c>
      <c r="CS20" s="173">
        <v>77.3</v>
      </c>
      <c r="CT20" s="173">
        <v>76.400000000000006</v>
      </c>
      <c r="CU20" s="173">
        <v>72</v>
      </c>
      <c r="CV20" s="173">
        <v>76.400000000000006</v>
      </c>
      <c r="CW20" s="173">
        <v>76.099999999999994</v>
      </c>
      <c r="CX20" s="173">
        <v>75.900000000000006</v>
      </c>
      <c r="CY20" s="173">
        <v>76.2</v>
      </c>
      <c r="CZ20" s="173">
        <v>75.8</v>
      </c>
      <c r="DA20" s="173">
        <v>75.400000000000006</v>
      </c>
      <c r="DB20" s="173">
        <v>75.099999999999994</v>
      </c>
      <c r="DC20" s="173">
        <v>74.5</v>
      </c>
      <c r="DD20" s="173">
        <v>74.599999999999994</v>
      </c>
      <c r="DE20" s="173">
        <v>74.3</v>
      </c>
      <c r="DF20" s="173">
        <v>73.900000000000006</v>
      </c>
      <c r="DG20" s="173">
        <v>73.400000000000006</v>
      </c>
    </row>
    <row r="21" spans="1:111" ht="30" customHeight="1">
      <c r="A21" s="188"/>
      <c r="B21" s="20"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30">
        <v>238</v>
      </c>
      <c r="D21" s="30">
        <v>238.2</v>
      </c>
      <c r="E21" s="30">
        <v>238.5</v>
      </c>
      <c r="F21" s="30">
        <v>236.5</v>
      </c>
      <c r="G21" s="30">
        <v>235.8</v>
      </c>
      <c r="H21" s="30">
        <v>238.2</v>
      </c>
      <c r="I21" s="30">
        <v>237.6</v>
      </c>
      <c r="J21" s="30">
        <v>237.3</v>
      </c>
      <c r="K21" s="30">
        <v>236.8</v>
      </c>
      <c r="L21" s="30">
        <v>234</v>
      </c>
      <c r="M21" s="30">
        <v>233.2</v>
      </c>
      <c r="N21" s="30">
        <v>231.2</v>
      </c>
      <c r="O21" s="30">
        <v>264.8</v>
      </c>
      <c r="P21" s="30">
        <v>260.39999999999998</v>
      </c>
      <c r="Q21" s="30">
        <v>259.89999999999998</v>
      </c>
      <c r="R21" s="30">
        <v>245.1</v>
      </c>
      <c r="S21" s="30">
        <v>242.7</v>
      </c>
      <c r="T21" s="30">
        <v>238.1</v>
      </c>
      <c r="U21" s="31" t="s">
        <v>2</v>
      </c>
      <c r="V21" s="31" t="s">
        <v>2</v>
      </c>
      <c r="W21" s="30">
        <v>224.4</v>
      </c>
      <c r="X21" s="30">
        <v>220.6</v>
      </c>
      <c r="Y21" s="30">
        <v>210.8</v>
      </c>
      <c r="Z21" s="30">
        <v>209.3</v>
      </c>
      <c r="AA21" s="30">
        <v>203.9</v>
      </c>
      <c r="AB21" s="30">
        <v>207</v>
      </c>
      <c r="AC21" s="30">
        <v>202.1</v>
      </c>
      <c r="AD21" s="30">
        <v>193</v>
      </c>
      <c r="AE21" s="30">
        <v>187.9</v>
      </c>
      <c r="AF21" s="30">
        <v>187.6</v>
      </c>
      <c r="AG21" s="30">
        <v>186.3</v>
      </c>
      <c r="AH21" s="30">
        <v>186.3</v>
      </c>
      <c r="AI21" s="30">
        <v>183.2</v>
      </c>
      <c r="AJ21" s="30">
        <v>182.7</v>
      </c>
      <c r="AK21" s="30">
        <v>179.3</v>
      </c>
      <c r="AL21" s="30">
        <v>177.3</v>
      </c>
      <c r="AM21" s="30">
        <v>187</v>
      </c>
      <c r="AN21" s="30">
        <v>188.3</v>
      </c>
      <c r="AO21" s="30">
        <v>192.2</v>
      </c>
      <c r="AP21" s="30">
        <v>191.6</v>
      </c>
      <c r="AQ21" s="30">
        <v>191.1</v>
      </c>
      <c r="AR21" s="30">
        <v>185</v>
      </c>
      <c r="AS21" s="30">
        <v>186.4</v>
      </c>
      <c r="AT21" s="30">
        <v>186.5</v>
      </c>
      <c r="AU21" s="30">
        <v>184</v>
      </c>
      <c r="AV21" s="30">
        <v>182.9</v>
      </c>
      <c r="AW21" s="30">
        <v>182.4</v>
      </c>
      <c r="AX21" s="30">
        <v>181.8</v>
      </c>
      <c r="AY21" s="30">
        <v>184.1</v>
      </c>
      <c r="AZ21" s="30">
        <v>185.5</v>
      </c>
      <c r="BA21" s="30">
        <v>183.6</v>
      </c>
      <c r="BB21" s="30">
        <v>177.9</v>
      </c>
      <c r="BC21" s="30">
        <v>176.3</v>
      </c>
      <c r="BD21" s="30">
        <v>173.8</v>
      </c>
      <c r="BE21" s="30">
        <v>172.3</v>
      </c>
      <c r="BF21" s="30">
        <v>172.9</v>
      </c>
      <c r="BG21" s="30">
        <v>171.2</v>
      </c>
      <c r="BH21" s="30">
        <v>171</v>
      </c>
      <c r="BI21" s="30">
        <v>170.7</v>
      </c>
      <c r="BJ21" s="30">
        <v>169.6</v>
      </c>
      <c r="BK21" s="30">
        <v>179.3</v>
      </c>
      <c r="BL21" s="173">
        <v>178.8</v>
      </c>
      <c r="BM21" s="173">
        <v>178</v>
      </c>
      <c r="BN21" s="173">
        <v>179.4</v>
      </c>
      <c r="BO21" s="173">
        <v>178</v>
      </c>
      <c r="BP21" s="173">
        <v>176</v>
      </c>
      <c r="BQ21" s="173">
        <v>175</v>
      </c>
      <c r="BR21" s="173">
        <v>173.9</v>
      </c>
      <c r="BS21" s="173">
        <v>173</v>
      </c>
      <c r="BT21" s="173">
        <v>173</v>
      </c>
      <c r="BU21" s="173">
        <v>172.3</v>
      </c>
      <c r="BV21" s="173">
        <v>171.2</v>
      </c>
      <c r="BW21" s="173">
        <v>186.5</v>
      </c>
      <c r="BX21" s="173">
        <v>186.5</v>
      </c>
      <c r="BY21" s="173">
        <v>183.2</v>
      </c>
      <c r="BZ21" s="173">
        <v>181.9</v>
      </c>
      <c r="CA21" s="173">
        <v>180.1</v>
      </c>
      <c r="CB21" s="173">
        <v>179</v>
      </c>
      <c r="CC21" s="173">
        <v>177.9</v>
      </c>
      <c r="CD21" s="173">
        <v>177</v>
      </c>
      <c r="CE21" s="173">
        <v>176.1</v>
      </c>
      <c r="CF21" s="173">
        <v>175.4</v>
      </c>
      <c r="CG21" s="173">
        <v>175.1</v>
      </c>
      <c r="CH21" s="173">
        <v>172.7</v>
      </c>
      <c r="CI21" s="173">
        <v>175</v>
      </c>
      <c r="CJ21" s="173">
        <v>174.3</v>
      </c>
      <c r="CK21" s="173">
        <v>171</v>
      </c>
      <c r="CL21" s="173">
        <v>166.9</v>
      </c>
      <c r="CM21" s="173">
        <v>165.3</v>
      </c>
      <c r="CN21" s="173">
        <v>164.2</v>
      </c>
      <c r="CO21" s="173">
        <v>164.7</v>
      </c>
      <c r="CP21" s="173">
        <v>164.7</v>
      </c>
      <c r="CQ21" s="173">
        <v>165</v>
      </c>
      <c r="CR21" s="173">
        <v>166.2</v>
      </c>
      <c r="CS21" s="173">
        <v>163.9</v>
      </c>
      <c r="CT21" s="173">
        <v>163.4</v>
      </c>
      <c r="CU21" s="173">
        <v>184.7</v>
      </c>
      <c r="CV21" s="173">
        <v>182.3</v>
      </c>
      <c r="CW21" s="173">
        <v>182.5</v>
      </c>
      <c r="CX21" s="173">
        <v>181.9</v>
      </c>
      <c r="CY21" s="173">
        <v>182.5</v>
      </c>
      <c r="CZ21" s="173">
        <v>183.4</v>
      </c>
      <c r="DA21" s="173">
        <v>183.4</v>
      </c>
      <c r="DB21" s="173">
        <v>182.6</v>
      </c>
      <c r="DC21" s="173">
        <v>181.9</v>
      </c>
      <c r="DD21" s="173">
        <v>180.5</v>
      </c>
      <c r="DE21" s="173">
        <v>178.8</v>
      </c>
      <c r="DF21" s="173">
        <v>176.8</v>
      </c>
      <c r="DG21" s="173">
        <v>194.8</v>
      </c>
    </row>
    <row r="22" spans="1:111" ht="30" customHeight="1">
      <c r="A22" s="188"/>
      <c r="B22" s="20"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30">
        <v>604.5</v>
      </c>
      <c r="D22" s="30">
        <v>609.79999999999995</v>
      </c>
      <c r="E22" s="30">
        <v>603.70000000000005</v>
      </c>
      <c r="F22" s="30">
        <v>601.29999999999995</v>
      </c>
      <c r="G22" s="30">
        <v>594.6</v>
      </c>
      <c r="H22" s="30">
        <v>594.1</v>
      </c>
      <c r="I22" s="30">
        <v>588.6</v>
      </c>
      <c r="J22" s="30">
        <v>581.70000000000005</v>
      </c>
      <c r="K22" s="30">
        <v>580.9</v>
      </c>
      <c r="L22" s="30">
        <v>583.6</v>
      </c>
      <c r="M22" s="30">
        <v>585</v>
      </c>
      <c r="N22" s="30">
        <v>585.29999999999995</v>
      </c>
      <c r="O22" s="30">
        <v>598.5</v>
      </c>
      <c r="P22" s="30">
        <v>598.79999999999995</v>
      </c>
      <c r="Q22" s="30">
        <v>597.9</v>
      </c>
      <c r="R22" s="30">
        <v>556.4</v>
      </c>
      <c r="S22" s="30">
        <v>551.79999999999995</v>
      </c>
      <c r="T22" s="30">
        <v>547.29999999999995</v>
      </c>
      <c r="U22" s="31" t="s">
        <v>2</v>
      </c>
      <c r="V22" s="31" t="s">
        <v>2</v>
      </c>
      <c r="W22" s="30">
        <v>512.6</v>
      </c>
      <c r="X22" s="30">
        <v>512.20000000000005</v>
      </c>
      <c r="Y22" s="30">
        <v>503</v>
      </c>
      <c r="Z22" s="30">
        <v>503.2</v>
      </c>
      <c r="AA22" s="30">
        <v>489.6</v>
      </c>
      <c r="AB22" s="30">
        <v>490.2</v>
      </c>
      <c r="AC22" s="30">
        <v>497.4</v>
      </c>
      <c r="AD22" s="30">
        <v>490.3</v>
      </c>
      <c r="AE22" s="30">
        <v>486.7</v>
      </c>
      <c r="AF22" s="30">
        <v>484.5</v>
      </c>
      <c r="AG22" s="30">
        <v>482.4</v>
      </c>
      <c r="AH22" s="30">
        <v>478.8</v>
      </c>
      <c r="AI22" s="30">
        <v>473.3</v>
      </c>
      <c r="AJ22" s="30">
        <v>472.8</v>
      </c>
      <c r="AK22" s="30">
        <v>468.4</v>
      </c>
      <c r="AL22" s="30">
        <v>469.5</v>
      </c>
      <c r="AM22" s="30">
        <v>453.8</v>
      </c>
      <c r="AN22" s="30">
        <v>464</v>
      </c>
      <c r="AO22" s="30">
        <v>470.4</v>
      </c>
      <c r="AP22" s="30">
        <v>464.9</v>
      </c>
      <c r="AQ22" s="30">
        <v>461.9</v>
      </c>
      <c r="AR22" s="30">
        <v>458.6</v>
      </c>
      <c r="AS22" s="30">
        <v>457.5</v>
      </c>
      <c r="AT22" s="30">
        <v>457.7</v>
      </c>
      <c r="AU22" s="30">
        <v>455.6</v>
      </c>
      <c r="AV22" s="30">
        <v>456.2</v>
      </c>
      <c r="AW22" s="30">
        <v>457.2</v>
      </c>
      <c r="AX22" s="30">
        <v>458.7</v>
      </c>
      <c r="AY22" s="30">
        <v>453.8</v>
      </c>
      <c r="AZ22" s="30">
        <v>460.9</v>
      </c>
      <c r="BA22" s="30">
        <v>458.8</v>
      </c>
      <c r="BB22" s="30">
        <v>453.1</v>
      </c>
      <c r="BC22" s="30">
        <v>452.1</v>
      </c>
      <c r="BD22" s="30">
        <v>453</v>
      </c>
      <c r="BE22" s="30">
        <v>452.1</v>
      </c>
      <c r="BF22" s="30">
        <v>453.5</v>
      </c>
      <c r="BG22" s="30">
        <v>455.2</v>
      </c>
      <c r="BH22" s="30">
        <v>458.5</v>
      </c>
      <c r="BI22" s="30">
        <v>461.2</v>
      </c>
      <c r="BJ22" s="30">
        <v>462.2</v>
      </c>
      <c r="BK22" s="30">
        <v>454.9</v>
      </c>
      <c r="BL22" s="173">
        <v>457.4</v>
      </c>
      <c r="BM22" s="173">
        <v>457.8</v>
      </c>
      <c r="BN22" s="173">
        <v>457.5</v>
      </c>
      <c r="BO22" s="173">
        <v>455.1</v>
      </c>
      <c r="BP22" s="173">
        <v>451.5</v>
      </c>
      <c r="BQ22" s="173">
        <v>451.3</v>
      </c>
      <c r="BR22" s="173">
        <v>451.5</v>
      </c>
      <c r="BS22" s="173">
        <v>453.8</v>
      </c>
      <c r="BT22" s="173">
        <v>456.3</v>
      </c>
      <c r="BU22" s="173">
        <v>457.7</v>
      </c>
      <c r="BV22" s="173">
        <v>457.4</v>
      </c>
      <c r="BW22" s="173">
        <v>394.4</v>
      </c>
      <c r="BX22" s="173">
        <v>396.4</v>
      </c>
      <c r="BY22" s="173">
        <v>396.7</v>
      </c>
      <c r="BZ22" s="173">
        <v>392.8</v>
      </c>
      <c r="CA22" s="173">
        <v>392.6</v>
      </c>
      <c r="CB22" s="173">
        <v>393.6</v>
      </c>
      <c r="CC22" s="173">
        <v>392.8</v>
      </c>
      <c r="CD22" s="173">
        <v>392.3</v>
      </c>
      <c r="CE22" s="173">
        <v>381.9</v>
      </c>
      <c r="CF22" s="173">
        <v>385.2</v>
      </c>
      <c r="CG22" s="173">
        <v>385.1</v>
      </c>
      <c r="CH22" s="173">
        <v>378.2</v>
      </c>
      <c r="CI22" s="173">
        <v>413.7</v>
      </c>
      <c r="CJ22" s="173">
        <v>428.4</v>
      </c>
      <c r="CK22" s="173">
        <v>425.9</v>
      </c>
      <c r="CL22" s="173">
        <v>421.5</v>
      </c>
      <c r="CM22" s="173">
        <v>427.6</v>
      </c>
      <c r="CN22" s="173">
        <v>425.2</v>
      </c>
      <c r="CO22" s="173">
        <v>423.9</v>
      </c>
      <c r="CP22" s="173">
        <v>423.2</v>
      </c>
      <c r="CQ22" s="173">
        <v>423.4</v>
      </c>
      <c r="CR22" s="173">
        <v>425.2</v>
      </c>
      <c r="CS22" s="173">
        <v>427.3</v>
      </c>
      <c r="CT22" s="173">
        <v>422.7</v>
      </c>
      <c r="CU22" s="173">
        <v>402.3</v>
      </c>
      <c r="CV22" s="173">
        <v>400.5</v>
      </c>
      <c r="CW22" s="173">
        <v>404.1</v>
      </c>
      <c r="CX22" s="173">
        <v>404.1</v>
      </c>
      <c r="CY22" s="173">
        <v>400.5</v>
      </c>
      <c r="CZ22" s="173">
        <v>400.7</v>
      </c>
      <c r="DA22" s="173">
        <v>396</v>
      </c>
      <c r="DB22" s="173">
        <v>392.6</v>
      </c>
      <c r="DC22" s="173">
        <v>392</v>
      </c>
      <c r="DD22" s="173">
        <v>393.2</v>
      </c>
      <c r="DE22" s="173">
        <v>394.4</v>
      </c>
      <c r="DF22" s="173">
        <v>393.7</v>
      </c>
      <c r="DG22" s="173">
        <v>401</v>
      </c>
    </row>
    <row r="23" spans="1:111" ht="30" customHeight="1">
      <c r="A23" s="188"/>
      <c r="B23" s="20" t="str">
        <f>IF('0'!A1=1,"Освіта","Education")</f>
        <v>Освіта</v>
      </c>
      <c r="C23" s="30">
        <v>1660.3</v>
      </c>
      <c r="D23" s="30">
        <v>1660.7</v>
      </c>
      <c r="E23" s="30">
        <v>1660.3</v>
      </c>
      <c r="F23" s="30">
        <v>1648.7</v>
      </c>
      <c r="G23" s="30">
        <v>1625.7</v>
      </c>
      <c r="H23" s="30">
        <v>1615.2</v>
      </c>
      <c r="I23" s="30">
        <v>1607.7</v>
      </c>
      <c r="J23" s="30">
        <v>1603.7</v>
      </c>
      <c r="K23" s="30">
        <v>1621.2</v>
      </c>
      <c r="L23" s="30">
        <v>1650.1</v>
      </c>
      <c r="M23" s="30">
        <v>1658</v>
      </c>
      <c r="N23" s="30">
        <v>1658.1</v>
      </c>
      <c r="O23" s="30">
        <v>1657.5</v>
      </c>
      <c r="P23" s="30">
        <v>1658.9</v>
      </c>
      <c r="Q23" s="30">
        <v>1655.3</v>
      </c>
      <c r="R23" s="30">
        <v>1565.2</v>
      </c>
      <c r="S23" s="30">
        <v>1545.2</v>
      </c>
      <c r="T23" s="30">
        <v>1540.4</v>
      </c>
      <c r="U23" s="31" t="s">
        <v>2</v>
      </c>
      <c r="V23" s="31" t="s">
        <v>2</v>
      </c>
      <c r="W23" s="30">
        <v>1487.6</v>
      </c>
      <c r="X23" s="30">
        <v>1485.8</v>
      </c>
      <c r="Y23" s="30">
        <v>1465.2</v>
      </c>
      <c r="Z23" s="30">
        <v>1463.7</v>
      </c>
      <c r="AA23" s="30">
        <v>1445.1</v>
      </c>
      <c r="AB23" s="30">
        <v>1453.5</v>
      </c>
      <c r="AC23" s="30">
        <v>1450.7</v>
      </c>
      <c r="AD23" s="30">
        <v>1432</v>
      </c>
      <c r="AE23" s="30">
        <v>1417.2</v>
      </c>
      <c r="AF23" s="30">
        <v>1409.7</v>
      </c>
      <c r="AG23" s="30">
        <v>1400.6</v>
      </c>
      <c r="AH23" s="30">
        <v>1392.1</v>
      </c>
      <c r="AI23" s="30">
        <v>1406.4</v>
      </c>
      <c r="AJ23" s="30">
        <v>1428</v>
      </c>
      <c r="AK23" s="30">
        <v>1439.5</v>
      </c>
      <c r="AL23" s="30">
        <v>1443.6</v>
      </c>
      <c r="AM23" s="30">
        <v>1391.9</v>
      </c>
      <c r="AN23" s="30">
        <v>1401.5</v>
      </c>
      <c r="AO23" s="30">
        <v>1404.7</v>
      </c>
      <c r="AP23" s="30">
        <v>1390.1</v>
      </c>
      <c r="AQ23" s="30">
        <v>1373.9</v>
      </c>
      <c r="AR23" s="30">
        <v>1362.9</v>
      </c>
      <c r="AS23" s="30">
        <v>1356.9</v>
      </c>
      <c r="AT23" s="30">
        <v>1350.6</v>
      </c>
      <c r="AU23" s="30">
        <v>1368</v>
      </c>
      <c r="AV23" s="30">
        <v>1388.7</v>
      </c>
      <c r="AW23" s="30">
        <v>1406.8</v>
      </c>
      <c r="AX23" s="30">
        <v>1403.5</v>
      </c>
      <c r="AY23" s="30">
        <v>1380.2</v>
      </c>
      <c r="AZ23" s="30">
        <v>1395.7</v>
      </c>
      <c r="BA23" s="30">
        <v>1398.5</v>
      </c>
      <c r="BB23" s="30">
        <v>1384.2</v>
      </c>
      <c r="BC23" s="30">
        <v>1369.7</v>
      </c>
      <c r="BD23" s="30">
        <v>1359.6</v>
      </c>
      <c r="BE23" s="30">
        <v>1352.3</v>
      </c>
      <c r="BF23" s="30">
        <v>1345.8</v>
      </c>
      <c r="BG23" s="30">
        <v>1367.9</v>
      </c>
      <c r="BH23" s="30">
        <v>1389.3</v>
      </c>
      <c r="BI23" s="30">
        <v>1402.5</v>
      </c>
      <c r="BJ23" s="30">
        <v>1401</v>
      </c>
      <c r="BK23" s="30">
        <v>1382.1</v>
      </c>
      <c r="BL23" s="173">
        <v>1393.4</v>
      </c>
      <c r="BM23" s="173">
        <v>1392.7</v>
      </c>
      <c r="BN23" s="173">
        <v>1380.6</v>
      </c>
      <c r="BO23" s="173">
        <v>1362</v>
      </c>
      <c r="BP23" s="173">
        <v>1350.2</v>
      </c>
      <c r="BQ23" s="173">
        <v>1335.1</v>
      </c>
      <c r="BR23" s="173">
        <v>1324.2</v>
      </c>
      <c r="BS23" s="173">
        <v>1342</v>
      </c>
      <c r="BT23" s="173">
        <v>1364.6</v>
      </c>
      <c r="BU23" s="173">
        <v>1377.2</v>
      </c>
      <c r="BV23" s="173">
        <v>1375.1</v>
      </c>
      <c r="BW23" s="173">
        <v>1339</v>
      </c>
      <c r="BX23" s="173">
        <v>1340.5</v>
      </c>
      <c r="BY23" s="173">
        <v>1337</v>
      </c>
      <c r="BZ23" s="173">
        <v>1325.7</v>
      </c>
      <c r="CA23" s="173">
        <v>1307.2</v>
      </c>
      <c r="CB23" s="173">
        <v>1297.2</v>
      </c>
      <c r="CC23" s="173">
        <v>1289.0999999999999</v>
      </c>
      <c r="CD23" s="173">
        <v>1282.5999999999999</v>
      </c>
      <c r="CE23" s="173">
        <v>1298.5</v>
      </c>
      <c r="CF23" s="173">
        <v>1312</v>
      </c>
      <c r="CG23" s="173">
        <v>1330.4</v>
      </c>
      <c r="CH23" s="173">
        <v>1325.3</v>
      </c>
      <c r="CI23" s="173">
        <v>1340.5</v>
      </c>
      <c r="CJ23" s="173">
        <v>1343.2</v>
      </c>
      <c r="CK23" s="173">
        <v>1340</v>
      </c>
      <c r="CL23" s="173">
        <v>1318.2</v>
      </c>
      <c r="CM23" s="173">
        <v>1310.5999999999999</v>
      </c>
      <c r="CN23" s="173">
        <v>1301.2</v>
      </c>
      <c r="CO23" s="173">
        <v>1293.3</v>
      </c>
      <c r="CP23" s="173">
        <v>1286.5</v>
      </c>
      <c r="CQ23" s="173">
        <v>1307</v>
      </c>
      <c r="CR23" s="173">
        <v>1321.8</v>
      </c>
      <c r="CS23" s="173">
        <v>1335.4</v>
      </c>
      <c r="CT23" s="173">
        <v>1333.5</v>
      </c>
      <c r="CU23" s="173">
        <v>1123.3</v>
      </c>
      <c r="CV23" s="173">
        <v>1147.3</v>
      </c>
      <c r="CW23" s="173">
        <v>1185.7</v>
      </c>
      <c r="CX23" s="173">
        <v>1175.8</v>
      </c>
      <c r="CY23" s="173">
        <v>1162.4000000000001</v>
      </c>
      <c r="CZ23" s="173">
        <v>1151.9000000000001</v>
      </c>
      <c r="DA23" s="173">
        <v>1140.9000000000001</v>
      </c>
      <c r="DB23" s="173">
        <v>1140.5999999999999</v>
      </c>
      <c r="DC23" s="173">
        <v>1155.5</v>
      </c>
      <c r="DD23" s="173">
        <v>1164.9000000000001</v>
      </c>
      <c r="DE23" s="173">
        <v>1168.8</v>
      </c>
      <c r="DF23" s="173">
        <v>1165.3</v>
      </c>
      <c r="DG23" s="173">
        <v>1211.2</v>
      </c>
    </row>
    <row r="24" spans="1:111" ht="30" customHeight="1">
      <c r="A24" s="188"/>
      <c r="B24" s="20" t="str">
        <f>IF('0'!A1=1,"Охорона здоров’я та надання  соціальної допомоги","Human health and social work activities")</f>
        <v>Охорона здоров’я та надання  соціальної допомоги</v>
      </c>
      <c r="C24" s="30">
        <v>1150</v>
      </c>
      <c r="D24" s="30">
        <v>1176.9000000000001</v>
      </c>
      <c r="E24" s="30">
        <v>1181.5</v>
      </c>
      <c r="F24" s="30">
        <v>1179.8</v>
      </c>
      <c r="G24" s="30">
        <v>1184</v>
      </c>
      <c r="H24" s="30">
        <v>1187.7</v>
      </c>
      <c r="I24" s="30">
        <v>1186.7</v>
      </c>
      <c r="J24" s="30">
        <v>1196.8</v>
      </c>
      <c r="K24" s="30">
        <v>1192.3</v>
      </c>
      <c r="L24" s="30">
        <v>1190.5999999999999</v>
      </c>
      <c r="M24" s="30">
        <v>1191.0999999999999</v>
      </c>
      <c r="N24" s="30">
        <v>1188.4000000000001</v>
      </c>
      <c r="O24" s="30">
        <v>1196</v>
      </c>
      <c r="P24" s="30">
        <v>1193.3</v>
      </c>
      <c r="Q24" s="30">
        <v>1199</v>
      </c>
      <c r="R24" s="30">
        <v>1117.5</v>
      </c>
      <c r="S24" s="30">
        <v>1112.7</v>
      </c>
      <c r="T24" s="30">
        <v>1112.3</v>
      </c>
      <c r="U24" s="31" t="s">
        <v>2</v>
      </c>
      <c r="V24" s="31" t="s">
        <v>2</v>
      </c>
      <c r="W24" s="30">
        <v>1061.7</v>
      </c>
      <c r="X24" s="30">
        <v>1050.5</v>
      </c>
      <c r="Y24" s="30">
        <v>1026</v>
      </c>
      <c r="Z24" s="30">
        <v>1025.0999999999999</v>
      </c>
      <c r="AA24" s="30">
        <v>989.2</v>
      </c>
      <c r="AB24" s="30">
        <v>988.9</v>
      </c>
      <c r="AC24" s="30">
        <v>988.1</v>
      </c>
      <c r="AD24" s="30">
        <v>981.8</v>
      </c>
      <c r="AE24" s="30">
        <v>979.6</v>
      </c>
      <c r="AF24" s="30">
        <v>979</v>
      </c>
      <c r="AG24" s="30">
        <v>978.1</v>
      </c>
      <c r="AH24" s="30">
        <v>981.3</v>
      </c>
      <c r="AI24" s="30">
        <v>978.5</v>
      </c>
      <c r="AJ24" s="30">
        <v>979.7</v>
      </c>
      <c r="AK24" s="30">
        <v>979.5</v>
      </c>
      <c r="AL24" s="30">
        <v>978</v>
      </c>
      <c r="AM24" s="30">
        <v>971.4</v>
      </c>
      <c r="AN24" s="30">
        <v>973.2</v>
      </c>
      <c r="AO24" s="30">
        <v>973.1</v>
      </c>
      <c r="AP24" s="30">
        <v>969.3</v>
      </c>
      <c r="AQ24" s="30">
        <v>965.7</v>
      </c>
      <c r="AR24" s="30">
        <v>965.6</v>
      </c>
      <c r="AS24" s="30">
        <v>965.6</v>
      </c>
      <c r="AT24" s="30">
        <v>968.2</v>
      </c>
      <c r="AU24" s="30">
        <v>966.1</v>
      </c>
      <c r="AV24" s="30">
        <v>966.3</v>
      </c>
      <c r="AW24" s="30">
        <v>966.7</v>
      </c>
      <c r="AX24" s="30">
        <v>962.7</v>
      </c>
      <c r="AY24" s="30">
        <v>949.6</v>
      </c>
      <c r="AZ24" s="30">
        <v>954.4</v>
      </c>
      <c r="BA24" s="30">
        <v>955.2</v>
      </c>
      <c r="BB24" s="30">
        <v>951.9</v>
      </c>
      <c r="BC24" s="30">
        <v>949</v>
      </c>
      <c r="BD24" s="30">
        <v>949.9</v>
      </c>
      <c r="BE24" s="30">
        <v>950.5</v>
      </c>
      <c r="BF24" s="30">
        <v>952.4</v>
      </c>
      <c r="BG24" s="30">
        <v>950.2</v>
      </c>
      <c r="BH24" s="30">
        <v>952.7</v>
      </c>
      <c r="BI24" s="30">
        <v>951</v>
      </c>
      <c r="BJ24" s="30">
        <v>949.4</v>
      </c>
      <c r="BK24" s="30">
        <v>937.8</v>
      </c>
      <c r="BL24" s="173">
        <v>939.5</v>
      </c>
      <c r="BM24" s="173">
        <v>937.5</v>
      </c>
      <c r="BN24" s="173">
        <v>932</v>
      </c>
      <c r="BO24" s="173">
        <v>928.1</v>
      </c>
      <c r="BP24" s="173">
        <v>925.4</v>
      </c>
      <c r="BQ24" s="173">
        <v>921</v>
      </c>
      <c r="BR24" s="173">
        <v>917.8</v>
      </c>
      <c r="BS24" s="173">
        <v>914.5</v>
      </c>
      <c r="BT24" s="173">
        <v>915.8</v>
      </c>
      <c r="BU24" s="173">
        <v>912.8</v>
      </c>
      <c r="BV24" s="173">
        <v>907.1</v>
      </c>
      <c r="BW24" s="173">
        <v>889</v>
      </c>
      <c r="BX24" s="173">
        <v>885.6</v>
      </c>
      <c r="BY24" s="173">
        <v>882.1</v>
      </c>
      <c r="BZ24" s="173">
        <v>876</v>
      </c>
      <c r="CA24" s="173">
        <v>870.3</v>
      </c>
      <c r="CB24" s="173">
        <v>868.7</v>
      </c>
      <c r="CC24" s="173">
        <v>866.8</v>
      </c>
      <c r="CD24" s="173">
        <v>868.3</v>
      </c>
      <c r="CE24" s="173">
        <v>863.9</v>
      </c>
      <c r="CF24" s="173">
        <v>863.7</v>
      </c>
      <c r="CG24" s="173">
        <v>864</v>
      </c>
      <c r="CH24" s="173">
        <v>860.1</v>
      </c>
      <c r="CI24" s="173">
        <v>865.3</v>
      </c>
      <c r="CJ24" s="173">
        <v>858.9</v>
      </c>
      <c r="CK24" s="173">
        <v>849.7</v>
      </c>
      <c r="CL24" s="173">
        <v>826.3</v>
      </c>
      <c r="CM24" s="173">
        <v>826.1</v>
      </c>
      <c r="CN24" s="173">
        <v>823.3</v>
      </c>
      <c r="CO24" s="173">
        <v>822.3</v>
      </c>
      <c r="CP24" s="173">
        <v>824.8</v>
      </c>
      <c r="CQ24" s="173">
        <v>821.9</v>
      </c>
      <c r="CR24" s="173">
        <v>821.6</v>
      </c>
      <c r="CS24" s="173">
        <v>822.1</v>
      </c>
      <c r="CT24" s="173">
        <v>820.9</v>
      </c>
      <c r="CU24" s="173">
        <v>814.6</v>
      </c>
      <c r="CV24" s="173">
        <v>813.9</v>
      </c>
      <c r="CW24" s="173">
        <v>800.1</v>
      </c>
      <c r="CX24" s="173">
        <v>805.5</v>
      </c>
      <c r="CY24" s="173">
        <v>803.1</v>
      </c>
      <c r="CZ24" s="173">
        <v>800.5</v>
      </c>
      <c r="DA24" s="173">
        <v>796.6</v>
      </c>
      <c r="DB24" s="173">
        <v>796.9</v>
      </c>
      <c r="DC24" s="173">
        <v>791.8</v>
      </c>
      <c r="DD24" s="173">
        <v>792</v>
      </c>
      <c r="DE24" s="173">
        <v>791.4</v>
      </c>
      <c r="DF24" s="173">
        <v>783.7</v>
      </c>
      <c r="DG24" s="173">
        <v>788.3</v>
      </c>
    </row>
    <row r="25" spans="1:111" ht="30" customHeight="1">
      <c r="A25" s="188"/>
      <c r="B25" s="20" t="str">
        <f>IF('0'!A1=1,"з них охорона здоров’я  ","of which human health")</f>
        <v xml:space="preserve">з них охорона здоров’я  </v>
      </c>
      <c r="C25" s="30">
        <v>1025.3</v>
      </c>
      <c r="D25" s="30">
        <v>1051.9000000000001</v>
      </c>
      <c r="E25" s="30">
        <v>1056.3</v>
      </c>
      <c r="F25" s="30">
        <v>1054.5999999999999</v>
      </c>
      <c r="G25" s="30">
        <v>1058.8</v>
      </c>
      <c r="H25" s="30">
        <v>1062.8</v>
      </c>
      <c r="I25" s="30">
        <v>1061.7</v>
      </c>
      <c r="J25" s="30">
        <v>1071.8</v>
      </c>
      <c r="K25" s="30">
        <v>1067.5</v>
      </c>
      <c r="L25" s="30">
        <v>1065.0999999999999</v>
      </c>
      <c r="M25" s="30">
        <v>1065.4000000000001</v>
      </c>
      <c r="N25" s="30">
        <v>1063</v>
      </c>
      <c r="O25" s="30">
        <v>1061.8</v>
      </c>
      <c r="P25" s="30">
        <v>1059.4000000000001</v>
      </c>
      <c r="Q25" s="30">
        <v>1064.7</v>
      </c>
      <c r="R25" s="30">
        <v>989.4</v>
      </c>
      <c r="S25" s="30">
        <v>987.5</v>
      </c>
      <c r="T25" s="30">
        <v>989.3</v>
      </c>
      <c r="U25" s="31" t="s">
        <v>2</v>
      </c>
      <c r="V25" s="31" t="s">
        <v>2</v>
      </c>
      <c r="W25" s="30">
        <v>947.7</v>
      </c>
      <c r="X25" s="30">
        <v>935.8</v>
      </c>
      <c r="Y25" s="30">
        <v>914.4</v>
      </c>
      <c r="Z25" s="30">
        <v>913.3</v>
      </c>
      <c r="AA25" s="30">
        <v>884.8</v>
      </c>
      <c r="AB25" s="30">
        <v>884.5</v>
      </c>
      <c r="AC25" s="30">
        <v>883.8</v>
      </c>
      <c r="AD25" s="30">
        <v>877.5</v>
      </c>
      <c r="AE25" s="30">
        <v>875.4</v>
      </c>
      <c r="AF25" s="30">
        <v>875.1</v>
      </c>
      <c r="AG25" s="30">
        <v>874.2</v>
      </c>
      <c r="AH25" s="30">
        <v>877.6</v>
      </c>
      <c r="AI25" s="30">
        <v>874.9</v>
      </c>
      <c r="AJ25" s="30">
        <v>876.1</v>
      </c>
      <c r="AK25" s="30">
        <v>875.9</v>
      </c>
      <c r="AL25" s="30">
        <v>874.5</v>
      </c>
      <c r="AM25" s="30">
        <v>866.4</v>
      </c>
      <c r="AN25" s="30">
        <v>867.1</v>
      </c>
      <c r="AO25" s="30">
        <v>867.2</v>
      </c>
      <c r="AP25" s="30">
        <v>863.7</v>
      </c>
      <c r="AQ25" s="30">
        <v>860.3</v>
      </c>
      <c r="AR25" s="30">
        <v>860.7</v>
      </c>
      <c r="AS25" s="30">
        <v>860.6</v>
      </c>
      <c r="AT25" s="30">
        <v>862.9</v>
      </c>
      <c r="AU25" s="30">
        <v>860.8</v>
      </c>
      <c r="AV25" s="30">
        <v>860.5</v>
      </c>
      <c r="AW25" s="30">
        <v>860.7</v>
      </c>
      <c r="AX25" s="30">
        <v>856.9</v>
      </c>
      <c r="AY25" s="30">
        <v>848.3</v>
      </c>
      <c r="AZ25" s="30">
        <v>852.8</v>
      </c>
      <c r="BA25" s="30">
        <v>853.4</v>
      </c>
      <c r="BB25" s="30">
        <v>850.2</v>
      </c>
      <c r="BC25" s="30">
        <v>848.2</v>
      </c>
      <c r="BD25" s="30">
        <v>848.9</v>
      </c>
      <c r="BE25" s="30">
        <v>849.5</v>
      </c>
      <c r="BF25" s="30">
        <v>851.7</v>
      </c>
      <c r="BG25" s="30">
        <v>849.5</v>
      </c>
      <c r="BH25" s="30">
        <v>850.1</v>
      </c>
      <c r="BI25" s="30">
        <v>849.6</v>
      </c>
      <c r="BJ25" s="30">
        <v>846.9</v>
      </c>
      <c r="BK25" s="30">
        <v>838.9</v>
      </c>
      <c r="BL25" s="173">
        <v>840.7</v>
      </c>
      <c r="BM25" s="173">
        <v>839.3</v>
      </c>
      <c r="BN25" s="173">
        <v>834.5</v>
      </c>
      <c r="BO25" s="173">
        <v>831.2</v>
      </c>
      <c r="BP25" s="173">
        <v>828.7</v>
      </c>
      <c r="BQ25" s="173">
        <v>824.8</v>
      </c>
      <c r="BR25" s="173">
        <v>822.1</v>
      </c>
      <c r="BS25" s="173">
        <v>819.5</v>
      </c>
      <c r="BT25" s="173">
        <v>820.6</v>
      </c>
      <c r="BU25" s="173">
        <v>817.4</v>
      </c>
      <c r="BV25" s="173">
        <v>811.9</v>
      </c>
      <c r="BW25" s="173">
        <v>802.1</v>
      </c>
      <c r="BX25" s="173">
        <v>798.8</v>
      </c>
      <c r="BY25" s="173">
        <v>795.2</v>
      </c>
      <c r="BZ25" s="173">
        <v>789.2</v>
      </c>
      <c r="CA25" s="173">
        <v>784.6</v>
      </c>
      <c r="CB25" s="173">
        <v>783</v>
      </c>
      <c r="CC25" s="173">
        <v>781.1</v>
      </c>
      <c r="CD25" s="173">
        <v>782.9</v>
      </c>
      <c r="CE25" s="173">
        <v>778.7</v>
      </c>
      <c r="CF25" s="173">
        <v>778.4</v>
      </c>
      <c r="CG25" s="173">
        <v>778.6</v>
      </c>
      <c r="CH25" s="173">
        <v>774.9</v>
      </c>
      <c r="CI25" s="173">
        <v>777.6</v>
      </c>
      <c r="CJ25" s="173">
        <v>771.3</v>
      </c>
      <c r="CK25" s="173">
        <v>762</v>
      </c>
      <c r="CL25" s="173">
        <v>739.2</v>
      </c>
      <c r="CM25" s="173">
        <v>739.3</v>
      </c>
      <c r="CN25" s="173">
        <v>736.8</v>
      </c>
      <c r="CO25" s="173">
        <v>735.8</v>
      </c>
      <c r="CP25" s="173">
        <v>738.3</v>
      </c>
      <c r="CQ25" s="173">
        <v>735.5</v>
      </c>
      <c r="CR25" s="173">
        <v>735</v>
      </c>
      <c r="CS25" s="173">
        <v>735.5</v>
      </c>
      <c r="CT25" s="173">
        <v>734.9</v>
      </c>
      <c r="CU25" s="173">
        <v>737.5</v>
      </c>
      <c r="CV25" s="173">
        <v>737.6</v>
      </c>
      <c r="CW25" s="173">
        <v>723.7</v>
      </c>
      <c r="CX25" s="173">
        <v>729.7</v>
      </c>
      <c r="CY25" s="173">
        <v>727.8</v>
      </c>
      <c r="CZ25" s="173">
        <v>724.4</v>
      </c>
      <c r="DA25" s="173">
        <v>720.5</v>
      </c>
      <c r="DB25" s="173">
        <v>720.7</v>
      </c>
      <c r="DC25" s="173">
        <v>715.8</v>
      </c>
      <c r="DD25" s="173">
        <v>715.8</v>
      </c>
      <c r="DE25" s="173">
        <v>715.3</v>
      </c>
      <c r="DF25" s="173">
        <v>708</v>
      </c>
      <c r="DG25" s="173">
        <v>709.8</v>
      </c>
    </row>
    <row r="26" spans="1:111" ht="30" customHeight="1">
      <c r="A26" s="188"/>
      <c r="B26" s="20" t="str">
        <f>IF('0'!A1=1,"Мистецтво, спорт, розваги та відпочинок","Arts, sport, entertainment and recreation")</f>
        <v>Мистецтво, спорт, розваги та відпочинок</v>
      </c>
      <c r="C26" s="30">
        <v>174.5</v>
      </c>
      <c r="D26" s="30">
        <v>175.4</v>
      </c>
      <c r="E26" s="30">
        <v>175.4</v>
      </c>
      <c r="F26" s="30">
        <v>175.7</v>
      </c>
      <c r="G26" s="30">
        <v>174.4</v>
      </c>
      <c r="H26" s="30">
        <v>174</v>
      </c>
      <c r="I26" s="30">
        <v>172.6</v>
      </c>
      <c r="J26" s="30">
        <v>172.5</v>
      </c>
      <c r="K26" s="30">
        <v>174</v>
      </c>
      <c r="L26" s="30">
        <v>175.8</v>
      </c>
      <c r="M26" s="30">
        <v>176.2</v>
      </c>
      <c r="N26" s="30">
        <v>176.2</v>
      </c>
      <c r="O26" s="30">
        <v>182.1</v>
      </c>
      <c r="P26" s="30">
        <v>184.4</v>
      </c>
      <c r="Q26" s="30">
        <v>184.6</v>
      </c>
      <c r="R26" s="30">
        <v>172.4</v>
      </c>
      <c r="S26" s="30">
        <v>170.4</v>
      </c>
      <c r="T26" s="30">
        <v>175</v>
      </c>
      <c r="U26" s="31" t="s">
        <v>2</v>
      </c>
      <c r="V26" s="31" t="s">
        <v>2</v>
      </c>
      <c r="W26" s="30">
        <v>168.9</v>
      </c>
      <c r="X26" s="30">
        <v>168.5</v>
      </c>
      <c r="Y26" s="30">
        <v>167.2</v>
      </c>
      <c r="Z26" s="30">
        <v>166.9</v>
      </c>
      <c r="AA26" s="30">
        <v>164.8</v>
      </c>
      <c r="AB26" s="30">
        <v>164.1</v>
      </c>
      <c r="AC26" s="30">
        <v>164.1</v>
      </c>
      <c r="AD26" s="30">
        <v>163.19999999999999</v>
      </c>
      <c r="AE26" s="30">
        <v>162</v>
      </c>
      <c r="AF26" s="30">
        <v>160.6</v>
      </c>
      <c r="AG26" s="30">
        <v>159.1</v>
      </c>
      <c r="AH26" s="30">
        <v>158.30000000000001</v>
      </c>
      <c r="AI26" s="30">
        <v>158.80000000000001</v>
      </c>
      <c r="AJ26" s="30">
        <v>159.30000000000001</v>
      </c>
      <c r="AK26" s="30">
        <v>159.9</v>
      </c>
      <c r="AL26" s="30">
        <v>159.6</v>
      </c>
      <c r="AM26" s="30">
        <v>154.69999999999999</v>
      </c>
      <c r="AN26" s="30">
        <v>155.4</v>
      </c>
      <c r="AO26" s="30">
        <v>155.1</v>
      </c>
      <c r="AP26" s="30">
        <v>154.69999999999999</v>
      </c>
      <c r="AQ26" s="30">
        <v>154.5</v>
      </c>
      <c r="AR26" s="30">
        <v>153.6</v>
      </c>
      <c r="AS26" s="30">
        <v>153.30000000000001</v>
      </c>
      <c r="AT26" s="30">
        <v>152</v>
      </c>
      <c r="AU26" s="30">
        <v>152</v>
      </c>
      <c r="AV26" s="30">
        <v>153.19999999999999</v>
      </c>
      <c r="AW26" s="30">
        <v>154.4</v>
      </c>
      <c r="AX26" s="30">
        <v>154.1</v>
      </c>
      <c r="AY26" s="30">
        <v>150.6</v>
      </c>
      <c r="AZ26" s="30">
        <v>152.69999999999999</v>
      </c>
      <c r="BA26" s="30">
        <v>152</v>
      </c>
      <c r="BB26" s="30">
        <v>151.19999999999999</v>
      </c>
      <c r="BC26" s="30">
        <v>150.6</v>
      </c>
      <c r="BD26" s="30">
        <v>149.69999999999999</v>
      </c>
      <c r="BE26" s="30">
        <v>148.6</v>
      </c>
      <c r="BF26" s="30">
        <v>148.69999999999999</v>
      </c>
      <c r="BG26" s="30">
        <v>149.1</v>
      </c>
      <c r="BH26" s="30">
        <v>149.9</v>
      </c>
      <c r="BI26" s="30">
        <v>150.4</v>
      </c>
      <c r="BJ26" s="30">
        <v>150.5</v>
      </c>
      <c r="BK26" s="30">
        <v>142.4</v>
      </c>
      <c r="BL26" s="173">
        <v>145.1</v>
      </c>
      <c r="BM26" s="173">
        <v>144.5</v>
      </c>
      <c r="BN26" s="173">
        <v>144.4</v>
      </c>
      <c r="BO26" s="173">
        <v>143.19999999999999</v>
      </c>
      <c r="BP26" s="173">
        <v>141.1</v>
      </c>
      <c r="BQ26" s="173">
        <v>140.4</v>
      </c>
      <c r="BR26" s="173">
        <v>139</v>
      </c>
      <c r="BS26" s="173">
        <v>140.4</v>
      </c>
      <c r="BT26" s="173">
        <v>141.9</v>
      </c>
      <c r="BU26" s="173">
        <v>142.69999999999999</v>
      </c>
      <c r="BV26" s="173">
        <v>142</v>
      </c>
      <c r="BW26" s="173">
        <v>136.5</v>
      </c>
      <c r="BX26" s="173">
        <v>136.1</v>
      </c>
      <c r="BY26" s="173">
        <v>135.69999999999999</v>
      </c>
      <c r="BZ26" s="173">
        <v>135.4</v>
      </c>
      <c r="CA26" s="173">
        <v>133.9</v>
      </c>
      <c r="CB26" s="173">
        <v>132.6</v>
      </c>
      <c r="CC26" s="173">
        <v>131.80000000000001</v>
      </c>
      <c r="CD26" s="173">
        <v>131.30000000000001</v>
      </c>
      <c r="CE26" s="173">
        <v>132.30000000000001</v>
      </c>
      <c r="CF26" s="173">
        <v>133.30000000000001</v>
      </c>
      <c r="CG26" s="173">
        <v>134.30000000000001</v>
      </c>
      <c r="CH26" s="173">
        <v>133.6</v>
      </c>
      <c r="CI26" s="173">
        <v>138.80000000000001</v>
      </c>
      <c r="CJ26" s="173">
        <v>138.6</v>
      </c>
      <c r="CK26" s="173">
        <v>137.9</v>
      </c>
      <c r="CL26" s="173">
        <v>136.30000000000001</v>
      </c>
      <c r="CM26" s="173">
        <v>136</v>
      </c>
      <c r="CN26" s="173">
        <v>135.6</v>
      </c>
      <c r="CO26" s="173">
        <v>135.30000000000001</v>
      </c>
      <c r="CP26" s="173">
        <v>135.4</v>
      </c>
      <c r="CQ26" s="173">
        <v>136.19999999999999</v>
      </c>
      <c r="CR26" s="173">
        <v>137.1</v>
      </c>
      <c r="CS26" s="173">
        <v>137.5</v>
      </c>
      <c r="CT26" s="173">
        <v>136.80000000000001</v>
      </c>
      <c r="CU26" s="173">
        <v>116.3</v>
      </c>
      <c r="CV26" s="173">
        <v>119.2</v>
      </c>
      <c r="CW26" s="173">
        <v>122.5</v>
      </c>
      <c r="CX26" s="173">
        <v>121.5</v>
      </c>
      <c r="CY26" s="173">
        <v>120.8</v>
      </c>
      <c r="CZ26" s="173">
        <v>120.2</v>
      </c>
      <c r="DA26" s="173">
        <v>118.7</v>
      </c>
      <c r="DB26" s="173">
        <v>118.7</v>
      </c>
      <c r="DC26" s="173">
        <v>119.3</v>
      </c>
      <c r="DD26" s="173">
        <v>120.2</v>
      </c>
      <c r="DE26" s="173">
        <v>120.2</v>
      </c>
      <c r="DF26" s="173">
        <v>119.7</v>
      </c>
      <c r="DG26" s="173">
        <v>121</v>
      </c>
    </row>
    <row r="27" spans="1:111" ht="30" customHeight="1">
      <c r="A27" s="188"/>
      <c r="B27" s="20" t="str">
        <f>IF('0'!A1=1,"діяльність у сфері творчості, мистецтва та розваг","arts, entertainment and recreation activities")</f>
        <v>діяльність у сфері творчості, мистецтва та розваг</v>
      </c>
      <c r="C27" s="30">
        <v>87.7</v>
      </c>
      <c r="D27" s="30">
        <v>88</v>
      </c>
      <c r="E27" s="30">
        <v>88.2</v>
      </c>
      <c r="F27" s="30">
        <v>87.9</v>
      </c>
      <c r="G27" s="30">
        <v>86.1</v>
      </c>
      <c r="H27" s="30">
        <v>85.8</v>
      </c>
      <c r="I27" s="30">
        <v>85</v>
      </c>
      <c r="J27" s="30">
        <v>85</v>
      </c>
      <c r="K27" s="30">
        <v>86.3</v>
      </c>
      <c r="L27" s="30">
        <v>88.3</v>
      </c>
      <c r="M27" s="30">
        <v>88.8</v>
      </c>
      <c r="N27" s="30">
        <v>88.8</v>
      </c>
      <c r="O27" s="30">
        <v>91.6</v>
      </c>
      <c r="P27" s="30">
        <v>93.7</v>
      </c>
      <c r="Q27" s="30">
        <v>93.3</v>
      </c>
      <c r="R27" s="30">
        <v>86.2</v>
      </c>
      <c r="S27" s="30">
        <v>84.8</v>
      </c>
      <c r="T27" s="30">
        <v>90</v>
      </c>
      <c r="U27" s="31" t="s">
        <v>2</v>
      </c>
      <c r="V27" s="31" t="s">
        <v>2</v>
      </c>
      <c r="W27" s="30">
        <v>87.5</v>
      </c>
      <c r="X27" s="30">
        <v>88</v>
      </c>
      <c r="Y27" s="30">
        <v>87.1</v>
      </c>
      <c r="Z27" s="30">
        <v>86.5</v>
      </c>
      <c r="AA27" s="30">
        <v>85.6</v>
      </c>
      <c r="AB27" s="30">
        <v>85.3</v>
      </c>
      <c r="AC27" s="30">
        <v>85.6</v>
      </c>
      <c r="AD27" s="30">
        <v>84.9</v>
      </c>
      <c r="AE27" s="30">
        <v>85.1</v>
      </c>
      <c r="AF27" s="30">
        <v>84.4</v>
      </c>
      <c r="AG27" s="30">
        <v>83.6</v>
      </c>
      <c r="AH27" s="30">
        <v>83</v>
      </c>
      <c r="AI27" s="30">
        <v>83.5</v>
      </c>
      <c r="AJ27" s="30">
        <v>84.4</v>
      </c>
      <c r="AK27" s="30">
        <v>85.4</v>
      </c>
      <c r="AL27" s="30">
        <v>85.5</v>
      </c>
      <c r="AM27" s="30">
        <v>85.8</v>
      </c>
      <c r="AN27" s="30">
        <v>84.8</v>
      </c>
      <c r="AO27" s="30">
        <v>84.7</v>
      </c>
      <c r="AP27" s="30">
        <v>84.3</v>
      </c>
      <c r="AQ27" s="30">
        <v>83.8</v>
      </c>
      <c r="AR27" s="30">
        <v>83.2</v>
      </c>
      <c r="AS27" s="30">
        <v>83.3</v>
      </c>
      <c r="AT27" s="30">
        <v>82.3</v>
      </c>
      <c r="AU27" s="30">
        <v>82.5</v>
      </c>
      <c r="AV27" s="30">
        <v>84</v>
      </c>
      <c r="AW27" s="30">
        <v>84.8</v>
      </c>
      <c r="AX27" s="30">
        <v>85</v>
      </c>
      <c r="AY27" s="30">
        <v>82.4</v>
      </c>
      <c r="AZ27" s="30">
        <v>85.4</v>
      </c>
      <c r="BA27" s="30">
        <v>85</v>
      </c>
      <c r="BB27" s="30">
        <v>84.2</v>
      </c>
      <c r="BC27" s="30">
        <v>83.9</v>
      </c>
      <c r="BD27" s="30">
        <v>83.7</v>
      </c>
      <c r="BE27" s="30">
        <v>82.6</v>
      </c>
      <c r="BF27" s="30">
        <v>82.4</v>
      </c>
      <c r="BG27" s="30">
        <v>82.7</v>
      </c>
      <c r="BH27" s="30">
        <v>83.6</v>
      </c>
      <c r="BI27" s="30">
        <v>84.1</v>
      </c>
      <c r="BJ27" s="30">
        <v>84.3</v>
      </c>
      <c r="BK27" s="30">
        <v>79.3</v>
      </c>
      <c r="BL27" s="173">
        <v>81.8</v>
      </c>
      <c r="BM27" s="173">
        <v>81.5</v>
      </c>
      <c r="BN27" s="173">
        <v>81.2</v>
      </c>
      <c r="BO27" s="173">
        <v>80.099999999999994</v>
      </c>
      <c r="BP27" s="173">
        <v>78.900000000000006</v>
      </c>
      <c r="BQ27" s="173">
        <v>78.400000000000006</v>
      </c>
      <c r="BR27" s="173">
        <v>77.7</v>
      </c>
      <c r="BS27" s="173">
        <v>78.900000000000006</v>
      </c>
      <c r="BT27" s="173">
        <v>80</v>
      </c>
      <c r="BU27" s="173">
        <v>80.599999999999994</v>
      </c>
      <c r="BV27" s="173">
        <v>80.400000000000006</v>
      </c>
      <c r="BW27" s="173">
        <v>75.3</v>
      </c>
      <c r="BX27" s="173">
        <v>75.2</v>
      </c>
      <c r="BY27" s="173">
        <v>74.900000000000006</v>
      </c>
      <c r="BZ27" s="173">
        <v>74.599999999999994</v>
      </c>
      <c r="CA27" s="173">
        <v>73.400000000000006</v>
      </c>
      <c r="CB27" s="173">
        <v>72.7</v>
      </c>
      <c r="CC27" s="173">
        <v>72.3</v>
      </c>
      <c r="CD27" s="173">
        <v>72</v>
      </c>
      <c r="CE27" s="173">
        <v>72.900000000000006</v>
      </c>
      <c r="CF27" s="173">
        <v>73.900000000000006</v>
      </c>
      <c r="CG27" s="173">
        <v>74.7</v>
      </c>
      <c r="CH27" s="173">
        <v>74.400000000000006</v>
      </c>
      <c r="CI27" s="173">
        <v>76.599999999999994</v>
      </c>
      <c r="CJ27" s="173">
        <v>76.8</v>
      </c>
      <c r="CK27" s="173">
        <v>76.3</v>
      </c>
      <c r="CL27" s="173">
        <v>75.900000000000006</v>
      </c>
      <c r="CM27" s="173">
        <v>75.2</v>
      </c>
      <c r="CN27" s="173">
        <v>74.599999999999994</v>
      </c>
      <c r="CO27" s="173">
        <v>73.900000000000006</v>
      </c>
      <c r="CP27" s="173">
        <v>74.2</v>
      </c>
      <c r="CQ27" s="173">
        <v>74.7</v>
      </c>
      <c r="CR27" s="173">
        <v>75.5</v>
      </c>
      <c r="CS27" s="173">
        <v>76.3</v>
      </c>
      <c r="CT27" s="173">
        <v>76.099999999999994</v>
      </c>
      <c r="CU27" s="173">
        <v>62.8</v>
      </c>
      <c r="CV27" s="173">
        <v>64.8</v>
      </c>
      <c r="CW27" s="173">
        <v>67.400000000000006</v>
      </c>
      <c r="CX27" s="173">
        <v>66.5</v>
      </c>
      <c r="CY27" s="173">
        <v>65.7</v>
      </c>
      <c r="CZ27" s="173">
        <v>65.400000000000006</v>
      </c>
      <c r="DA27" s="173">
        <v>64.099999999999994</v>
      </c>
      <c r="DB27" s="173">
        <v>64.2</v>
      </c>
      <c r="DC27" s="173">
        <v>64.599999999999994</v>
      </c>
      <c r="DD27" s="173">
        <v>65.599999999999994</v>
      </c>
      <c r="DE27" s="173">
        <v>65.7</v>
      </c>
      <c r="DF27" s="173">
        <v>65.400000000000006</v>
      </c>
      <c r="DG27" s="173">
        <v>64</v>
      </c>
    </row>
    <row r="28" spans="1:111" ht="30" customHeight="1">
      <c r="A28" s="188"/>
      <c r="B28" s="20"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30">
        <v>52.8</v>
      </c>
      <c r="D28" s="30">
        <v>52.9</v>
      </c>
      <c r="E28" s="30">
        <v>53</v>
      </c>
      <c r="F28" s="30">
        <v>53</v>
      </c>
      <c r="G28" s="30">
        <v>53</v>
      </c>
      <c r="H28" s="30">
        <v>53.2</v>
      </c>
      <c r="I28" s="30">
        <v>52.9</v>
      </c>
      <c r="J28" s="30">
        <v>53</v>
      </c>
      <c r="K28" s="30">
        <v>53</v>
      </c>
      <c r="L28" s="30">
        <v>53.4</v>
      </c>
      <c r="M28" s="30">
        <v>53.3</v>
      </c>
      <c r="N28" s="30">
        <v>53.2</v>
      </c>
      <c r="O28" s="30">
        <v>55</v>
      </c>
      <c r="P28" s="30">
        <v>54.9</v>
      </c>
      <c r="Q28" s="30">
        <v>55.2</v>
      </c>
      <c r="R28" s="30">
        <v>51.9</v>
      </c>
      <c r="S28" s="30">
        <v>51.8</v>
      </c>
      <c r="T28" s="30">
        <v>51.6</v>
      </c>
      <c r="U28" s="31" t="s">
        <v>2</v>
      </c>
      <c r="V28" s="31" t="s">
        <v>2</v>
      </c>
      <c r="W28" s="30">
        <v>49.8</v>
      </c>
      <c r="X28" s="30">
        <v>49.5</v>
      </c>
      <c r="Y28" s="30">
        <v>50</v>
      </c>
      <c r="Z28" s="30">
        <v>50</v>
      </c>
      <c r="AA28" s="30">
        <v>49.8</v>
      </c>
      <c r="AB28" s="30">
        <v>50</v>
      </c>
      <c r="AC28" s="30">
        <v>49.9</v>
      </c>
      <c r="AD28" s="30">
        <v>49.8</v>
      </c>
      <c r="AE28" s="30">
        <v>48.2</v>
      </c>
      <c r="AF28" s="30">
        <v>47.8</v>
      </c>
      <c r="AG28" s="30">
        <v>47.5</v>
      </c>
      <c r="AH28" s="30">
        <v>47.4</v>
      </c>
      <c r="AI28" s="30">
        <v>47.4</v>
      </c>
      <c r="AJ28" s="30">
        <v>47.6</v>
      </c>
      <c r="AK28" s="30">
        <v>47.6</v>
      </c>
      <c r="AL28" s="30">
        <v>47.7</v>
      </c>
      <c r="AM28" s="30">
        <v>46.2</v>
      </c>
      <c r="AN28" s="30">
        <v>46.9</v>
      </c>
      <c r="AO28" s="30">
        <v>46.9</v>
      </c>
      <c r="AP28" s="30">
        <v>46.6</v>
      </c>
      <c r="AQ28" s="30">
        <v>46.3</v>
      </c>
      <c r="AR28" s="30">
        <v>46</v>
      </c>
      <c r="AS28" s="30">
        <v>45.8</v>
      </c>
      <c r="AT28" s="30">
        <v>45.7</v>
      </c>
      <c r="AU28" s="30">
        <v>45.7</v>
      </c>
      <c r="AV28" s="30">
        <v>45.8</v>
      </c>
      <c r="AW28" s="30">
        <v>46.1</v>
      </c>
      <c r="AX28" s="30">
        <v>46</v>
      </c>
      <c r="AY28" s="30">
        <v>43.7</v>
      </c>
      <c r="AZ28" s="30">
        <v>44.1</v>
      </c>
      <c r="BA28" s="30">
        <v>44</v>
      </c>
      <c r="BB28" s="30">
        <v>43.8</v>
      </c>
      <c r="BC28" s="30">
        <v>43.5</v>
      </c>
      <c r="BD28" s="30">
        <v>43.4</v>
      </c>
      <c r="BE28" s="30">
        <v>43.4</v>
      </c>
      <c r="BF28" s="30">
        <v>43.6</v>
      </c>
      <c r="BG28" s="30">
        <v>43.6</v>
      </c>
      <c r="BH28" s="30">
        <v>43.6</v>
      </c>
      <c r="BI28" s="30">
        <v>43.8</v>
      </c>
      <c r="BJ28" s="30">
        <v>43.7</v>
      </c>
      <c r="BK28" s="30">
        <v>40.5</v>
      </c>
      <c r="BL28" s="173">
        <v>41.1</v>
      </c>
      <c r="BM28" s="173">
        <v>40.9</v>
      </c>
      <c r="BN28" s="173">
        <v>40.700000000000003</v>
      </c>
      <c r="BO28" s="173">
        <v>40.4</v>
      </c>
      <c r="BP28" s="173">
        <v>40.200000000000003</v>
      </c>
      <c r="BQ28" s="173">
        <v>40.200000000000003</v>
      </c>
      <c r="BR28" s="173">
        <v>39.6</v>
      </c>
      <c r="BS28" s="173">
        <v>39.700000000000003</v>
      </c>
      <c r="BT28" s="173">
        <v>39.6</v>
      </c>
      <c r="BU28" s="173">
        <v>39.799999999999997</v>
      </c>
      <c r="BV28" s="173">
        <v>39.700000000000003</v>
      </c>
      <c r="BW28" s="173">
        <v>38.9</v>
      </c>
      <c r="BX28" s="173">
        <v>38.9</v>
      </c>
      <c r="BY28" s="173">
        <v>38.799999999999997</v>
      </c>
      <c r="BZ28" s="173">
        <v>38.6</v>
      </c>
      <c r="CA28" s="173">
        <v>38.5</v>
      </c>
      <c r="CB28" s="173">
        <v>38.200000000000003</v>
      </c>
      <c r="CC28" s="173">
        <v>38.200000000000003</v>
      </c>
      <c r="CD28" s="173">
        <v>38</v>
      </c>
      <c r="CE28" s="173">
        <v>38.1</v>
      </c>
      <c r="CF28" s="173">
        <v>38.200000000000003</v>
      </c>
      <c r="CG28" s="173">
        <v>38.299999999999997</v>
      </c>
      <c r="CH28" s="173">
        <v>38.1</v>
      </c>
      <c r="CI28" s="173">
        <v>38.6</v>
      </c>
      <c r="CJ28" s="173">
        <v>38.1</v>
      </c>
      <c r="CK28" s="173">
        <v>38.200000000000003</v>
      </c>
      <c r="CL28" s="173">
        <v>37.5</v>
      </c>
      <c r="CM28" s="173">
        <v>37.9</v>
      </c>
      <c r="CN28" s="173">
        <v>38.1</v>
      </c>
      <c r="CO28" s="173">
        <v>38.200000000000003</v>
      </c>
      <c r="CP28" s="173">
        <v>38.200000000000003</v>
      </c>
      <c r="CQ28" s="173">
        <v>38.299999999999997</v>
      </c>
      <c r="CR28" s="173">
        <v>38.6</v>
      </c>
      <c r="CS28" s="173">
        <v>38.4</v>
      </c>
      <c r="CT28" s="173">
        <v>38.4</v>
      </c>
      <c r="CU28" s="173">
        <v>34</v>
      </c>
      <c r="CV28" s="173">
        <v>34.6</v>
      </c>
      <c r="CW28" s="173">
        <v>35</v>
      </c>
      <c r="CX28" s="173">
        <v>34.9</v>
      </c>
      <c r="CY28" s="173">
        <v>34.799999999999997</v>
      </c>
      <c r="CZ28" s="173">
        <v>34.9</v>
      </c>
      <c r="DA28" s="173">
        <v>34.9</v>
      </c>
      <c r="DB28" s="173">
        <v>34.700000000000003</v>
      </c>
      <c r="DC28" s="173">
        <v>34.700000000000003</v>
      </c>
      <c r="DD28" s="173">
        <v>34.700000000000003</v>
      </c>
      <c r="DE28" s="173">
        <v>34.6</v>
      </c>
      <c r="DF28" s="173">
        <v>34.299999999999997</v>
      </c>
      <c r="DG28" s="173">
        <v>35.5</v>
      </c>
    </row>
    <row r="29" spans="1:111" ht="30" customHeight="1">
      <c r="A29" s="189"/>
      <c r="B29" s="21" t="str">
        <f>IF('0'!A1=1,"Надання інших видів послуг","Other service activities")</f>
        <v>Надання інших видів послуг</v>
      </c>
      <c r="C29" s="30">
        <v>48.4</v>
      </c>
      <c r="D29" s="30">
        <v>48.3</v>
      </c>
      <c r="E29" s="30">
        <v>47.8</v>
      </c>
      <c r="F29" s="30">
        <v>47.9</v>
      </c>
      <c r="G29" s="30">
        <v>47.5</v>
      </c>
      <c r="H29" s="30">
        <v>47.4</v>
      </c>
      <c r="I29" s="30">
        <v>47.3</v>
      </c>
      <c r="J29" s="30">
        <v>46.9</v>
      </c>
      <c r="K29" s="30">
        <v>46.3</v>
      </c>
      <c r="L29" s="30">
        <v>45.8</v>
      </c>
      <c r="M29" s="30">
        <v>45.7</v>
      </c>
      <c r="N29" s="30">
        <v>45.6</v>
      </c>
      <c r="O29" s="30">
        <v>42.9</v>
      </c>
      <c r="P29" s="30">
        <v>42.4</v>
      </c>
      <c r="Q29" s="30">
        <v>42.4</v>
      </c>
      <c r="R29" s="30">
        <v>39.700000000000003</v>
      </c>
      <c r="S29" s="30">
        <v>39.5</v>
      </c>
      <c r="T29" s="30">
        <v>39.700000000000003</v>
      </c>
      <c r="U29" s="31" t="s">
        <v>2</v>
      </c>
      <c r="V29" s="31" t="s">
        <v>2</v>
      </c>
      <c r="W29" s="30">
        <v>36.200000000000003</v>
      </c>
      <c r="X29" s="30">
        <v>35.1</v>
      </c>
      <c r="Y29" s="30">
        <v>34</v>
      </c>
      <c r="Z29" s="30">
        <v>34</v>
      </c>
      <c r="AA29" s="30">
        <v>31.8</v>
      </c>
      <c r="AB29" s="30">
        <v>31.4</v>
      </c>
      <c r="AC29" s="30">
        <v>31.3</v>
      </c>
      <c r="AD29" s="30">
        <v>30.9</v>
      </c>
      <c r="AE29" s="30">
        <v>30.9</v>
      </c>
      <c r="AF29" s="30">
        <v>31</v>
      </c>
      <c r="AG29" s="30">
        <v>30.6</v>
      </c>
      <c r="AH29" s="30">
        <v>30.3</v>
      </c>
      <c r="AI29" s="30">
        <v>29.6</v>
      </c>
      <c r="AJ29" s="30">
        <v>28.8</v>
      </c>
      <c r="AK29" s="30">
        <v>28.5</v>
      </c>
      <c r="AL29" s="30">
        <v>28.3</v>
      </c>
      <c r="AM29" s="30">
        <v>29.9</v>
      </c>
      <c r="AN29" s="30">
        <v>30.4</v>
      </c>
      <c r="AO29" s="30">
        <v>30.3</v>
      </c>
      <c r="AP29" s="30">
        <v>30.3</v>
      </c>
      <c r="AQ29" s="30">
        <v>30.4</v>
      </c>
      <c r="AR29" s="30">
        <v>30.5</v>
      </c>
      <c r="AS29" s="30">
        <v>30.5</v>
      </c>
      <c r="AT29" s="30">
        <v>30.5</v>
      </c>
      <c r="AU29" s="30">
        <v>30.3</v>
      </c>
      <c r="AV29" s="30">
        <v>30.8</v>
      </c>
      <c r="AW29" s="30">
        <v>30.1</v>
      </c>
      <c r="AX29" s="30">
        <v>29.6</v>
      </c>
      <c r="AY29" s="30">
        <v>27.6</v>
      </c>
      <c r="AZ29" s="30">
        <v>27.3</v>
      </c>
      <c r="BA29" s="30">
        <v>27.2</v>
      </c>
      <c r="BB29" s="30">
        <v>26.8</v>
      </c>
      <c r="BC29" s="30">
        <v>27</v>
      </c>
      <c r="BD29" s="30">
        <v>27.6</v>
      </c>
      <c r="BE29" s="30">
        <v>27.3</v>
      </c>
      <c r="BF29" s="30">
        <v>27.2</v>
      </c>
      <c r="BG29" s="30">
        <v>26.9</v>
      </c>
      <c r="BH29" s="30">
        <v>26.9</v>
      </c>
      <c r="BI29" s="30">
        <v>27.1</v>
      </c>
      <c r="BJ29" s="30">
        <v>27</v>
      </c>
      <c r="BK29" s="30">
        <v>26.3</v>
      </c>
      <c r="BL29" s="176">
        <v>26.4</v>
      </c>
      <c r="BM29" s="176">
        <v>26.5</v>
      </c>
      <c r="BN29" s="176">
        <v>26.5</v>
      </c>
      <c r="BO29" s="176">
        <v>26.5</v>
      </c>
      <c r="BP29" s="176">
        <v>26.6</v>
      </c>
      <c r="BQ29" s="176">
        <v>26.4</v>
      </c>
      <c r="BR29" s="176">
        <v>26.2</v>
      </c>
      <c r="BS29" s="176">
        <v>25.9</v>
      </c>
      <c r="BT29" s="176">
        <v>26</v>
      </c>
      <c r="BU29" s="176">
        <v>26</v>
      </c>
      <c r="BV29" s="176">
        <v>26.1</v>
      </c>
      <c r="BW29" s="176">
        <v>24.2</v>
      </c>
      <c r="BX29" s="176">
        <v>24.4</v>
      </c>
      <c r="BY29" s="176">
        <v>24.6</v>
      </c>
      <c r="BZ29" s="176">
        <v>24.7</v>
      </c>
      <c r="CA29" s="176">
        <v>24.8</v>
      </c>
      <c r="CB29" s="176">
        <v>24.6</v>
      </c>
      <c r="CC29" s="176">
        <v>24.1</v>
      </c>
      <c r="CD29" s="176">
        <v>23.4</v>
      </c>
      <c r="CE29" s="176">
        <v>23</v>
      </c>
      <c r="CF29" s="176">
        <v>22.9</v>
      </c>
      <c r="CG29" s="176">
        <v>22.4</v>
      </c>
      <c r="CH29" s="176">
        <v>22.1</v>
      </c>
      <c r="CI29" s="176">
        <v>25.6</v>
      </c>
      <c r="CJ29" s="176">
        <v>25.3</v>
      </c>
      <c r="CK29" s="176">
        <v>24.6</v>
      </c>
      <c r="CL29" s="176">
        <v>23.8</v>
      </c>
      <c r="CM29" s="176">
        <v>23.8</v>
      </c>
      <c r="CN29" s="176">
        <v>24.1</v>
      </c>
      <c r="CO29" s="176">
        <v>23.6</v>
      </c>
      <c r="CP29" s="176">
        <v>23.6</v>
      </c>
      <c r="CQ29" s="176">
        <v>23.7</v>
      </c>
      <c r="CR29" s="176">
        <v>23.8</v>
      </c>
      <c r="CS29" s="176">
        <v>24</v>
      </c>
      <c r="CT29" s="176">
        <v>23.7</v>
      </c>
      <c r="CU29" s="176">
        <v>25</v>
      </c>
      <c r="CV29" s="176">
        <v>25.2</v>
      </c>
      <c r="CW29" s="176">
        <v>25.2</v>
      </c>
      <c r="CX29" s="176">
        <v>25.1</v>
      </c>
      <c r="CY29" s="176">
        <v>25.2</v>
      </c>
      <c r="CZ29" s="176">
        <v>25.3</v>
      </c>
      <c r="DA29" s="176">
        <v>25.3</v>
      </c>
      <c r="DB29" s="176">
        <v>25.1</v>
      </c>
      <c r="DC29" s="176">
        <v>24.9</v>
      </c>
      <c r="DD29" s="176">
        <v>24.6</v>
      </c>
      <c r="DE29" s="176">
        <v>24.5</v>
      </c>
      <c r="DF29" s="176">
        <v>24.5</v>
      </c>
      <c r="DG29" s="176">
        <v>24.2</v>
      </c>
    </row>
    <row r="30" spans="1:111" ht="15" customHeight="1">
      <c r="A30" s="22"/>
      <c r="B30" s="22"/>
      <c r="D30" s="5"/>
      <c r="E30" s="5"/>
      <c r="F30" s="5"/>
      <c r="G30" s="5"/>
      <c r="H30" s="5"/>
      <c r="I30" s="5"/>
      <c r="J30" s="5"/>
      <c r="K30" s="5"/>
      <c r="L30" s="5"/>
      <c r="M30" s="5"/>
      <c r="N30" s="5"/>
      <c r="O30" s="5"/>
      <c r="P30" s="5"/>
      <c r="Q30" s="5"/>
      <c r="R30" s="5"/>
      <c r="S30" s="5"/>
      <c r="T30" s="5"/>
      <c r="U30" s="6"/>
      <c r="V30" s="6"/>
      <c r="W30" s="5"/>
      <c r="X30" s="5"/>
      <c r="Y30" s="5"/>
      <c r="Z30" s="5"/>
      <c r="AA30" s="5"/>
      <c r="AB30" s="5"/>
      <c r="AC30" s="5"/>
      <c r="AD30" s="5"/>
      <c r="AE30" s="5"/>
      <c r="AF30" s="5"/>
      <c r="AG30" s="5"/>
      <c r="AH30" s="5"/>
      <c r="AI30" s="5"/>
      <c r="AJ30" s="4"/>
      <c r="AK30" s="4"/>
      <c r="AM30" s="8"/>
      <c r="AN30" s="4"/>
      <c r="AO30" s="4"/>
      <c r="AP30" s="8"/>
      <c r="AQ30" s="8"/>
      <c r="AR30" s="8"/>
      <c r="AS30" s="8"/>
      <c r="AT30" s="4"/>
      <c r="AU30" s="8"/>
      <c r="AV30" s="8"/>
      <c r="AW30" s="8"/>
      <c r="AX30" s="4"/>
      <c r="AY30" s="8"/>
      <c r="AZ30" s="8"/>
      <c r="BA30" s="4"/>
      <c r="BB30" s="8"/>
      <c r="BC30" s="8"/>
      <c r="BD30" s="11"/>
      <c r="BE30" s="8"/>
      <c r="BF30" s="8"/>
      <c r="BG30" s="11"/>
      <c r="BH30" s="11"/>
      <c r="BI30" s="8"/>
      <c r="BJ30" s="4"/>
      <c r="BK30" s="4"/>
      <c r="BL30" s="4"/>
      <c r="BM30" s="4"/>
      <c r="BN30" s="4"/>
      <c r="BO30" s="4"/>
    </row>
    <row r="31" spans="1:111" s="8" customFormat="1" ht="15" customHeight="1">
      <c r="A31" s="23"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1" s="24"/>
      <c r="C31" s="9"/>
      <c r="D31" s="9"/>
      <c r="E31" s="9"/>
      <c r="F31" s="9"/>
      <c r="G31" s="9"/>
      <c r="I31" s="9"/>
      <c r="J31" s="9"/>
      <c r="AL31" s="2"/>
      <c r="AM31" s="10"/>
      <c r="AP31" s="11"/>
      <c r="AQ31" s="11"/>
      <c r="AR31" s="11"/>
      <c r="AS31" s="11"/>
      <c r="AU31" s="11"/>
      <c r="AV31" s="11"/>
      <c r="AZ31" s="12"/>
      <c r="BB31" s="10"/>
      <c r="BC31" s="10"/>
      <c r="BD31" s="2"/>
      <c r="BE31" s="10"/>
      <c r="BF31" s="10"/>
      <c r="BG31" s="2"/>
      <c r="BH31" s="2"/>
      <c r="BI31" s="10"/>
    </row>
    <row r="32" spans="1:111" s="8" customFormat="1" ht="15" customHeight="1">
      <c r="A32" s="25"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32" s="24"/>
      <c r="C32" s="9"/>
      <c r="D32" s="9"/>
      <c r="E32" s="9"/>
      <c r="F32" s="9"/>
      <c r="G32" s="9"/>
      <c r="I32" s="9"/>
      <c r="J32" s="9"/>
      <c r="AL32" s="2"/>
      <c r="AM32" s="10"/>
      <c r="AP32" s="11"/>
      <c r="AQ32" s="11"/>
      <c r="AR32" s="11"/>
      <c r="AS32" s="11"/>
      <c r="AU32" s="11"/>
      <c r="AV32" s="11"/>
      <c r="AW32" s="11"/>
      <c r="AY32" s="11"/>
      <c r="AZ32" s="11"/>
      <c r="BB32" s="11"/>
      <c r="BC32" s="11"/>
      <c r="BD32" s="2"/>
      <c r="BE32" s="11"/>
      <c r="BF32" s="11"/>
      <c r="BG32" s="2"/>
      <c r="BH32" s="2"/>
      <c r="BI32" s="11"/>
    </row>
    <row r="33" spans="1:67" s="10" customFormat="1" ht="12.75">
      <c r="A33" s="25" t="str">
        <f>IF('0'!A1=1,"*Починаючи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операції.","*Since April 2014 excluding the temporarily occupied territory of the Autonomous Republic of Crimea and the city of Sevastopol, since January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v>
      </c>
      <c r="B33" s="26"/>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2"/>
      <c r="AM33" s="2"/>
      <c r="AN33" s="11"/>
      <c r="AO33" s="11"/>
      <c r="AP33" s="2"/>
      <c r="AQ33" s="2"/>
      <c r="AR33" s="2"/>
      <c r="AS33" s="2"/>
      <c r="AT33" s="11"/>
      <c r="AU33" s="2"/>
      <c r="AV33" s="2"/>
      <c r="AW33" s="2"/>
      <c r="AX33" s="8"/>
      <c r="AY33" s="2"/>
      <c r="AZ33" s="2"/>
      <c r="BB33" s="2"/>
      <c r="BC33" s="2"/>
      <c r="BD33" s="2"/>
      <c r="BE33" s="2"/>
      <c r="BF33" s="2"/>
      <c r="BG33" s="2"/>
      <c r="BH33" s="2"/>
      <c r="BI33" s="2"/>
    </row>
    <row r="34" spans="1:67" s="10" customFormat="1" ht="12.75">
      <c r="A34" s="25" t="str">
        <f>IF('0'!A1=1,"**Починаючи з липня 2014 року дані можуть бути уточнені.","**Since July 2014 the data can be corrected .")</f>
        <v>**Починаючи з липня 2014 року дані можуть бути уточнені.</v>
      </c>
      <c r="B34" s="26"/>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2"/>
      <c r="AM34" s="2"/>
      <c r="AN34" s="11"/>
      <c r="AO34" s="11"/>
      <c r="AP34" s="2"/>
      <c r="AQ34" s="2"/>
      <c r="AR34" s="2"/>
      <c r="AS34" s="2"/>
      <c r="AT34" s="11"/>
      <c r="AU34" s="2"/>
      <c r="AV34" s="2"/>
      <c r="AW34" s="2"/>
      <c r="AX34" s="11"/>
      <c r="AY34" s="2"/>
      <c r="AZ34" s="2"/>
      <c r="BA34" s="11"/>
      <c r="BB34" s="2"/>
      <c r="BC34" s="2"/>
      <c r="BD34" s="2"/>
      <c r="BE34" s="2"/>
      <c r="BF34" s="2"/>
      <c r="BG34" s="2"/>
      <c r="BH34" s="2"/>
      <c r="BI34" s="2"/>
      <c r="BJ34" s="11"/>
      <c r="BK34" s="11"/>
      <c r="BL34" s="11"/>
      <c r="BM34" s="11"/>
      <c r="BN34" s="11"/>
      <c r="BO34" s="11"/>
    </row>
  </sheetData>
  <sheetProtection algorithmName="SHA-512" hashValue="u11gMQDdy9bNdTvY9EN04+1LxIAfkN7+3q2UminnMulYgiFp8fOKBE8J2cej8qz3cUr1Dr1fj+lhpux8jFSuzw==" saltValue="MMPXpxA5pg97y0r5Mz5kcg==" spinCount="100000" sheet="1" objects="1" scenarios="1"/>
  <mergeCells count="2">
    <mergeCell ref="A3:B3"/>
    <mergeCell ref="A4:A29"/>
  </mergeCells>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L29"/>
  <sheetViews>
    <sheetView showGridLines="0" zoomScale="86" zoomScaleNormal="86" workbookViewId="0">
      <pane xSplit="2" topLeftCell="V1" activePane="topRight" state="frozen"/>
      <selection activeCell="L14" sqref="L14"/>
      <selection pane="topRight" activeCell="AL3" sqref="AL3"/>
    </sheetView>
  </sheetViews>
  <sheetFormatPr defaultColWidth="9.33203125" defaultRowHeight="12.75"/>
  <cols>
    <col min="1" max="1" width="10.5" style="2" customWidth="1"/>
    <col min="2" max="2" width="45.83203125" style="2" customWidth="1"/>
    <col min="3" max="38" width="10.83203125" style="2" customWidth="1"/>
    <col min="39" max="16384" width="9.33203125" style="2"/>
  </cols>
  <sheetData>
    <row r="1" spans="1:38" ht="24" customHeight="1">
      <c r="A1" s="15" t="str">
        <f>IF('0'!A1=1,"до змісту","to title")</f>
        <v>до змісту</v>
      </c>
      <c r="B1" s="16"/>
    </row>
    <row r="2" spans="1:38" s="3" customFormat="1" ht="15.75" customHeight="1">
      <c r="A2" s="17"/>
      <c r="B2" s="18"/>
      <c r="C2" s="27">
        <v>40179</v>
      </c>
      <c r="D2" s="27">
        <v>40210</v>
      </c>
      <c r="E2" s="27">
        <v>40238</v>
      </c>
      <c r="F2" s="27">
        <v>40269</v>
      </c>
      <c r="G2" s="27">
        <v>40299</v>
      </c>
      <c r="H2" s="27">
        <v>40330</v>
      </c>
      <c r="I2" s="27">
        <v>40360</v>
      </c>
      <c r="J2" s="27">
        <v>40391</v>
      </c>
      <c r="K2" s="27">
        <v>40422</v>
      </c>
      <c r="L2" s="27">
        <v>40452</v>
      </c>
      <c r="M2" s="27">
        <v>40483</v>
      </c>
      <c r="N2" s="27">
        <v>40513</v>
      </c>
      <c r="O2" s="27">
        <v>40544</v>
      </c>
      <c r="P2" s="27">
        <v>40575</v>
      </c>
      <c r="Q2" s="27">
        <v>40603</v>
      </c>
      <c r="R2" s="27">
        <v>40634</v>
      </c>
      <c r="S2" s="27">
        <v>40664</v>
      </c>
      <c r="T2" s="27">
        <v>40695</v>
      </c>
      <c r="U2" s="27">
        <v>40725</v>
      </c>
      <c r="V2" s="27">
        <v>40756</v>
      </c>
      <c r="W2" s="27">
        <v>40787</v>
      </c>
      <c r="X2" s="27">
        <v>40817</v>
      </c>
      <c r="Y2" s="27">
        <v>40848</v>
      </c>
      <c r="Z2" s="27">
        <v>40878</v>
      </c>
      <c r="AA2" s="27">
        <v>40909</v>
      </c>
      <c r="AB2" s="27">
        <v>40940</v>
      </c>
      <c r="AC2" s="27">
        <v>40969</v>
      </c>
      <c r="AD2" s="27">
        <v>41000</v>
      </c>
      <c r="AE2" s="27">
        <v>41030</v>
      </c>
      <c r="AF2" s="27">
        <v>41061</v>
      </c>
      <c r="AG2" s="27">
        <v>41091</v>
      </c>
      <c r="AH2" s="27">
        <v>41122</v>
      </c>
      <c r="AI2" s="27">
        <v>41153</v>
      </c>
      <c r="AJ2" s="27">
        <v>41183</v>
      </c>
      <c r="AK2" s="27">
        <v>41214</v>
      </c>
      <c r="AL2" s="27">
        <v>41244</v>
      </c>
    </row>
    <row r="3" spans="1:38" s="4" customFormat="1" ht="39.75" customHeight="1">
      <c r="A3" s="185" t="str">
        <f>IF('0'!A1=1,"Середньооблікова кількість штатних працівників (тис. осіб) КВЕД 2005","Average staff numbers (thousands person) CTEA 2005")</f>
        <v>Середньооблікова кількість штатних працівників (тис. осіб) КВЕД 2005</v>
      </c>
      <c r="B3" s="186"/>
      <c r="C3" s="29">
        <v>10740.2</v>
      </c>
      <c r="D3" s="29">
        <v>10722.5</v>
      </c>
      <c r="E3" s="29">
        <v>10734.1</v>
      </c>
      <c r="F3" s="29">
        <v>10723.8</v>
      </c>
      <c r="G3" s="29">
        <v>10692.6</v>
      </c>
      <c r="H3" s="29">
        <v>10694</v>
      </c>
      <c r="I3" s="29">
        <v>10685.1</v>
      </c>
      <c r="J3" s="29">
        <v>10657.2</v>
      </c>
      <c r="K3" s="29">
        <v>10713</v>
      </c>
      <c r="L3" s="29">
        <v>10717.6</v>
      </c>
      <c r="M3" s="29">
        <v>10672.7</v>
      </c>
      <c r="N3" s="29">
        <v>10577.9</v>
      </c>
      <c r="O3" s="29">
        <v>10548.2</v>
      </c>
      <c r="P3" s="29">
        <v>10543.2</v>
      </c>
      <c r="Q3" s="29">
        <v>10545.8</v>
      </c>
      <c r="R3" s="29">
        <v>10564.5</v>
      </c>
      <c r="S3" s="29">
        <v>10540.2</v>
      </c>
      <c r="T3" s="29">
        <v>10553.9</v>
      </c>
      <c r="U3" s="29">
        <v>10561.8</v>
      </c>
      <c r="V3" s="29">
        <v>10541.4</v>
      </c>
      <c r="W3" s="29">
        <v>10536.8</v>
      </c>
      <c r="X3" s="29">
        <v>10538.7</v>
      </c>
      <c r="Y3" s="29">
        <v>10498.3</v>
      </c>
      <c r="Z3" s="29">
        <v>10395.9</v>
      </c>
      <c r="AA3" s="29">
        <v>10597.9</v>
      </c>
      <c r="AB3" s="29">
        <v>10602.4</v>
      </c>
      <c r="AC3" s="29">
        <v>10612.7</v>
      </c>
      <c r="AD3" s="29">
        <v>10613.2</v>
      </c>
      <c r="AE3" s="29">
        <v>10579.2</v>
      </c>
      <c r="AF3" s="29">
        <v>10594.8</v>
      </c>
      <c r="AG3" s="29">
        <v>10592</v>
      </c>
      <c r="AH3" s="29">
        <v>10553.9</v>
      </c>
      <c r="AI3" s="29">
        <v>10535.5</v>
      </c>
      <c r="AJ3" s="29">
        <v>10526.7</v>
      </c>
      <c r="AK3" s="29">
        <v>10468.799999999999</v>
      </c>
      <c r="AL3" s="29">
        <v>10358.6</v>
      </c>
    </row>
    <row r="4" spans="1:38" ht="30" customHeight="1">
      <c r="A4" s="18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31">
        <v>535.20000000000005</v>
      </c>
      <c r="D4" s="31">
        <v>536.4</v>
      </c>
      <c r="E4" s="31">
        <v>545.29999999999995</v>
      </c>
      <c r="F4" s="31">
        <v>596.1</v>
      </c>
      <c r="G4" s="31">
        <v>616.70000000000005</v>
      </c>
      <c r="H4" s="31">
        <v>628</v>
      </c>
      <c r="I4" s="31">
        <v>635.6</v>
      </c>
      <c r="J4" s="31">
        <v>628.20000000000005</v>
      </c>
      <c r="K4" s="31">
        <v>628</v>
      </c>
      <c r="L4" s="31">
        <v>616.5</v>
      </c>
      <c r="M4" s="31">
        <v>579.9</v>
      </c>
      <c r="N4" s="31">
        <v>522.9</v>
      </c>
      <c r="O4" s="31">
        <v>500.2</v>
      </c>
      <c r="P4" s="31">
        <v>497.5</v>
      </c>
      <c r="Q4" s="31">
        <v>516.29999999999995</v>
      </c>
      <c r="R4" s="31">
        <v>559.79999999999995</v>
      </c>
      <c r="S4" s="31">
        <v>579.79999999999995</v>
      </c>
      <c r="T4" s="31">
        <v>592.70000000000005</v>
      </c>
      <c r="U4" s="31">
        <v>610.5</v>
      </c>
      <c r="V4" s="31">
        <v>602.5</v>
      </c>
      <c r="W4" s="31">
        <v>603.6</v>
      </c>
      <c r="X4" s="31">
        <v>592.6</v>
      </c>
      <c r="Y4" s="31">
        <v>557.29999999999995</v>
      </c>
      <c r="Z4" s="31">
        <v>504.4</v>
      </c>
      <c r="AA4" s="31">
        <v>510.1</v>
      </c>
      <c r="AB4" s="31">
        <v>506</v>
      </c>
      <c r="AC4" s="31">
        <v>531</v>
      </c>
      <c r="AD4" s="31">
        <v>579.1</v>
      </c>
      <c r="AE4" s="31">
        <v>604.1</v>
      </c>
      <c r="AF4" s="31">
        <v>618.20000000000005</v>
      </c>
      <c r="AG4" s="31">
        <v>625.79999999999995</v>
      </c>
      <c r="AH4" s="31">
        <v>619.1</v>
      </c>
      <c r="AI4" s="31">
        <v>616.20000000000005</v>
      </c>
      <c r="AJ4" s="31">
        <v>602.4</v>
      </c>
      <c r="AK4" s="31">
        <v>559.1</v>
      </c>
      <c r="AL4" s="31">
        <v>507</v>
      </c>
    </row>
    <row r="5" spans="1:38" ht="30" customHeight="1">
      <c r="A5" s="188"/>
      <c r="B5" s="33" t="str">
        <f>IF('0'!A1=1,"Лісове господарство та пов'язані з ним послуги","forestry and related services")</f>
        <v>Лісове господарство та пов'язані з ним послуги</v>
      </c>
      <c r="C5" s="31">
        <v>70</v>
      </c>
      <c r="D5" s="31">
        <v>70.599999999999994</v>
      </c>
      <c r="E5" s="31">
        <v>70.400000000000006</v>
      </c>
      <c r="F5" s="31">
        <v>73.3</v>
      </c>
      <c r="G5" s="31">
        <v>72.900000000000006</v>
      </c>
      <c r="H5" s="31">
        <v>71.599999999999994</v>
      </c>
      <c r="I5" s="31">
        <v>70.099999999999994</v>
      </c>
      <c r="J5" s="31">
        <v>69</v>
      </c>
      <c r="K5" s="31">
        <v>68.2</v>
      </c>
      <c r="L5" s="31">
        <v>66.8</v>
      </c>
      <c r="M5" s="31">
        <v>65.900000000000006</v>
      </c>
      <c r="N5" s="31">
        <v>65.599999999999994</v>
      </c>
      <c r="O5" s="31">
        <v>65.2</v>
      </c>
      <c r="P5" s="31">
        <v>65.7</v>
      </c>
      <c r="Q5" s="31">
        <v>65.599999999999994</v>
      </c>
      <c r="R5" s="31">
        <v>68.599999999999994</v>
      </c>
      <c r="S5" s="31">
        <v>68.2</v>
      </c>
      <c r="T5" s="31">
        <v>68.099999999999994</v>
      </c>
      <c r="U5" s="31">
        <v>67.599999999999994</v>
      </c>
      <c r="V5" s="31">
        <v>67.5</v>
      </c>
      <c r="W5" s="31">
        <v>66.599999999999994</v>
      </c>
      <c r="X5" s="31">
        <v>65.400000000000006</v>
      </c>
      <c r="Y5" s="31">
        <v>64.599999999999994</v>
      </c>
      <c r="Z5" s="31">
        <v>64</v>
      </c>
      <c r="AA5" s="31">
        <v>66.400000000000006</v>
      </c>
      <c r="AB5" s="31">
        <v>66.5</v>
      </c>
      <c r="AC5" s="31">
        <v>66.8</v>
      </c>
      <c r="AD5" s="31">
        <v>68.900000000000006</v>
      </c>
      <c r="AE5" s="31">
        <v>69.400000000000006</v>
      </c>
      <c r="AF5" s="31">
        <v>69.3</v>
      </c>
      <c r="AG5" s="31">
        <v>69</v>
      </c>
      <c r="AH5" s="31">
        <v>68.599999999999994</v>
      </c>
      <c r="AI5" s="31">
        <v>67.900000000000006</v>
      </c>
      <c r="AJ5" s="31">
        <v>66.8</v>
      </c>
      <c r="AK5" s="31">
        <v>65.3</v>
      </c>
      <c r="AL5" s="31">
        <v>64.2</v>
      </c>
    </row>
    <row r="6" spans="1:38" ht="30" customHeight="1">
      <c r="A6" s="188"/>
      <c r="B6" s="33" t="str">
        <f>IF('0'!A1=1,"Рибальство, рибництво","Fishing, fishery")</f>
        <v>Рибальство, рибництво</v>
      </c>
      <c r="C6" s="31">
        <v>8.1</v>
      </c>
      <c r="D6" s="31">
        <v>8.1</v>
      </c>
      <c r="E6" s="31">
        <v>8.1</v>
      </c>
      <c r="F6" s="31">
        <v>8.1999999999999993</v>
      </c>
      <c r="G6" s="31">
        <v>8.1</v>
      </c>
      <c r="H6" s="31">
        <v>8.6999999999999993</v>
      </c>
      <c r="I6" s="31">
        <v>8.4</v>
      </c>
      <c r="J6" s="31">
        <v>8.4</v>
      </c>
      <c r="K6" s="31">
        <v>8.6</v>
      </c>
      <c r="L6" s="31">
        <v>8.6</v>
      </c>
      <c r="M6" s="31">
        <v>8.4</v>
      </c>
      <c r="N6" s="31">
        <v>7.5</v>
      </c>
      <c r="O6" s="31">
        <v>7.3</v>
      </c>
      <c r="P6" s="31">
        <v>7.1</v>
      </c>
      <c r="Q6" s="31">
        <v>7</v>
      </c>
      <c r="R6" s="31">
        <v>7.2</v>
      </c>
      <c r="S6" s="31">
        <v>6.9</v>
      </c>
      <c r="T6" s="31">
        <v>7.3</v>
      </c>
      <c r="U6" s="31">
        <v>7.2</v>
      </c>
      <c r="V6" s="31">
        <v>7.2</v>
      </c>
      <c r="W6" s="31">
        <v>7.3</v>
      </c>
      <c r="X6" s="31">
        <v>7.2</v>
      </c>
      <c r="Y6" s="31">
        <v>7</v>
      </c>
      <c r="Z6" s="31">
        <v>6.4</v>
      </c>
      <c r="AA6" s="31">
        <v>5.7</v>
      </c>
      <c r="AB6" s="31">
        <v>5.6</v>
      </c>
      <c r="AC6" s="31">
        <v>5.6</v>
      </c>
      <c r="AD6" s="31">
        <v>5.8</v>
      </c>
      <c r="AE6" s="31">
        <v>5.6</v>
      </c>
      <c r="AF6" s="31">
        <v>6.2</v>
      </c>
      <c r="AG6" s="31">
        <v>6.2</v>
      </c>
      <c r="AH6" s="31">
        <v>6.2</v>
      </c>
      <c r="AI6" s="31">
        <v>6.2</v>
      </c>
      <c r="AJ6" s="31">
        <v>6.2</v>
      </c>
      <c r="AK6" s="31">
        <v>6.1</v>
      </c>
      <c r="AL6" s="31">
        <v>5.5</v>
      </c>
    </row>
    <row r="7" spans="1:38" ht="30" customHeight="1">
      <c r="A7" s="188"/>
      <c r="B7" s="33" t="str">
        <f>IF('0'!A1=1,"Промисловість","Industrial production")</f>
        <v>Промисловість</v>
      </c>
      <c r="C7" s="31">
        <v>2849.7</v>
      </c>
      <c r="D7" s="31">
        <v>2845.7</v>
      </c>
      <c r="E7" s="31">
        <v>2848.5</v>
      </c>
      <c r="F7" s="31">
        <v>2834.4</v>
      </c>
      <c r="G7" s="31">
        <v>2825.4</v>
      </c>
      <c r="H7" s="31">
        <v>2827.2</v>
      </c>
      <c r="I7" s="31">
        <v>2826.9</v>
      </c>
      <c r="J7" s="31">
        <v>2825.2</v>
      </c>
      <c r="K7" s="31">
        <v>2828.1</v>
      </c>
      <c r="L7" s="31">
        <v>2841.1</v>
      </c>
      <c r="M7" s="31">
        <v>2835.9</v>
      </c>
      <c r="N7" s="31">
        <v>2818.3</v>
      </c>
      <c r="O7" s="31">
        <v>2800.5</v>
      </c>
      <c r="P7" s="31">
        <v>2807.4</v>
      </c>
      <c r="Q7" s="31">
        <v>2814</v>
      </c>
      <c r="R7" s="31">
        <v>2812.1</v>
      </c>
      <c r="S7" s="31">
        <v>2799.9</v>
      </c>
      <c r="T7" s="31">
        <v>2801.7</v>
      </c>
      <c r="U7" s="31">
        <v>2803.6</v>
      </c>
      <c r="V7" s="31">
        <v>2804.1</v>
      </c>
      <c r="W7" s="31">
        <v>2801.4</v>
      </c>
      <c r="X7" s="31">
        <v>2801.9</v>
      </c>
      <c r="Y7" s="31">
        <v>2798.1</v>
      </c>
      <c r="Z7" s="31">
        <v>2768.7</v>
      </c>
      <c r="AA7" s="31">
        <v>2805.2</v>
      </c>
      <c r="AB7" s="31">
        <v>2798.3</v>
      </c>
      <c r="AC7" s="31">
        <v>2794.2</v>
      </c>
      <c r="AD7" s="31">
        <v>2779.7</v>
      </c>
      <c r="AE7" s="31">
        <v>2764</v>
      </c>
      <c r="AF7" s="31">
        <v>2763</v>
      </c>
      <c r="AG7" s="31">
        <v>2758</v>
      </c>
      <c r="AH7" s="31">
        <v>2747.6</v>
      </c>
      <c r="AI7" s="31">
        <v>2736.5</v>
      </c>
      <c r="AJ7" s="31">
        <v>2734.6</v>
      </c>
      <c r="AK7" s="31">
        <v>2724</v>
      </c>
      <c r="AL7" s="31">
        <v>2694.2</v>
      </c>
    </row>
    <row r="8" spans="1:38" ht="30" customHeight="1">
      <c r="A8" s="188"/>
      <c r="B8" s="33" t="str">
        <f>IF('0'!A1=1,"Будівництво","Construction")</f>
        <v>Будівництво</v>
      </c>
      <c r="C8" s="31">
        <v>396.8</v>
      </c>
      <c r="D8" s="31">
        <v>391</v>
      </c>
      <c r="E8" s="31">
        <v>391.6</v>
      </c>
      <c r="F8" s="31">
        <v>384.5</v>
      </c>
      <c r="G8" s="31">
        <v>381.1</v>
      </c>
      <c r="H8" s="31">
        <v>374.4</v>
      </c>
      <c r="I8" s="31">
        <v>370</v>
      </c>
      <c r="J8" s="31">
        <v>371.5</v>
      </c>
      <c r="K8" s="31">
        <v>375.3</v>
      </c>
      <c r="L8" s="31">
        <v>368.7</v>
      </c>
      <c r="M8" s="31">
        <v>362</v>
      </c>
      <c r="N8" s="31">
        <v>353.4</v>
      </c>
      <c r="O8" s="31">
        <v>344.8</v>
      </c>
      <c r="P8" s="31">
        <v>342.4</v>
      </c>
      <c r="Q8" s="31">
        <v>338.7</v>
      </c>
      <c r="R8" s="31">
        <v>340</v>
      </c>
      <c r="S8" s="31">
        <v>340.5</v>
      </c>
      <c r="T8" s="31">
        <v>337.9</v>
      </c>
      <c r="U8" s="31">
        <v>337.1</v>
      </c>
      <c r="V8" s="31">
        <v>334.8</v>
      </c>
      <c r="W8" s="31">
        <v>331.3</v>
      </c>
      <c r="X8" s="31">
        <v>329.6</v>
      </c>
      <c r="Y8" s="31">
        <v>326.10000000000002</v>
      </c>
      <c r="Z8" s="31">
        <v>321.5</v>
      </c>
      <c r="AA8" s="31">
        <v>330.9</v>
      </c>
      <c r="AB8" s="31">
        <v>329.7</v>
      </c>
      <c r="AC8" s="31">
        <v>329.1</v>
      </c>
      <c r="AD8" s="31">
        <v>327.7</v>
      </c>
      <c r="AE8" s="31">
        <v>327.2</v>
      </c>
      <c r="AF8" s="31">
        <v>323.39999999999998</v>
      </c>
      <c r="AG8" s="31">
        <v>322.3</v>
      </c>
      <c r="AH8" s="31">
        <v>318.89999999999998</v>
      </c>
      <c r="AI8" s="31">
        <v>315.5</v>
      </c>
      <c r="AJ8" s="31">
        <v>311.89999999999998</v>
      </c>
      <c r="AK8" s="31">
        <v>306</v>
      </c>
      <c r="AL8" s="31">
        <v>296.8</v>
      </c>
    </row>
    <row r="9" spans="1:38" ht="30" customHeight="1">
      <c r="A9" s="18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31">
        <v>903.3</v>
      </c>
      <c r="D9" s="31">
        <v>896</v>
      </c>
      <c r="E9" s="31">
        <v>897.7</v>
      </c>
      <c r="F9" s="31">
        <v>889.9</v>
      </c>
      <c r="G9" s="31">
        <v>885.9</v>
      </c>
      <c r="H9" s="31">
        <v>879.8</v>
      </c>
      <c r="I9" s="31">
        <v>883.9</v>
      </c>
      <c r="J9" s="31">
        <v>878.9</v>
      </c>
      <c r="K9" s="31">
        <v>893.7</v>
      </c>
      <c r="L9" s="31">
        <v>889.5</v>
      </c>
      <c r="M9" s="31">
        <v>892.9</v>
      </c>
      <c r="N9" s="31">
        <v>896.5</v>
      </c>
      <c r="O9" s="31">
        <v>915.1</v>
      </c>
      <c r="P9" s="31">
        <v>915.4</v>
      </c>
      <c r="Q9" s="31">
        <v>909</v>
      </c>
      <c r="R9" s="31">
        <v>908.2</v>
      </c>
      <c r="S9" s="31">
        <v>906.2</v>
      </c>
      <c r="T9" s="31">
        <v>904.1</v>
      </c>
      <c r="U9" s="31">
        <v>904.5</v>
      </c>
      <c r="V9" s="31">
        <v>903.4</v>
      </c>
      <c r="W9" s="31">
        <v>906.3</v>
      </c>
      <c r="X9" s="31">
        <v>905.8</v>
      </c>
      <c r="Y9" s="31">
        <v>905.4</v>
      </c>
      <c r="Z9" s="31">
        <v>905.4</v>
      </c>
      <c r="AA9" s="31">
        <v>974.6</v>
      </c>
      <c r="AB9" s="31">
        <v>981</v>
      </c>
      <c r="AC9" s="31">
        <v>983.6</v>
      </c>
      <c r="AD9" s="31">
        <v>980.3</v>
      </c>
      <c r="AE9" s="31">
        <v>974.7</v>
      </c>
      <c r="AF9" s="31">
        <v>975.3</v>
      </c>
      <c r="AG9" s="31">
        <v>977.2</v>
      </c>
      <c r="AH9" s="31">
        <v>971.8</v>
      </c>
      <c r="AI9" s="31">
        <v>968.7</v>
      </c>
      <c r="AJ9" s="31">
        <v>970.1</v>
      </c>
      <c r="AK9" s="31">
        <v>968.5</v>
      </c>
      <c r="AL9" s="31">
        <v>966.6</v>
      </c>
    </row>
    <row r="10" spans="1:38" ht="30" customHeight="1">
      <c r="A10" s="188"/>
      <c r="B10" s="33" t="str">
        <f>IF('0'!A1=1,"Діяльність готелів та ресторанів","Activity of hotels and restaurants")</f>
        <v>Діяльність готелів та ресторанів</v>
      </c>
      <c r="C10" s="31">
        <v>106</v>
      </c>
      <c r="D10" s="31">
        <v>105.1</v>
      </c>
      <c r="E10" s="31">
        <v>104.8</v>
      </c>
      <c r="F10" s="31">
        <v>105.9</v>
      </c>
      <c r="G10" s="31">
        <v>109</v>
      </c>
      <c r="H10" s="31">
        <v>114.4</v>
      </c>
      <c r="I10" s="31">
        <v>113.3</v>
      </c>
      <c r="J10" s="31">
        <v>111.3</v>
      </c>
      <c r="K10" s="31">
        <v>109.8</v>
      </c>
      <c r="L10" s="31">
        <v>105.4</v>
      </c>
      <c r="M10" s="31">
        <v>104.5</v>
      </c>
      <c r="N10" s="31">
        <v>103.4</v>
      </c>
      <c r="O10" s="31">
        <v>102.2</v>
      </c>
      <c r="P10" s="31">
        <v>101.4</v>
      </c>
      <c r="Q10" s="31">
        <v>101.7</v>
      </c>
      <c r="R10" s="31">
        <v>102.2</v>
      </c>
      <c r="S10" s="31">
        <v>105.1</v>
      </c>
      <c r="T10" s="31">
        <v>110.2</v>
      </c>
      <c r="U10" s="31">
        <v>109.7</v>
      </c>
      <c r="V10" s="31">
        <v>109.3</v>
      </c>
      <c r="W10" s="31">
        <v>104.2</v>
      </c>
      <c r="X10" s="31">
        <v>100.1</v>
      </c>
      <c r="Y10" s="31">
        <v>98.4</v>
      </c>
      <c r="Z10" s="31">
        <v>98.4</v>
      </c>
      <c r="AA10" s="31">
        <v>105.9</v>
      </c>
      <c r="AB10" s="31">
        <v>105.1</v>
      </c>
      <c r="AC10" s="31">
        <v>106.2</v>
      </c>
      <c r="AD10" s="31">
        <v>106.6</v>
      </c>
      <c r="AE10" s="31">
        <v>108.8</v>
      </c>
      <c r="AF10" s="31">
        <v>113.9</v>
      </c>
      <c r="AG10" s="31">
        <v>112.6</v>
      </c>
      <c r="AH10" s="31">
        <v>110.8</v>
      </c>
      <c r="AI10" s="31">
        <v>106.9</v>
      </c>
      <c r="AJ10" s="31">
        <v>103.2</v>
      </c>
      <c r="AK10" s="31">
        <v>101.7</v>
      </c>
      <c r="AL10" s="31">
        <v>101.5</v>
      </c>
    </row>
    <row r="11" spans="1:38" ht="30" customHeight="1">
      <c r="A11" s="188"/>
      <c r="B11" s="33" t="str">
        <f>IF('0'!A1=1,"Діяльність транспорту та зв'язку","Activity of transport and communications")</f>
        <v>Діяльність транспорту та зв'язку</v>
      </c>
      <c r="C11" s="31">
        <v>955.6</v>
      </c>
      <c r="D11" s="31">
        <v>951.6</v>
      </c>
      <c r="E11" s="31">
        <v>952.4</v>
      </c>
      <c r="F11" s="31">
        <v>944.8</v>
      </c>
      <c r="G11" s="31">
        <v>941.6</v>
      </c>
      <c r="H11" s="31">
        <v>942.4</v>
      </c>
      <c r="I11" s="31">
        <v>941.6</v>
      </c>
      <c r="J11" s="31">
        <v>940</v>
      </c>
      <c r="K11" s="31">
        <v>938.5</v>
      </c>
      <c r="L11" s="31">
        <v>934.5</v>
      </c>
      <c r="M11" s="31">
        <v>934.2</v>
      </c>
      <c r="N11" s="31">
        <v>932</v>
      </c>
      <c r="O11" s="31">
        <v>938.7</v>
      </c>
      <c r="P11" s="31">
        <v>933.9</v>
      </c>
      <c r="Q11" s="31">
        <v>928.8</v>
      </c>
      <c r="R11" s="31">
        <v>925.9</v>
      </c>
      <c r="S11" s="31">
        <v>925.2</v>
      </c>
      <c r="T11" s="31">
        <v>928.3</v>
      </c>
      <c r="U11" s="31">
        <v>928.4</v>
      </c>
      <c r="V11" s="31">
        <v>925.5</v>
      </c>
      <c r="W11" s="31">
        <v>919.1</v>
      </c>
      <c r="X11" s="31">
        <v>913.7</v>
      </c>
      <c r="Y11" s="31">
        <v>912.7</v>
      </c>
      <c r="Z11" s="31">
        <v>912.2</v>
      </c>
      <c r="AA11" s="31">
        <v>933.3</v>
      </c>
      <c r="AB11" s="31">
        <v>935.2</v>
      </c>
      <c r="AC11" s="31">
        <v>934.1</v>
      </c>
      <c r="AD11" s="31">
        <v>931.8</v>
      </c>
      <c r="AE11" s="31">
        <v>931.1</v>
      </c>
      <c r="AF11" s="31">
        <v>934.4</v>
      </c>
      <c r="AG11" s="31">
        <v>934.9</v>
      </c>
      <c r="AH11" s="31">
        <v>932.5</v>
      </c>
      <c r="AI11" s="31">
        <v>927.6</v>
      </c>
      <c r="AJ11" s="31">
        <v>922.6</v>
      </c>
      <c r="AK11" s="31">
        <v>918.8</v>
      </c>
      <c r="AL11" s="31">
        <v>913.9</v>
      </c>
    </row>
    <row r="12" spans="1:38" ht="30" customHeight="1">
      <c r="A12" s="188"/>
      <c r="B12" s="33" t="str">
        <f>IF('0'!A1=1,"діяльність наземного транспорту","аctivity of surface transport")</f>
        <v>діяльність наземного транспорту</v>
      </c>
      <c r="C12" s="31" t="s">
        <v>2</v>
      </c>
      <c r="D12" s="31" t="s">
        <v>2</v>
      </c>
      <c r="E12" s="31" t="s">
        <v>2</v>
      </c>
      <c r="F12" s="31">
        <v>259.2</v>
      </c>
      <c r="G12" s="31">
        <v>258</v>
      </c>
      <c r="H12" s="31">
        <v>257</v>
      </c>
      <c r="I12" s="31">
        <v>255.3</v>
      </c>
      <c r="J12" s="31">
        <v>254.4</v>
      </c>
      <c r="K12" s="31">
        <v>255.4</v>
      </c>
      <c r="L12" s="31">
        <v>254.6</v>
      </c>
      <c r="M12" s="31">
        <v>254.9</v>
      </c>
      <c r="N12" s="31">
        <v>254.6</v>
      </c>
      <c r="O12" s="31">
        <v>254.4</v>
      </c>
      <c r="P12" s="31">
        <v>253.5</v>
      </c>
      <c r="Q12" s="31">
        <v>251.7</v>
      </c>
      <c r="R12" s="31">
        <v>251.1</v>
      </c>
      <c r="S12" s="31">
        <v>251.5</v>
      </c>
      <c r="T12" s="31">
        <v>252.7</v>
      </c>
      <c r="U12" s="31">
        <v>252.5</v>
      </c>
      <c r="V12" s="31">
        <v>251.6</v>
      </c>
      <c r="W12" s="31">
        <v>250.1</v>
      </c>
      <c r="X12" s="31">
        <v>249.3</v>
      </c>
      <c r="Y12" s="31">
        <v>249.5</v>
      </c>
      <c r="Z12" s="31">
        <v>250.2</v>
      </c>
      <c r="AA12" s="31">
        <v>263</v>
      </c>
      <c r="AB12" s="31">
        <v>262.7</v>
      </c>
      <c r="AC12" s="31">
        <v>263.10000000000002</v>
      </c>
      <c r="AD12" s="31">
        <v>262</v>
      </c>
      <c r="AE12" s="31">
        <v>261.3</v>
      </c>
      <c r="AF12" s="31">
        <v>260.89999999999998</v>
      </c>
      <c r="AG12" s="31">
        <v>260.60000000000002</v>
      </c>
      <c r="AH12" s="31">
        <v>260.2</v>
      </c>
      <c r="AI12" s="31">
        <v>260.3</v>
      </c>
      <c r="AJ12" s="31">
        <v>260.3</v>
      </c>
      <c r="AK12" s="31">
        <v>259.60000000000002</v>
      </c>
      <c r="AL12" s="31">
        <v>258.8</v>
      </c>
    </row>
    <row r="13" spans="1:38" ht="30" customHeight="1">
      <c r="A13" s="188"/>
      <c r="B13" s="33" t="str">
        <f>IF('0'!A1=1,"діяльність водного транспорту","аctivity of water transport")</f>
        <v>діяльність водного транспорту</v>
      </c>
      <c r="C13" s="31" t="s">
        <v>2</v>
      </c>
      <c r="D13" s="31" t="s">
        <v>2</v>
      </c>
      <c r="E13" s="31" t="s">
        <v>2</v>
      </c>
      <c r="F13" s="31">
        <v>9.8000000000000007</v>
      </c>
      <c r="G13" s="31">
        <v>9.6999999999999993</v>
      </c>
      <c r="H13" s="31">
        <v>9.8000000000000007</v>
      </c>
      <c r="I13" s="31">
        <v>9.8000000000000007</v>
      </c>
      <c r="J13" s="31">
        <v>9.6999999999999993</v>
      </c>
      <c r="K13" s="31">
        <v>9.5</v>
      </c>
      <c r="L13" s="31">
        <v>9.4</v>
      </c>
      <c r="M13" s="31">
        <v>9.1999999999999993</v>
      </c>
      <c r="N13" s="31">
        <v>9.1999999999999993</v>
      </c>
      <c r="O13" s="31">
        <v>8.5</v>
      </c>
      <c r="P13" s="31">
        <v>8.4</v>
      </c>
      <c r="Q13" s="31">
        <v>8.4</v>
      </c>
      <c r="R13" s="31">
        <v>8.5</v>
      </c>
      <c r="S13" s="31">
        <v>8.6999999999999993</v>
      </c>
      <c r="T13" s="31">
        <v>8.6999999999999993</v>
      </c>
      <c r="U13" s="31">
        <v>8.6999999999999993</v>
      </c>
      <c r="V13" s="31">
        <v>8.6</v>
      </c>
      <c r="W13" s="31">
        <v>8.4</v>
      </c>
      <c r="X13" s="31">
        <v>8.1</v>
      </c>
      <c r="Y13" s="31">
        <v>7.9</v>
      </c>
      <c r="Z13" s="31">
        <v>7.5</v>
      </c>
      <c r="AA13" s="31">
        <v>8.1</v>
      </c>
      <c r="AB13" s="31">
        <v>7.6</v>
      </c>
      <c r="AC13" s="31">
        <v>7.5</v>
      </c>
      <c r="AD13" s="31">
        <v>7.9</v>
      </c>
      <c r="AE13" s="31">
        <v>8.4</v>
      </c>
      <c r="AF13" s="31">
        <v>8.8000000000000007</v>
      </c>
      <c r="AG13" s="31">
        <v>8.3000000000000007</v>
      </c>
      <c r="AH13" s="31">
        <v>8.4</v>
      </c>
      <c r="AI13" s="31">
        <v>7.9</v>
      </c>
      <c r="AJ13" s="31">
        <v>7.4</v>
      </c>
      <c r="AK13" s="31">
        <v>7.6</v>
      </c>
      <c r="AL13" s="31">
        <v>7.4</v>
      </c>
    </row>
    <row r="14" spans="1:38" ht="30" customHeight="1">
      <c r="A14" s="188"/>
      <c r="B14" s="33" t="str">
        <f>IF('0'!A1=1,"діяльність авіаційного транспорту","аctivity of air transport")</f>
        <v>діяльність авіаційного транспорту</v>
      </c>
      <c r="C14" s="31" t="s">
        <v>2</v>
      </c>
      <c r="D14" s="31" t="s">
        <v>2</v>
      </c>
      <c r="E14" s="31" t="s">
        <v>2</v>
      </c>
      <c r="F14" s="31">
        <v>11.2</v>
      </c>
      <c r="G14" s="31">
        <v>11.1</v>
      </c>
      <c r="H14" s="31">
        <v>11.2</v>
      </c>
      <c r="I14" s="31">
        <v>11.2</v>
      </c>
      <c r="J14" s="31">
        <v>11.2</v>
      </c>
      <c r="K14" s="31">
        <v>11</v>
      </c>
      <c r="L14" s="31">
        <v>11</v>
      </c>
      <c r="M14" s="31">
        <v>11.1</v>
      </c>
      <c r="N14" s="31">
        <v>11.1</v>
      </c>
      <c r="O14" s="31">
        <v>10.7</v>
      </c>
      <c r="P14" s="31">
        <v>10.8</v>
      </c>
      <c r="Q14" s="31">
        <v>11.4</v>
      </c>
      <c r="R14" s="31">
        <v>11.5</v>
      </c>
      <c r="S14" s="31">
        <v>11.5</v>
      </c>
      <c r="T14" s="31">
        <v>11.5</v>
      </c>
      <c r="U14" s="31">
        <v>11.8</v>
      </c>
      <c r="V14" s="31">
        <v>11.8</v>
      </c>
      <c r="W14" s="31">
        <v>11.9</v>
      </c>
      <c r="X14" s="31">
        <v>11.9</v>
      </c>
      <c r="Y14" s="31">
        <v>12</v>
      </c>
      <c r="Z14" s="31">
        <v>12.1</v>
      </c>
      <c r="AA14" s="31">
        <v>12.1</v>
      </c>
      <c r="AB14" s="31">
        <v>11.1</v>
      </c>
      <c r="AC14" s="31">
        <v>11.1</v>
      </c>
      <c r="AD14" s="31">
        <v>11.1</v>
      </c>
      <c r="AE14" s="31">
        <v>11.1</v>
      </c>
      <c r="AF14" s="31">
        <v>11.1</v>
      </c>
      <c r="AG14" s="31">
        <v>11.2</v>
      </c>
      <c r="AH14" s="31">
        <v>11.3</v>
      </c>
      <c r="AI14" s="31">
        <v>11.3</v>
      </c>
      <c r="AJ14" s="31">
        <v>11.3</v>
      </c>
      <c r="AK14" s="31">
        <v>11.2</v>
      </c>
      <c r="AL14" s="31">
        <v>11.1</v>
      </c>
    </row>
    <row r="15" spans="1:38" ht="30" customHeight="1">
      <c r="A15" s="18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31" t="s">
        <v>2</v>
      </c>
      <c r="D15" s="31" t="s">
        <v>2</v>
      </c>
      <c r="E15" s="31" t="s">
        <v>2</v>
      </c>
      <c r="F15" s="31">
        <v>443.5</v>
      </c>
      <c r="G15" s="31">
        <v>443.4</v>
      </c>
      <c r="H15" s="31">
        <v>446.1</v>
      </c>
      <c r="I15" s="31">
        <v>447.5</v>
      </c>
      <c r="J15" s="31">
        <v>447.6</v>
      </c>
      <c r="K15" s="31">
        <v>446.1</v>
      </c>
      <c r="L15" s="31">
        <v>443.9</v>
      </c>
      <c r="M15" s="31">
        <v>444.3</v>
      </c>
      <c r="N15" s="31">
        <v>443.4</v>
      </c>
      <c r="O15" s="31">
        <v>450.8</v>
      </c>
      <c r="P15" s="31">
        <v>449.6</v>
      </c>
      <c r="Q15" s="31">
        <v>447.5</v>
      </c>
      <c r="R15" s="31">
        <v>446.5</v>
      </c>
      <c r="S15" s="31">
        <v>446.4</v>
      </c>
      <c r="T15" s="31">
        <v>448.8</v>
      </c>
      <c r="U15" s="31">
        <v>449.5</v>
      </c>
      <c r="V15" s="31">
        <v>448.4</v>
      </c>
      <c r="W15" s="31">
        <v>444.4</v>
      </c>
      <c r="X15" s="31">
        <v>441.2</v>
      </c>
      <c r="Y15" s="31">
        <v>440.5</v>
      </c>
      <c r="Z15" s="31">
        <v>440.4</v>
      </c>
      <c r="AA15" s="31">
        <v>452.5</v>
      </c>
      <c r="AB15" s="31">
        <v>453.9</v>
      </c>
      <c r="AC15" s="31">
        <v>452.8</v>
      </c>
      <c r="AD15" s="31">
        <v>451.5</v>
      </c>
      <c r="AE15" s="31">
        <v>451.9</v>
      </c>
      <c r="AF15" s="31">
        <v>455.2</v>
      </c>
      <c r="AG15" s="31">
        <v>456.6</v>
      </c>
      <c r="AH15" s="31">
        <v>455.2</v>
      </c>
      <c r="AI15" s="31">
        <v>451.4</v>
      </c>
      <c r="AJ15" s="31">
        <v>447.7</v>
      </c>
      <c r="AK15" s="31">
        <v>445</v>
      </c>
      <c r="AL15" s="31">
        <v>442.3</v>
      </c>
    </row>
    <row r="16" spans="1:38" ht="30" customHeight="1">
      <c r="A16" s="188"/>
      <c r="B16" s="33" t="str">
        <f>IF('0'!A1=1,"діяльність пошти та зв’язку","аctivity of mail and communications")</f>
        <v>діяльність пошти та зв’язку</v>
      </c>
      <c r="C16" s="31">
        <v>223.9</v>
      </c>
      <c r="D16" s="31">
        <v>223.4</v>
      </c>
      <c r="E16" s="31">
        <v>223.2</v>
      </c>
      <c r="F16" s="31">
        <v>221.1</v>
      </c>
      <c r="G16" s="31">
        <v>219.4</v>
      </c>
      <c r="H16" s="31">
        <v>218.3</v>
      </c>
      <c r="I16" s="31">
        <v>217.8</v>
      </c>
      <c r="J16" s="31">
        <v>217.1</v>
      </c>
      <c r="K16" s="31">
        <v>216.5</v>
      </c>
      <c r="L16" s="31">
        <v>215.6</v>
      </c>
      <c r="M16" s="31">
        <v>214.7</v>
      </c>
      <c r="N16" s="31">
        <v>213.7</v>
      </c>
      <c r="O16" s="31">
        <v>214.3</v>
      </c>
      <c r="P16" s="31">
        <v>211.6</v>
      </c>
      <c r="Q16" s="31">
        <v>209.8</v>
      </c>
      <c r="R16" s="31">
        <v>208.3</v>
      </c>
      <c r="S16" s="31">
        <v>207.1</v>
      </c>
      <c r="T16" s="31">
        <v>206.6</v>
      </c>
      <c r="U16" s="31">
        <v>205.9</v>
      </c>
      <c r="V16" s="31">
        <v>205.1</v>
      </c>
      <c r="W16" s="31">
        <v>204.3</v>
      </c>
      <c r="X16" s="31">
        <v>203.2</v>
      </c>
      <c r="Y16" s="31">
        <v>202.8</v>
      </c>
      <c r="Z16" s="31">
        <v>202</v>
      </c>
      <c r="AA16" s="31">
        <v>197.6</v>
      </c>
      <c r="AB16" s="31">
        <v>199.9</v>
      </c>
      <c r="AC16" s="31">
        <v>199.6</v>
      </c>
      <c r="AD16" s="31">
        <v>199.3</v>
      </c>
      <c r="AE16" s="31">
        <v>198.4</v>
      </c>
      <c r="AF16" s="31">
        <v>198.4</v>
      </c>
      <c r="AG16" s="31">
        <v>198.2</v>
      </c>
      <c r="AH16" s="31">
        <v>197.4</v>
      </c>
      <c r="AI16" s="31">
        <v>196.7</v>
      </c>
      <c r="AJ16" s="31">
        <v>195.9</v>
      </c>
      <c r="AK16" s="31">
        <v>195.4</v>
      </c>
      <c r="AL16" s="31">
        <v>194.3</v>
      </c>
    </row>
    <row r="17" spans="1:38" ht="30" customHeight="1">
      <c r="A17" s="188"/>
      <c r="B17" s="33" t="str">
        <f>IF('0'!A1=1,"Фінансова діяльність","Financial activity")</f>
        <v>Фінансова діяльність</v>
      </c>
      <c r="C17" s="31">
        <v>275.2</v>
      </c>
      <c r="D17" s="31">
        <v>272.39999999999998</v>
      </c>
      <c r="E17" s="31">
        <v>272.60000000000002</v>
      </c>
      <c r="F17" s="31">
        <v>269.3</v>
      </c>
      <c r="G17" s="31">
        <v>266.39999999999998</v>
      </c>
      <c r="H17" s="31">
        <v>264.8</v>
      </c>
      <c r="I17" s="31">
        <v>265</v>
      </c>
      <c r="J17" s="31">
        <v>264.2</v>
      </c>
      <c r="K17" s="31">
        <v>265.89999999999998</v>
      </c>
      <c r="L17" s="31">
        <v>265.39999999999998</v>
      </c>
      <c r="M17" s="31">
        <v>265.89999999999998</v>
      </c>
      <c r="N17" s="31">
        <v>267.10000000000002</v>
      </c>
      <c r="O17" s="31">
        <v>269.39999999999998</v>
      </c>
      <c r="P17" s="31">
        <v>270.5</v>
      </c>
      <c r="Q17" s="31">
        <v>272.7</v>
      </c>
      <c r="R17" s="31">
        <v>276.2</v>
      </c>
      <c r="S17" s="31">
        <v>275.7</v>
      </c>
      <c r="T17" s="31">
        <v>276.7</v>
      </c>
      <c r="U17" s="31">
        <v>277.89999999999998</v>
      </c>
      <c r="V17" s="31">
        <v>280.10000000000002</v>
      </c>
      <c r="W17" s="31">
        <v>280.5</v>
      </c>
      <c r="X17" s="31">
        <v>278.89999999999998</v>
      </c>
      <c r="Y17" s="31">
        <v>279.8</v>
      </c>
      <c r="Z17" s="31">
        <v>278</v>
      </c>
      <c r="AA17" s="31">
        <v>280.39999999999998</v>
      </c>
      <c r="AB17" s="31">
        <v>280</v>
      </c>
      <c r="AC17" s="31">
        <v>278.3</v>
      </c>
      <c r="AD17" s="31">
        <v>276.5</v>
      </c>
      <c r="AE17" s="31">
        <v>275.2</v>
      </c>
      <c r="AF17" s="31">
        <v>275.10000000000002</v>
      </c>
      <c r="AG17" s="31">
        <v>275.2</v>
      </c>
      <c r="AH17" s="31">
        <v>274.60000000000002</v>
      </c>
      <c r="AI17" s="31">
        <v>274.2</v>
      </c>
      <c r="AJ17" s="31">
        <v>274.2</v>
      </c>
      <c r="AK17" s="31">
        <v>273.39999999999998</v>
      </c>
      <c r="AL17" s="31">
        <v>273.39999999999998</v>
      </c>
    </row>
    <row r="18" spans="1:38" ht="30" customHeight="1">
      <c r="A18" s="18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31">
        <v>726.9</v>
      </c>
      <c r="D18" s="31">
        <v>714.1</v>
      </c>
      <c r="E18" s="31">
        <v>711</v>
      </c>
      <c r="F18" s="31">
        <v>705.6</v>
      </c>
      <c r="G18" s="31">
        <v>698.5</v>
      </c>
      <c r="H18" s="31">
        <v>696.2</v>
      </c>
      <c r="I18" s="31">
        <v>694.1</v>
      </c>
      <c r="J18" s="31">
        <v>687</v>
      </c>
      <c r="K18" s="31">
        <v>695.8</v>
      </c>
      <c r="L18" s="31">
        <v>692.2</v>
      </c>
      <c r="M18" s="31">
        <v>688.8</v>
      </c>
      <c r="N18" s="31">
        <v>683.5</v>
      </c>
      <c r="O18" s="31">
        <v>712.7</v>
      </c>
      <c r="P18" s="31">
        <v>709.3</v>
      </c>
      <c r="Q18" s="31">
        <v>707.2</v>
      </c>
      <c r="R18" s="31">
        <v>701.1</v>
      </c>
      <c r="S18" s="31">
        <v>698.3</v>
      </c>
      <c r="T18" s="31">
        <v>699.5</v>
      </c>
      <c r="U18" s="31">
        <v>698.7</v>
      </c>
      <c r="V18" s="31">
        <v>700.9</v>
      </c>
      <c r="W18" s="31">
        <v>695.4</v>
      </c>
      <c r="X18" s="31">
        <v>694.9</v>
      </c>
      <c r="Y18" s="31">
        <v>691.4</v>
      </c>
      <c r="Z18" s="31">
        <v>687.2</v>
      </c>
      <c r="AA18" s="31">
        <v>729.7</v>
      </c>
      <c r="AB18" s="31">
        <v>727.5</v>
      </c>
      <c r="AC18" s="31">
        <v>726.4</v>
      </c>
      <c r="AD18" s="31">
        <v>720</v>
      </c>
      <c r="AE18" s="31">
        <v>714.4</v>
      </c>
      <c r="AF18" s="31">
        <v>714.1</v>
      </c>
      <c r="AG18" s="31">
        <v>712.4</v>
      </c>
      <c r="AH18" s="31">
        <v>710.8</v>
      </c>
      <c r="AI18" s="31">
        <v>704.2</v>
      </c>
      <c r="AJ18" s="31">
        <v>695.2</v>
      </c>
      <c r="AK18" s="31">
        <v>691.1</v>
      </c>
      <c r="AL18" s="31">
        <v>686.9</v>
      </c>
    </row>
    <row r="19" spans="1:38" ht="30" customHeight="1">
      <c r="A19" s="188"/>
      <c r="B19" s="33" t="str">
        <f>IF('0'!A1=1,"з них дослідження і розробки","of which research and developments")</f>
        <v>з них дослідження і розробки</v>
      </c>
      <c r="C19" s="31">
        <v>139.1</v>
      </c>
      <c r="D19" s="31">
        <v>139.1</v>
      </c>
      <c r="E19" s="31">
        <v>139.19999999999999</v>
      </c>
      <c r="F19" s="31">
        <v>138.6</v>
      </c>
      <c r="G19" s="31">
        <v>137.9</v>
      </c>
      <c r="H19" s="31">
        <v>137.4</v>
      </c>
      <c r="I19" s="31">
        <v>136.9</v>
      </c>
      <c r="J19" s="31">
        <v>136.69999999999999</v>
      </c>
      <c r="K19" s="31">
        <v>136.80000000000001</v>
      </c>
      <c r="L19" s="31">
        <v>136.80000000000001</v>
      </c>
      <c r="M19" s="31">
        <v>136.9</v>
      </c>
      <c r="N19" s="31">
        <v>136.19999999999999</v>
      </c>
      <c r="O19" s="31">
        <v>135.1</v>
      </c>
      <c r="P19" s="31">
        <v>134.1</v>
      </c>
      <c r="Q19" s="31">
        <v>133.30000000000001</v>
      </c>
      <c r="R19" s="31">
        <v>132.80000000000001</v>
      </c>
      <c r="S19" s="31">
        <v>132.5</v>
      </c>
      <c r="T19" s="31">
        <v>131.9</v>
      </c>
      <c r="U19" s="31">
        <v>131.4</v>
      </c>
      <c r="V19" s="31">
        <v>130.80000000000001</v>
      </c>
      <c r="W19" s="31">
        <v>130.19999999999999</v>
      </c>
      <c r="X19" s="31">
        <v>130.1</v>
      </c>
      <c r="Y19" s="31">
        <v>129.69999999999999</v>
      </c>
      <c r="Z19" s="31">
        <v>128.69999999999999</v>
      </c>
      <c r="AA19" s="31">
        <v>127.4</v>
      </c>
      <c r="AB19" s="31">
        <v>127.7</v>
      </c>
      <c r="AC19" s="31">
        <v>128</v>
      </c>
      <c r="AD19" s="31">
        <v>127.4</v>
      </c>
      <c r="AE19" s="31">
        <v>127.2</v>
      </c>
      <c r="AF19" s="31">
        <v>126.9</v>
      </c>
      <c r="AG19" s="31">
        <v>126.8</v>
      </c>
      <c r="AH19" s="31">
        <v>125.6</v>
      </c>
      <c r="AI19" s="31">
        <v>124.9</v>
      </c>
      <c r="AJ19" s="31">
        <v>123.8</v>
      </c>
      <c r="AK19" s="31">
        <v>123.4</v>
      </c>
      <c r="AL19" s="31">
        <v>123.4</v>
      </c>
    </row>
    <row r="20" spans="1:38" ht="30" customHeight="1">
      <c r="A20" s="188"/>
      <c r="B20" s="33" t="str">
        <f>IF('0'!A1=1,"Державне управління","Public administration")</f>
        <v>Державне управління</v>
      </c>
      <c r="C20" s="31">
        <v>649.79999999999995</v>
      </c>
      <c r="D20" s="31">
        <v>650.1</v>
      </c>
      <c r="E20" s="31">
        <v>649.5</v>
      </c>
      <c r="F20" s="31">
        <v>648.5</v>
      </c>
      <c r="G20" s="31">
        <v>644.70000000000005</v>
      </c>
      <c r="H20" s="31">
        <v>644</v>
      </c>
      <c r="I20" s="31">
        <v>642.6</v>
      </c>
      <c r="J20" s="31">
        <v>644.5</v>
      </c>
      <c r="K20" s="31">
        <v>643.70000000000005</v>
      </c>
      <c r="L20" s="31">
        <v>646.70000000000005</v>
      </c>
      <c r="M20" s="31">
        <v>646.70000000000005</v>
      </c>
      <c r="N20" s="31">
        <v>644.79999999999995</v>
      </c>
      <c r="O20" s="31">
        <v>627.1</v>
      </c>
      <c r="P20" s="31">
        <v>623.70000000000005</v>
      </c>
      <c r="Q20" s="31">
        <v>618.4</v>
      </c>
      <c r="R20" s="31">
        <v>614.1</v>
      </c>
      <c r="S20" s="31">
        <v>609.5</v>
      </c>
      <c r="T20" s="31">
        <v>607.20000000000005</v>
      </c>
      <c r="U20" s="31">
        <v>604.9</v>
      </c>
      <c r="V20" s="31">
        <v>604.20000000000005</v>
      </c>
      <c r="W20" s="31">
        <v>601.29999999999995</v>
      </c>
      <c r="X20" s="31">
        <v>602.6</v>
      </c>
      <c r="Y20" s="31">
        <v>601.9</v>
      </c>
      <c r="Z20" s="31">
        <v>599.70000000000005</v>
      </c>
      <c r="AA20" s="31">
        <v>627.29999999999995</v>
      </c>
      <c r="AB20" s="31">
        <v>628.5</v>
      </c>
      <c r="AC20" s="31">
        <v>621.9</v>
      </c>
      <c r="AD20" s="31">
        <v>601.4</v>
      </c>
      <c r="AE20" s="31">
        <v>594.4</v>
      </c>
      <c r="AF20" s="31">
        <v>593</v>
      </c>
      <c r="AG20" s="31">
        <v>594.4</v>
      </c>
      <c r="AH20" s="31">
        <v>596.29999999999995</v>
      </c>
      <c r="AI20" s="31">
        <v>597</v>
      </c>
      <c r="AJ20" s="31">
        <v>601</v>
      </c>
      <c r="AK20" s="31">
        <v>603.4</v>
      </c>
      <c r="AL20" s="31">
        <v>604.70000000000005</v>
      </c>
    </row>
    <row r="21" spans="1:38" ht="30" customHeight="1">
      <c r="A21" s="188"/>
      <c r="B21" s="33" t="str">
        <f>IF('0'!A1=1,"Освіта","Education")</f>
        <v>Освіта</v>
      </c>
      <c r="C21" s="31">
        <v>1636.9</v>
      </c>
      <c r="D21" s="31">
        <v>1650.5</v>
      </c>
      <c r="E21" s="31">
        <v>1649.9</v>
      </c>
      <c r="F21" s="31">
        <v>1632</v>
      </c>
      <c r="G21" s="31">
        <v>1614.2</v>
      </c>
      <c r="H21" s="31">
        <v>1609.4</v>
      </c>
      <c r="I21" s="31">
        <v>1601.4</v>
      </c>
      <c r="J21" s="31">
        <v>1595.5</v>
      </c>
      <c r="K21" s="31">
        <v>1622.8</v>
      </c>
      <c r="L21" s="31">
        <v>1648.4</v>
      </c>
      <c r="M21" s="31">
        <v>1657.1</v>
      </c>
      <c r="N21" s="31">
        <v>1655.7</v>
      </c>
      <c r="O21" s="31">
        <v>1648.5</v>
      </c>
      <c r="P21" s="31">
        <v>1650.9</v>
      </c>
      <c r="Q21" s="31">
        <v>1648.8</v>
      </c>
      <c r="R21" s="31">
        <v>1635.9</v>
      </c>
      <c r="S21" s="31">
        <v>1613.2</v>
      </c>
      <c r="T21" s="31">
        <v>1605.3</v>
      </c>
      <c r="U21" s="31">
        <v>1596.7</v>
      </c>
      <c r="V21" s="31">
        <v>1589.7</v>
      </c>
      <c r="W21" s="31">
        <v>1612.3</v>
      </c>
      <c r="X21" s="31">
        <v>1634.1</v>
      </c>
      <c r="Y21" s="31">
        <v>1647.7</v>
      </c>
      <c r="Z21" s="31">
        <v>1646</v>
      </c>
      <c r="AA21" s="31">
        <v>1643.2</v>
      </c>
      <c r="AB21" s="31">
        <v>1647.7</v>
      </c>
      <c r="AC21" s="31">
        <v>1645.2</v>
      </c>
      <c r="AD21" s="31">
        <v>1634.7</v>
      </c>
      <c r="AE21" s="31">
        <v>1611.5</v>
      </c>
      <c r="AF21" s="31">
        <v>1601.4</v>
      </c>
      <c r="AG21" s="31">
        <v>1593.5</v>
      </c>
      <c r="AH21" s="31">
        <v>1588.6</v>
      </c>
      <c r="AI21" s="31">
        <v>1611.7</v>
      </c>
      <c r="AJ21" s="31">
        <v>1636.1</v>
      </c>
      <c r="AK21" s="31">
        <v>1650</v>
      </c>
      <c r="AL21" s="31">
        <v>1650.8</v>
      </c>
    </row>
    <row r="22" spans="1:38" ht="30" customHeight="1">
      <c r="A22" s="188"/>
      <c r="B22" s="33" t="str">
        <f>IF('0'!A1=1,"Охорона здоров’я та надання соціальної допомоги","Health care and provision of social aid")</f>
        <v>Охорона здоров’я та надання соціальної допомоги</v>
      </c>
      <c r="C22" s="31">
        <v>1260.5</v>
      </c>
      <c r="D22" s="31">
        <v>1263</v>
      </c>
      <c r="E22" s="31">
        <v>1263.0999999999999</v>
      </c>
      <c r="F22" s="31">
        <v>1263.7</v>
      </c>
      <c r="G22" s="31">
        <v>1262.3</v>
      </c>
      <c r="H22" s="31">
        <v>1268</v>
      </c>
      <c r="I22" s="31">
        <v>1268.2</v>
      </c>
      <c r="J22" s="31">
        <v>1270.4000000000001</v>
      </c>
      <c r="K22" s="31">
        <v>1268.5999999999999</v>
      </c>
      <c r="L22" s="31">
        <v>1268.3</v>
      </c>
      <c r="M22" s="31">
        <v>1264.4000000000001</v>
      </c>
      <c r="N22" s="31">
        <v>1261.4000000000001</v>
      </c>
      <c r="O22" s="31">
        <v>1254.0999999999999</v>
      </c>
      <c r="P22" s="31">
        <v>1256.2</v>
      </c>
      <c r="Q22" s="31">
        <v>1256.3</v>
      </c>
      <c r="R22" s="31">
        <v>1252.5</v>
      </c>
      <c r="S22" s="31">
        <v>1253</v>
      </c>
      <c r="T22" s="31">
        <v>1258</v>
      </c>
      <c r="U22" s="31">
        <v>1259.3</v>
      </c>
      <c r="V22" s="31">
        <v>1258.4000000000001</v>
      </c>
      <c r="W22" s="31">
        <v>1253</v>
      </c>
      <c r="X22" s="31">
        <v>1252.2</v>
      </c>
      <c r="Y22" s="31">
        <v>1249.3</v>
      </c>
      <c r="Z22" s="31">
        <v>1246</v>
      </c>
      <c r="AA22" s="31">
        <v>1221.7</v>
      </c>
      <c r="AB22" s="31">
        <v>1228.0999999999999</v>
      </c>
      <c r="AC22" s="31">
        <v>1227.3</v>
      </c>
      <c r="AD22" s="31">
        <v>1241.7</v>
      </c>
      <c r="AE22" s="31">
        <v>1242.9000000000001</v>
      </c>
      <c r="AF22" s="31">
        <v>1252.4000000000001</v>
      </c>
      <c r="AG22" s="31">
        <v>1254.8</v>
      </c>
      <c r="AH22" s="31">
        <v>1253.5999999999999</v>
      </c>
      <c r="AI22" s="31">
        <v>1247.4000000000001</v>
      </c>
      <c r="AJ22" s="31">
        <v>1245.4000000000001</v>
      </c>
      <c r="AK22" s="31">
        <v>1243.9000000000001</v>
      </c>
      <c r="AL22" s="31">
        <v>1234.5999999999999</v>
      </c>
    </row>
    <row r="23" spans="1:38" ht="30" customHeight="1">
      <c r="A23" s="18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31">
        <v>366.2</v>
      </c>
      <c r="D23" s="31">
        <v>367.9</v>
      </c>
      <c r="E23" s="31">
        <v>369.2</v>
      </c>
      <c r="F23" s="31">
        <v>367.6</v>
      </c>
      <c r="G23" s="31">
        <v>365.8</v>
      </c>
      <c r="H23" s="31">
        <v>365.1</v>
      </c>
      <c r="I23" s="31">
        <v>364</v>
      </c>
      <c r="J23" s="31">
        <v>363.1</v>
      </c>
      <c r="K23" s="31">
        <v>366</v>
      </c>
      <c r="L23" s="31">
        <v>365.5</v>
      </c>
      <c r="M23" s="31">
        <v>366.1</v>
      </c>
      <c r="N23" s="31">
        <v>365.8</v>
      </c>
      <c r="O23" s="31">
        <v>362.4</v>
      </c>
      <c r="P23" s="31">
        <v>361.8</v>
      </c>
      <c r="Q23" s="31">
        <v>361.3</v>
      </c>
      <c r="R23" s="31">
        <v>360.7</v>
      </c>
      <c r="S23" s="31">
        <v>358.7</v>
      </c>
      <c r="T23" s="31">
        <v>356.9</v>
      </c>
      <c r="U23" s="31">
        <v>355.7</v>
      </c>
      <c r="V23" s="31">
        <v>353.8</v>
      </c>
      <c r="W23" s="31">
        <v>354.5</v>
      </c>
      <c r="X23" s="31">
        <v>359.7</v>
      </c>
      <c r="Y23" s="31">
        <v>358.6</v>
      </c>
      <c r="Z23" s="31">
        <v>358</v>
      </c>
      <c r="AA23" s="31">
        <v>363.5</v>
      </c>
      <c r="AB23" s="31">
        <v>363.2</v>
      </c>
      <c r="AC23" s="31">
        <v>363</v>
      </c>
      <c r="AD23" s="31">
        <v>359</v>
      </c>
      <c r="AE23" s="31">
        <v>355.9</v>
      </c>
      <c r="AF23" s="31">
        <v>355.1</v>
      </c>
      <c r="AG23" s="31">
        <v>355.7</v>
      </c>
      <c r="AH23" s="31">
        <v>354.5</v>
      </c>
      <c r="AI23" s="31">
        <v>355.5</v>
      </c>
      <c r="AJ23" s="31">
        <v>357</v>
      </c>
      <c r="AK23" s="31">
        <v>357.5</v>
      </c>
      <c r="AL23" s="31">
        <v>358.5</v>
      </c>
    </row>
    <row r="24" spans="1:38" ht="30" customHeight="1">
      <c r="A24" s="18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31">
        <v>259.8</v>
      </c>
      <c r="D24" s="31">
        <v>261.10000000000002</v>
      </c>
      <c r="E24" s="31">
        <v>262.10000000000002</v>
      </c>
      <c r="F24" s="31">
        <v>261.8</v>
      </c>
      <c r="G24" s="31">
        <v>260.2</v>
      </c>
      <c r="H24" s="31">
        <v>259.89999999999998</v>
      </c>
      <c r="I24" s="31">
        <v>259</v>
      </c>
      <c r="J24" s="31">
        <v>258.5</v>
      </c>
      <c r="K24" s="31">
        <v>259.8</v>
      </c>
      <c r="L24" s="31">
        <v>260.89999999999998</v>
      </c>
      <c r="M24" s="31">
        <v>261.7</v>
      </c>
      <c r="N24" s="31">
        <v>261.8</v>
      </c>
      <c r="O24" s="31">
        <v>254.3</v>
      </c>
      <c r="P24" s="31">
        <v>254.3</v>
      </c>
      <c r="Q24" s="31">
        <v>253.8</v>
      </c>
      <c r="R24" s="31">
        <v>253.3</v>
      </c>
      <c r="S24" s="31">
        <v>251.2</v>
      </c>
      <c r="T24" s="31">
        <v>249.7</v>
      </c>
      <c r="U24" s="31">
        <v>248.9</v>
      </c>
      <c r="V24" s="31">
        <v>248</v>
      </c>
      <c r="W24" s="31">
        <v>249.8</v>
      </c>
      <c r="X24" s="31">
        <v>251.5</v>
      </c>
      <c r="Y24" s="31">
        <v>251.9</v>
      </c>
      <c r="Z24" s="31">
        <v>251.8</v>
      </c>
      <c r="AA24" s="31">
        <v>255.1</v>
      </c>
      <c r="AB24" s="31">
        <v>254.9</v>
      </c>
      <c r="AC24" s="31">
        <v>254.9</v>
      </c>
      <c r="AD24" s="31">
        <v>251.1</v>
      </c>
      <c r="AE24" s="31">
        <v>248.5</v>
      </c>
      <c r="AF24" s="31">
        <v>247.9</v>
      </c>
      <c r="AG24" s="31">
        <v>247.6</v>
      </c>
      <c r="AH24" s="31">
        <v>246.9</v>
      </c>
      <c r="AI24" s="31">
        <v>249.3</v>
      </c>
      <c r="AJ24" s="31">
        <v>250.5</v>
      </c>
      <c r="AK24" s="31">
        <v>251.6</v>
      </c>
      <c r="AL24" s="31">
        <v>252.6</v>
      </c>
    </row>
    <row r="25" spans="1:38">
      <c r="A25" s="35"/>
      <c r="B25" s="22"/>
    </row>
    <row r="26" spans="1:38">
      <c r="A26" s="22"/>
      <c r="B26" s="22"/>
    </row>
    <row r="27" spans="1:38" s="8" customFormat="1" ht="15" customHeight="1">
      <c r="A27" s="23"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7" s="24"/>
      <c r="C27" s="9"/>
      <c r="D27" s="9"/>
      <c r="E27" s="9"/>
      <c r="F27" s="9"/>
      <c r="G27" s="9"/>
      <c r="H27" s="9"/>
      <c r="I27" s="9"/>
      <c r="J27" s="9"/>
    </row>
    <row r="28" spans="1:38" s="8" customFormat="1" ht="15" customHeight="1">
      <c r="A28" s="25"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28" s="24"/>
      <c r="C28" s="9"/>
      <c r="D28" s="9"/>
      <c r="E28" s="9"/>
      <c r="F28" s="9"/>
      <c r="G28" s="9"/>
      <c r="H28" s="9"/>
      <c r="I28" s="9"/>
      <c r="J28" s="9"/>
    </row>
    <row r="29" spans="1:38" ht="15">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14"/>
    </row>
  </sheetData>
  <sheetProtection algorithmName="SHA-512" hashValue="Tbr4Gwd9p5C3uzdpIMlt5NMIrtLd3wDlqge/DhquHQ62Y0qGaiHpCQEcekk0TIDqIXo8ERZnDKWPYZF1qO8epw==" saltValue="1bkHWjCrMIDeNuMFDBzBbw==" spinCount="100000" sheet="1" objects="1" scenarios="1"/>
  <mergeCells count="2">
    <mergeCell ref="A4:A24"/>
    <mergeCell ref="A3:B3"/>
  </mergeCells>
  <hyperlinks>
    <hyperlink ref="A1" location="'0'!A1" display="'0'!A1"/>
  </hyperlink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DG34"/>
  <sheetViews>
    <sheetView showGridLines="0" showRowColHeaders="0" zoomScale="86" zoomScaleNormal="86" workbookViewId="0">
      <pane xSplit="2" topLeftCell="CP1" activePane="topRight" state="frozen"/>
      <selection activeCell="L14" sqref="L14"/>
      <selection pane="topRight" activeCell="DG3" sqref="DG3"/>
    </sheetView>
  </sheetViews>
  <sheetFormatPr defaultColWidth="10.83203125" defaultRowHeight="12.75"/>
  <cols>
    <col min="1" max="1" width="9" style="2" customWidth="1"/>
    <col min="2" max="2" width="45.83203125" style="2" customWidth="1"/>
    <col min="3" max="67" width="10.83203125" style="2" customWidth="1"/>
    <col min="68" max="69" width="10.83203125" customWidth="1"/>
  </cols>
  <sheetData>
    <row r="1" spans="1:111" ht="15">
      <c r="A1" s="15" t="str">
        <f>IF('0'!A1=1,"до змісту","to title")</f>
        <v>до змісту</v>
      </c>
      <c r="B1" s="16"/>
    </row>
    <row r="2" spans="1:111" ht="15.75">
      <c r="A2" s="17"/>
      <c r="B2" s="18"/>
      <c r="C2" s="27">
        <v>41275</v>
      </c>
      <c r="D2" s="27">
        <v>41306</v>
      </c>
      <c r="E2" s="27">
        <v>41334</v>
      </c>
      <c r="F2" s="27">
        <v>41365</v>
      </c>
      <c r="G2" s="27">
        <v>41395</v>
      </c>
      <c r="H2" s="27">
        <v>41426</v>
      </c>
      <c r="I2" s="27">
        <v>41456</v>
      </c>
      <c r="J2" s="27">
        <v>41487</v>
      </c>
      <c r="K2" s="27">
        <v>41518</v>
      </c>
      <c r="L2" s="27">
        <v>41548</v>
      </c>
      <c r="M2" s="27">
        <v>41579</v>
      </c>
      <c r="N2" s="27">
        <v>41609</v>
      </c>
      <c r="O2" s="27">
        <v>41640</v>
      </c>
      <c r="P2" s="27">
        <v>41671</v>
      </c>
      <c r="Q2" s="27">
        <v>41699</v>
      </c>
      <c r="R2" s="27">
        <v>41730</v>
      </c>
      <c r="S2" s="27">
        <v>41760</v>
      </c>
      <c r="T2" s="27">
        <v>41791</v>
      </c>
      <c r="U2" s="27">
        <v>41821</v>
      </c>
      <c r="V2" s="27">
        <v>41852</v>
      </c>
      <c r="W2" s="27">
        <v>41883</v>
      </c>
      <c r="X2" s="27">
        <v>41913</v>
      </c>
      <c r="Y2" s="27">
        <v>41944</v>
      </c>
      <c r="Z2" s="27">
        <v>41974</v>
      </c>
      <c r="AA2" s="27">
        <v>42005</v>
      </c>
      <c r="AB2" s="27">
        <v>42036</v>
      </c>
      <c r="AC2" s="27">
        <v>42064</v>
      </c>
      <c r="AD2" s="27">
        <v>42095</v>
      </c>
      <c r="AE2" s="27">
        <v>42125</v>
      </c>
      <c r="AF2" s="27">
        <v>42156</v>
      </c>
      <c r="AG2" s="27">
        <v>42186</v>
      </c>
      <c r="AH2" s="27">
        <v>42217</v>
      </c>
      <c r="AI2" s="27">
        <v>42248</v>
      </c>
      <c r="AJ2" s="27">
        <v>42278</v>
      </c>
      <c r="AK2" s="27">
        <v>42309</v>
      </c>
      <c r="AL2" s="27">
        <v>42339</v>
      </c>
      <c r="AM2" s="27">
        <v>42370</v>
      </c>
      <c r="AN2" s="27">
        <v>42401</v>
      </c>
      <c r="AO2" s="27">
        <v>42430</v>
      </c>
      <c r="AP2" s="27">
        <v>42461</v>
      </c>
      <c r="AQ2" s="27">
        <v>42491</v>
      </c>
      <c r="AR2" s="27">
        <v>42522</v>
      </c>
      <c r="AS2" s="27">
        <v>42552</v>
      </c>
      <c r="AT2" s="27">
        <v>42583</v>
      </c>
      <c r="AU2" s="27">
        <v>42614</v>
      </c>
      <c r="AV2" s="27">
        <v>42644</v>
      </c>
      <c r="AW2" s="27">
        <v>42675</v>
      </c>
      <c r="AX2" s="27">
        <v>42705</v>
      </c>
      <c r="AY2" s="27">
        <v>42736</v>
      </c>
      <c r="AZ2" s="27">
        <v>42767</v>
      </c>
      <c r="BA2" s="27">
        <v>42795</v>
      </c>
      <c r="BB2" s="27">
        <v>42826</v>
      </c>
      <c r="BC2" s="27">
        <v>42856</v>
      </c>
      <c r="BD2" s="27">
        <v>42887</v>
      </c>
      <c r="BE2" s="27">
        <v>42917</v>
      </c>
      <c r="BF2" s="27">
        <v>42948</v>
      </c>
      <c r="BG2" s="27">
        <v>42979</v>
      </c>
      <c r="BH2" s="27">
        <v>43009</v>
      </c>
      <c r="BI2" s="27">
        <v>43040</v>
      </c>
      <c r="BJ2" s="165">
        <v>43070</v>
      </c>
      <c r="BK2" s="165">
        <v>43101</v>
      </c>
      <c r="BL2" s="27">
        <v>43132</v>
      </c>
      <c r="BM2" s="165">
        <v>43160</v>
      </c>
      <c r="BN2" s="27">
        <v>43191</v>
      </c>
      <c r="BO2" s="165">
        <v>43221</v>
      </c>
      <c r="BP2" s="165">
        <v>43252</v>
      </c>
      <c r="BQ2" s="165">
        <v>43282</v>
      </c>
      <c r="BR2" s="165">
        <v>43313</v>
      </c>
      <c r="BS2" s="165">
        <v>43344</v>
      </c>
      <c r="BT2" s="165">
        <v>43374</v>
      </c>
      <c r="BU2" s="165">
        <v>43405</v>
      </c>
      <c r="BV2" s="165">
        <v>43435</v>
      </c>
      <c r="BW2" s="165">
        <v>43466</v>
      </c>
      <c r="BX2" s="165">
        <v>43497</v>
      </c>
      <c r="BY2" s="165">
        <v>43525</v>
      </c>
      <c r="BZ2" s="165">
        <v>43556</v>
      </c>
      <c r="CA2" s="165">
        <v>43586</v>
      </c>
      <c r="CB2" s="165">
        <v>43617</v>
      </c>
      <c r="CC2" s="165">
        <v>43647</v>
      </c>
      <c r="CD2" s="165">
        <v>43678</v>
      </c>
      <c r="CE2" s="165">
        <v>43709</v>
      </c>
      <c r="CF2" s="165">
        <v>43739</v>
      </c>
      <c r="CG2" s="165">
        <v>43770</v>
      </c>
      <c r="CH2" s="165">
        <v>43800</v>
      </c>
      <c r="CI2" s="165">
        <v>43831</v>
      </c>
      <c r="CJ2" s="165">
        <v>43862</v>
      </c>
      <c r="CK2" s="165">
        <v>43891</v>
      </c>
      <c r="CL2" s="165">
        <v>43922</v>
      </c>
      <c r="CM2" s="165">
        <v>43952</v>
      </c>
      <c r="CN2" s="165">
        <v>43983</v>
      </c>
      <c r="CO2" s="165">
        <v>44013</v>
      </c>
      <c r="CP2" s="165">
        <v>44044</v>
      </c>
      <c r="CQ2" s="165">
        <v>44075</v>
      </c>
      <c r="CR2" s="165">
        <v>44105</v>
      </c>
      <c r="CS2" s="165">
        <v>44136</v>
      </c>
      <c r="CT2" s="165">
        <v>44166</v>
      </c>
      <c r="CU2" s="165">
        <v>44197</v>
      </c>
      <c r="CV2" s="165">
        <v>44228</v>
      </c>
      <c r="CW2" s="165">
        <v>44256</v>
      </c>
      <c r="CX2" s="165">
        <v>44287</v>
      </c>
      <c r="CY2" s="165">
        <v>44317</v>
      </c>
      <c r="CZ2" s="165">
        <v>44348</v>
      </c>
      <c r="DA2" s="165">
        <v>44378</v>
      </c>
      <c r="DB2" s="165">
        <v>44409</v>
      </c>
      <c r="DC2" s="165">
        <v>44440</v>
      </c>
      <c r="DD2" s="165">
        <v>44470</v>
      </c>
      <c r="DE2" s="165">
        <v>44501</v>
      </c>
      <c r="DF2" s="165">
        <v>44531</v>
      </c>
      <c r="DG2" s="165">
        <v>44562</v>
      </c>
    </row>
    <row r="3" spans="1:111" ht="57" customHeight="1">
      <c r="A3" s="185" t="str">
        <f>IF('0'!A1=1,"Середньооблікова кількість штатних працівників (до попереднього місяця, %) КВЕД 2010","Average staff numbers (to the previous month, %) CTEA 2010")</f>
        <v>Середньооблікова кількість штатних працівників (до попереднього місяця, %) КВЕД 2010</v>
      </c>
      <c r="B3" s="186"/>
      <c r="C3" s="36" t="s">
        <v>2</v>
      </c>
      <c r="D3" s="37">
        <v>100.1</v>
      </c>
      <c r="E3" s="37">
        <v>100</v>
      </c>
      <c r="F3" s="37">
        <v>100</v>
      </c>
      <c r="G3" s="37">
        <v>99.7</v>
      </c>
      <c r="H3" s="37">
        <v>99.9</v>
      </c>
      <c r="I3" s="37">
        <v>99.9</v>
      </c>
      <c r="J3" s="37">
        <v>99.8</v>
      </c>
      <c r="K3" s="37">
        <v>99.7</v>
      </c>
      <c r="L3" s="37">
        <v>100</v>
      </c>
      <c r="M3" s="37">
        <v>99.6</v>
      </c>
      <c r="N3" s="37">
        <v>99</v>
      </c>
      <c r="O3" s="36" t="s">
        <v>2</v>
      </c>
      <c r="P3" s="37">
        <v>99.7</v>
      </c>
      <c r="Q3" s="37">
        <v>100</v>
      </c>
      <c r="R3" s="37">
        <v>99.4</v>
      </c>
      <c r="S3" s="37">
        <v>99.3</v>
      </c>
      <c r="T3" s="37">
        <v>99.6</v>
      </c>
      <c r="U3" s="36" t="s">
        <v>2</v>
      </c>
      <c r="V3" s="36" t="s">
        <v>2</v>
      </c>
      <c r="W3" s="37">
        <v>97.5</v>
      </c>
      <c r="X3" s="37">
        <v>98.6</v>
      </c>
      <c r="Y3" s="37">
        <v>97.7</v>
      </c>
      <c r="Z3" s="37">
        <v>98.9</v>
      </c>
      <c r="AA3" s="38">
        <v>96.8413401963588</v>
      </c>
      <c r="AB3" s="37">
        <v>99.9</v>
      </c>
      <c r="AC3" s="37">
        <v>100.1</v>
      </c>
      <c r="AD3" s="37">
        <v>99.3</v>
      </c>
      <c r="AE3" s="37">
        <v>99.6</v>
      </c>
      <c r="AF3" s="37">
        <v>99.9</v>
      </c>
      <c r="AG3" s="37">
        <v>99.5</v>
      </c>
      <c r="AH3" s="37">
        <v>99.5</v>
      </c>
      <c r="AI3" s="37">
        <v>100</v>
      </c>
      <c r="AJ3" s="37">
        <v>100.2</v>
      </c>
      <c r="AK3" s="37">
        <v>99.6</v>
      </c>
      <c r="AL3" s="37">
        <v>98.9</v>
      </c>
      <c r="AM3" s="37">
        <v>99.4</v>
      </c>
      <c r="AN3" s="37">
        <v>100.6</v>
      </c>
      <c r="AO3" s="37">
        <v>100.5</v>
      </c>
      <c r="AP3" s="37">
        <v>99.9</v>
      </c>
      <c r="AQ3" s="37">
        <v>99.6</v>
      </c>
      <c r="AR3" s="37">
        <v>99.6</v>
      </c>
      <c r="AS3" s="37">
        <v>99.9</v>
      </c>
      <c r="AT3" s="37">
        <v>99.9</v>
      </c>
      <c r="AU3" s="37">
        <v>100</v>
      </c>
      <c r="AV3" s="37">
        <v>100.2</v>
      </c>
      <c r="AW3" s="37">
        <v>99.9</v>
      </c>
      <c r="AX3" s="37">
        <v>99.4</v>
      </c>
      <c r="AY3" s="37">
        <v>98.6</v>
      </c>
      <c r="AZ3" s="37">
        <v>100.8</v>
      </c>
      <c r="BA3" s="166">
        <v>100</v>
      </c>
      <c r="BB3" s="37">
        <v>99.7</v>
      </c>
      <c r="BC3" s="37">
        <v>99.8</v>
      </c>
      <c r="BD3" s="37">
        <v>99.8</v>
      </c>
      <c r="BE3" s="37">
        <v>100</v>
      </c>
      <c r="BF3" s="166">
        <v>99.8</v>
      </c>
      <c r="BG3" s="166">
        <v>100.1</v>
      </c>
      <c r="BH3" s="166">
        <v>100.4</v>
      </c>
      <c r="BI3" s="166">
        <v>99.8</v>
      </c>
      <c r="BJ3" s="174">
        <v>99.4</v>
      </c>
      <c r="BK3" s="174">
        <v>100.7</v>
      </c>
      <c r="BL3" s="174">
        <v>100.3</v>
      </c>
      <c r="BM3" s="174">
        <v>100</v>
      </c>
      <c r="BN3" s="174">
        <v>100.1</v>
      </c>
      <c r="BO3" s="174">
        <v>99.8</v>
      </c>
      <c r="BP3" s="174">
        <v>99.51</v>
      </c>
      <c r="BQ3" s="174">
        <v>99.8</v>
      </c>
      <c r="BR3" s="174">
        <v>99.6</v>
      </c>
      <c r="BS3" s="174">
        <v>100</v>
      </c>
      <c r="BT3" s="174">
        <v>100.6</v>
      </c>
      <c r="BU3" s="174">
        <v>100</v>
      </c>
      <c r="BV3" s="174">
        <v>99.2</v>
      </c>
      <c r="BW3" s="174">
        <v>99.4</v>
      </c>
      <c r="BX3" s="174">
        <v>99.8</v>
      </c>
      <c r="BY3" s="174">
        <v>100</v>
      </c>
      <c r="BZ3" s="174">
        <v>99.7</v>
      </c>
      <c r="CA3" s="174">
        <v>99.4</v>
      </c>
      <c r="CB3" s="174">
        <v>99.6</v>
      </c>
      <c r="CC3" s="174">
        <v>99.6</v>
      </c>
      <c r="CD3" s="174">
        <v>99.7</v>
      </c>
      <c r="CE3" s="174">
        <v>99.7</v>
      </c>
      <c r="CF3" s="174">
        <v>100</v>
      </c>
      <c r="CG3" s="174">
        <v>99.9</v>
      </c>
      <c r="CH3" s="174">
        <v>99</v>
      </c>
      <c r="CI3" s="174">
        <v>102.5</v>
      </c>
      <c r="CJ3" s="174">
        <v>100.1</v>
      </c>
      <c r="CK3" s="174">
        <v>99.5</v>
      </c>
      <c r="CL3" s="174">
        <v>98.7</v>
      </c>
      <c r="CM3" s="174">
        <v>99.6</v>
      </c>
      <c r="CN3" s="174">
        <v>99.7</v>
      </c>
      <c r="CO3" s="174">
        <v>99.9</v>
      </c>
      <c r="CP3" s="174">
        <v>99.8</v>
      </c>
      <c r="CQ3" s="174">
        <v>100.4</v>
      </c>
      <c r="CR3" s="174">
        <v>100.2</v>
      </c>
      <c r="CS3" s="174">
        <v>100.1</v>
      </c>
      <c r="CT3" s="174">
        <v>99.1</v>
      </c>
      <c r="CU3" s="174">
        <v>97.5</v>
      </c>
      <c r="CV3" s="174">
        <v>100.4</v>
      </c>
      <c r="CW3" s="174">
        <v>100.6</v>
      </c>
      <c r="CX3" s="174">
        <v>100.1</v>
      </c>
      <c r="CY3" s="174">
        <v>99.7</v>
      </c>
      <c r="CZ3" s="174">
        <v>99.7</v>
      </c>
      <c r="DA3" s="174">
        <v>99.7</v>
      </c>
      <c r="DB3" s="174">
        <v>99.8</v>
      </c>
      <c r="DC3" s="174">
        <v>99.9</v>
      </c>
      <c r="DD3" s="174">
        <v>100.2</v>
      </c>
      <c r="DE3" s="174">
        <v>99.9</v>
      </c>
      <c r="DF3" s="174">
        <v>99.2</v>
      </c>
      <c r="DG3" s="174">
        <v>101.7</v>
      </c>
    </row>
    <row r="4" spans="1:111" ht="30" customHeight="1">
      <c r="A4" s="187" t="str">
        <f>IF('0'!A1=1,"За видами економічної діяльності КВЕД 2010","By types of economic activity CTEA 2010")</f>
        <v>За видами економічної діяльності КВЕД 2010</v>
      </c>
      <c r="B4" s="19"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39" t="s">
        <v>2</v>
      </c>
      <c r="D4" s="40">
        <v>99.2</v>
      </c>
      <c r="E4" s="40">
        <v>103.1</v>
      </c>
      <c r="F4" s="40">
        <v>108.5</v>
      </c>
      <c r="G4" s="40">
        <v>104.4</v>
      </c>
      <c r="H4" s="40">
        <v>102</v>
      </c>
      <c r="I4" s="40">
        <v>101.6</v>
      </c>
      <c r="J4" s="40">
        <v>99.4</v>
      </c>
      <c r="K4" s="40">
        <v>99.6</v>
      </c>
      <c r="L4" s="40">
        <v>98.9</v>
      </c>
      <c r="M4" s="40">
        <v>95</v>
      </c>
      <c r="N4" s="40">
        <v>90.4</v>
      </c>
      <c r="O4" s="39" t="s">
        <v>2</v>
      </c>
      <c r="P4" s="40">
        <v>99.6</v>
      </c>
      <c r="Q4" s="40">
        <v>106</v>
      </c>
      <c r="R4" s="40">
        <v>107.4</v>
      </c>
      <c r="S4" s="40">
        <v>103</v>
      </c>
      <c r="T4" s="40">
        <v>102</v>
      </c>
      <c r="U4" s="39" t="s">
        <v>2</v>
      </c>
      <c r="V4" s="39" t="s">
        <v>2</v>
      </c>
      <c r="W4" s="40">
        <v>99</v>
      </c>
      <c r="X4" s="40">
        <v>98</v>
      </c>
      <c r="Y4" s="40">
        <v>93.3</v>
      </c>
      <c r="Z4" s="40">
        <v>90.1</v>
      </c>
      <c r="AA4" s="41">
        <v>93.156393946040808</v>
      </c>
      <c r="AB4" s="40">
        <v>100.3</v>
      </c>
      <c r="AC4" s="40">
        <v>105.5</v>
      </c>
      <c r="AD4" s="40">
        <v>106.2</v>
      </c>
      <c r="AE4" s="40">
        <v>103.5</v>
      </c>
      <c r="AF4" s="40">
        <v>102.1</v>
      </c>
      <c r="AG4" s="40">
        <v>101.6</v>
      </c>
      <c r="AH4" s="40">
        <v>99.4</v>
      </c>
      <c r="AI4" s="40">
        <v>100.1</v>
      </c>
      <c r="AJ4" s="40">
        <v>98.7</v>
      </c>
      <c r="AK4" s="40">
        <v>94.6</v>
      </c>
      <c r="AL4" s="40">
        <v>92.2</v>
      </c>
      <c r="AM4" s="40">
        <v>95.1</v>
      </c>
      <c r="AN4" s="40">
        <v>100.6</v>
      </c>
      <c r="AO4" s="40">
        <v>105.3</v>
      </c>
      <c r="AP4" s="40">
        <v>107.6</v>
      </c>
      <c r="AQ4" s="40">
        <v>102.9</v>
      </c>
      <c r="AR4" s="40">
        <v>101.4</v>
      </c>
      <c r="AS4" s="40">
        <v>101.1</v>
      </c>
      <c r="AT4" s="40">
        <v>99.6</v>
      </c>
      <c r="AU4" s="40">
        <v>100.5</v>
      </c>
      <c r="AV4" s="40">
        <v>98.9</v>
      </c>
      <c r="AW4" s="40">
        <v>96</v>
      </c>
      <c r="AX4" s="40">
        <v>92.2</v>
      </c>
      <c r="AY4" s="40">
        <v>94.9</v>
      </c>
      <c r="AZ4" s="40">
        <v>99.3</v>
      </c>
      <c r="BA4" s="167">
        <v>106</v>
      </c>
      <c r="BB4" s="40">
        <v>107.2</v>
      </c>
      <c r="BC4" s="40">
        <v>102.9</v>
      </c>
      <c r="BD4" s="40">
        <v>101.5</v>
      </c>
      <c r="BE4" s="40">
        <v>101.9</v>
      </c>
      <c r="BF4" s="167">
        <v>99.6</v>
      </c>
      <c r="BG4" s="167">
        <v>99.8</v>
      </c>
      <c r="BH4" s="167">
        <v>98.9</v>
      </c>
      <c r="BI4" s="167">
        <v>94.7</v>
      </c>
      <c r="BJ4" s="175">
        <v>92.2</v>
      </c>
      <c r="BK4" s="175">
        <v>94.6</v>
      </c>
      <c r="BL4" s="175">
        <v>100.2</v>
      </c>
      <c r="BM4" s="175">
        <v>101.3</v>
      </c>
      <c r="BN4" s="175">
        <v>109.1</v>
      </c>
      <c r="BO4" s="175">
        <v>104.3</v>
      </c>
      <c r="BP4" s="175">
        <v>101.63</v>
      </c>
      <c r="BQ4" s="175">
        <v>101.26</v>
      </c>
      <c r="BR4" s="175">
        <v>100</v>
      </c>
      <c r="BS4" s="175">
        <v>100.1</v>
      </c>
      <c r="BT4" s="175">
        <v>99.5</v>
      </c>
      <c r="BU4" s="175">
        <v>95</v>
      </c>
      <c r="BV4" s="175">
        <v>91.8</v>
      </c>
      <c r="BW4" s="175">
        <v>97.2</v>
      </c>
      <c r="BX4" s="175">
        <v>99.3</v>
      </c>
      <c r="BY4" s="175">
        <v>104</v>
      </c>
      <c r="BZ4" s="175">
        <v>106.8</v>
      </c>
      <c r="CA4" s="175">
        <v>102.1</v>
      </c>
      <c r="CB4" s="175">
        <v>101.1</v>
      </c>
      <c r="CC4" s="175">
        <v>100.6</v>
      </c>
      <c r="CD4" s="175">
        <v>99.6</v>
      </c>
      <c r="CE4" s="175">
        <v>99.9</v>
      </c>
      <c r="CF4" s="175">
        <v>98.3</v>
      </c>
      <c r="CG4" s="175">
        <v>93.9</v>
      </c>
      <c r="CH4" s="175">
        <v>91.2</v>
      </c>
      <c r="CI4" s="175">
        <v>96.2</v>
      </c>
      <c r="CJ4" s="175">
        <v>100.2</v>
      </c>
      <c r="CK4" s="175">
        <v>104.8</v>
      </c>
      <c r="CL4" s="175">
        <v>103.7</v>
      </c>
      <c r="CM4" s="175">
        <v>102.3</v>
      </c>
      <c r="CN4" s="175">
        <v>101.5</v>
      </c>
      <c r="CO4" s="175">
        <v>101.4</v>
      </c>
      <c r="CP4" s="175">
        <v>99.6</v>
      </c>
      <c r="CQ4" s="175">
        <v>100.4</v>
      </c>
      <c r="CR4" s="175">
        <v>99.3</v>
      </c>
      <c r="CS4" s="175">
        <v>95.6</v>
      </c>
      <c r="CT4" s="175">
        <v>92.3</v>
      </c>
      <c r="CU4" s="175">
        <v>95.3</v>
      </c>
      <c r="CV4" s="175">
        <v>99.4</v>
      </c>
      <c r="CW4" s="175">
        <v>103.4</v>
      </c>
      <c r="CX4" s="175">
        <v>108.3</v>
      </c>
      <c r="CY4" s="175">
        <v>102.5</v>
      </c>
      <c r="CZ4" s="175">
        <v>101.5</v>
      </c>
      <c r="DA4" s="175">
        <v>100.9</v>
      </c>
      <c r="DB4" s="175">
        <v>99.9</v>
      </c>
      <c r="DC4" s="175">
        <v>100.3</v>
      </c>
      <c r="DD4" s="175">
        <v>99.8</v>
      </c>
      <c r="DE4" s="175">
        <v>96.7</v>
      </c>
      <c r="DF4" s="175">
        <v>93.3</v>
      </c>
      <c r="DG4" s="175">
        <v>97.2</v>
      </c>
    </row>
    <row r="5" spans="1:111" ht="30" customHeight="1">
      <c r="A5" s="188"/>
      <c r="B5" s="20" t="str">
        <f>IF('0'!A1=1,"з них сільське господарство","of which agriculture")</f>
        <v>з них сільське господарство</v>
      </c>
      <c r="C5" s="39" t="s">
        <v>2</v>
      </c>
      <c r="D5" s="40">
        <v>99.2</v>
      </c>
      <c r="E5" s="40">
        <v>103.5</v>
      </c>
      <c r="F5" s="40">
        <v>109.4</v>
      </c>
      <c r="G5" s="40">
        <v>105</v>
      </c>
      <c r="H5" s="40">
        <v>102.3</v>
      </c>
      <c r="I5" s="40">
        <v>101.9</v>
      </c>
      <c r="J5" s="40">
        <v>99.5</v>
      </c>
      <c r="K5" s="40">
        <v>99.7</v>
      </c>
      <c r="L5" s="40">
        <v>99</v>
      </c>
      <c r="M5" s="40">
        <v>94.6</v>
      </c>
      <c r="N5" s="40">
        <v>89.5</v>
      </c>
      <c r="O5" s="39" t="s">
        <v>2</v>
      </c>
      <c r="P5" s="40">
        <v>99.5</v>
      </c>
      <c r="Q5" s="40">
        <v>106.6</v>
      </c>
      <c r="R5" s="40">
        <v>108.4</v>
      </c>
      <c r="S5" s="40">
        <v>103.4</v>
      </c>
      <c r="T5" s="40">
        <v>102.2</v>
      </c>
      <c r="U5" s="39" t="s">
        <v>2</v>
      </c>
      <c r="V5" s="39" t="s">
        <v>2</v>
      </c>
      <c r="W5" s="40">
        <v>99.1</v>
      </c>
      <c r="X5" s="40">
        <v>98</v>
      </c>
      <c r="Y5" s="40">
        <v>92.7</v>
      </c>
      <c r="Z5" s="40">
        <v>88.8</v>
      </c>
      <c r="AA5" s="41">
        <v>91.934673366834161</v>
      </c>
      <c r="AB5" s="40">
        <v>100</v>
      </c>
      <c r="AC5" s="40">
        <v>106</v>
      </c>
      <c r="AD5" s="40">
        <v>107.2</v>
      </c>
      <c r="AE5" s="40">
        <v>103.9</v>
      </c>
      <c r="AF5" s="40">
        <v>102.2</v>
      </c>
      <c r="AG5" s="40">
        <v>101.8</v>
      </c>
      <c r="AH5" s="40">
        <v>99.3</v>
      </c>
      <c r="AI5" s="40">
        <v>100.1</v>
      </c>
      <c r="AJ5" s="40">
        <v>98.6</v>
      </c>
      <c r="AK5" s="40">
        <v>93.9</v>
      </c>
      <c r="AL5" s="40">
        <v>91.1</v>
      </c>
      <c r="AM5" s="40">
        <v>94.5</v>
      </c>
      <c r="AN5" s="40">
        <v>100.7</v>
      </c>
      <c r="AO5" s="40">
        <v>105.9</v>
      </c>
      <c r="AP5" s="40">
        <v>108.7</v>
      </c>
      <c r="AQ5" s="40">
        <v>103.1</v>
      </c>
      <c r="AR5" s="40">
        <v>101.6</v>
      </c>
      <c r="AS5" s="40">
        <v>101.2</v>
      </c>
      <c r="AT5" s="40">
        <v>99.4</v>
      </c>
      <c r="AU5" s="40">
        <v>100.6</v>
      </c>
      <c r="AV5" s="40">
        <v>99</v>
      </c>
      <c r="AW5" s="40">
        <v>95.6</v>
      </c>
      <c r="AX5" s="40">
        <v>91.2</v>
      </c>
      <c r="AY5" s="40">
        <v>94.5</v>
      </c>
      <c r="AZ5" s="40">
        <v>99.1</v>
      </c>
      <c r="BA5" s="167">
        <v>106.9</v>
      </c>
      <c r="BB5" s="40">
        <v>108.1</v>
      </c>
      <c r="BC5" s="40">
        <v>103.3</v>
      </c>
      <c r="BD5" s="40">
        <v>101.5</v>
      </c>
      <c r="BE5" s="40">
        <v>102.1</v>
      </c>
      <c r="BF5" s="167">
        <v>99.6</v>
      </c>
      <c r="BG5" s="167">
        <v>99.7</v>
      </c>
      <c r="BH5" s="167">
        <v>98.8</v>
      </c>
      <c r="BI5" s="167">
        <v>94.1</v>
      </c>
      <c r="BJ5" s="175">
        <v>91.1</v>
      </c>
      <c r="BK5" s="175">
        <v>93.8</v>
      </c>
      <c r="BL5" s="175">
        <v>100.2</v>
      </c>
      <c r="BM5" s="175">
        <v>101.5</v>
      </c>
      <c r="BN5" s="175">
        <v>110.4</v>
      </c>
      <c r="BO5" s="175">
        <v>105</v>
      </c>
      <c r="BP5" s="175">
        <v>101.79</v>
      </c>
      <c r="BQ5" s="175">
        <v>101.37</v>
      </c>
      <c r="BR5" s="175">
        <v>100</v>
      </c>
      <c r="BS5" s="175">
        <v>100.1</v>
      </c>
      <c r="BT5" s="175">
        <v>99.4</v>
      </c>
      <c r="BU5" s="175">
        <v>94.4</v>
      </c>
      <c r="BV5" s="175">
        <v>90.7</v>
      </c>
      <c r="BW5" s="175">
        <v>97.5</v>
      </c>
      <c r="BX5" s="175">
        <v>99.2</v>
      </c>
      <c r="BY5" s="175">
        <v>104.6</v>
      </c>
      <c r="BZ5" s="175">
        <v>107.7</v>
      </c>
      <c r="CA5" s="175">
        <v>102.6</v>
      </c>
      <c r="CB5" s="175">
        <v>101.3</v>
      </c>
      <c r="CC5" s="175">
        <v>100.9</v>
      </c>
      <c r="CD5" s="175">
        <v>99.7</v>
      </c>
      <c r="CE5" s="175">
        <v>100</v>
      </c>
      <c r="CF5" s="175">
        <v>98.3</v>
      </c>
      <c r="CG5" s="175">
        <v>93.3</v>
      </c>
      <c r="CH5" s="175">
        <v>90.1</v>
      </c>
      <c r="CI5" s="175">
        <v>96.2</v>
      </c>
      <c r="CJ5" s="175">
        <v>100.4</v>
      </c>
      <c r="CK5" s="175">
        <v>105.5</v>
      </c>
      <c r="CL5" s="175">
        <v>104.2</v>
      </c>
      <c r="CM5" s="175">
        <v>102.7</v>
      </c>
      <c r="CN5" s="175">
        <v>101.6</v>
      </c>
      <c r="CO5" s="175">
        <v>101.6</v>
      </c>
      <c r="CP5" s="175">
        <v>99.5</v>
      </c>
      <c r="CQ5" s="175">
        <v>100.4</v>
      </c>
      <c r="CR5" s="175">
        <v>99.3</v>
      </c>
      <c r="CS5" s="175">
        <v>95.1</v>
      </c>
      <c r="CT5" s="175">
        <v>91.4</v>
      </c>
      <c r="CU5" s="175">
        <v>93.6</v>
      </c>
      <c r="CV5" s="175">
        <v>99.4</v>
      </c>
      <c r="CW5" s="175">
        <v>104</v>
      </c>
      <c r="CX5" s="175">
        <v>109.5</v>
      </c>
      <c r="CY5" s="175">
        <v>103</v>
      </c>
      <c r="CZ5" s="175">
        <v>101.5</v>
      </c>
      <c r="DA5" s="175">
        <v>101</v>
      </c>
      <c r="DB5" s="175">
        <v>99.9</v>
      </c>
      <c r="DC5" s="175">
        <v>100.4</v>
      </c>
      <c r="DD5" s="175">
        <v>99.8</v>
      </c>
      <c r="DE5" s="175">
        <v>96.3</v>
      </c>
      <c r="DF5" s="175">
        <v>92.6</v>
      </c>
      <c r="DG5" s="175">
        <v>97.5</v>
      </c>
    </row>
    <row r="6" spans="1:111" ht="30" customHeight="1">
      <c r="A6" s="188"/>
      <c r="B6" s="20" t="str">
        <f>IF('0'!A1=1,"Промисловість","Manufacturing")</f>
        <v>Промисловість</v>
      </c>
      <c r="C6" s="39" t="s">
        <v>2</v>
      </c>
      <c r="D6" s="40">
        <v>99.8</v>
      </c>
      <c r="E6" s="40">
        <v>99.8</v>
      </c>
      <c r="F6" s="40">
        <v>99.4</v>
      </c>
      <c r="G6" s="40">
        <v>99.2</v>
      </c>
      <c r="H6" s="40">
        <v>99.8</v>
      </c>
      <c r="I6" s="40">
        <v>99.8</v>
      </c>
      <c r="J6" s="40">
        <v>99.7</v>
      </c>
      <c r="K6" s="40">
        <v>99.4</v>
      </c>
      <c r="L6" s="40">
        <v>100</v>
      </c>
      <c r="M6" s="40">
        <v>99.6</v>
      </c>
      <c r="N6" s="40">
        <v>99</v>
      </c>
      <c r="O6" s="39" t="s">
        <v>2</v>
      </c>
      <c r="P6" s="40">
        <v>99.6</v>
      </c>
      <c r="Q6" s="40">
        <v>99.6</v>
      </c>
      <c r="R6" s="40">
        <v>99.1</v>
      </c>
      <c r="S6" s="40">
        <v>99.3</v>
      </c>
      <c r="T6" s="40">
        <v>99.5</v>
      </c>
      <c r="U6" s="39" t="s">
        <v>2</v>
      </c>
      <c r="V6" s="39" t="s">
        <v>2</v>
      </c>
      <c r="W6" s="40">
        <v>96</v>
      </c>
      <c r="X6" s="40">
        <v>97.7</v>
      </c>
      <c r="Y6" s="40">
        <v>97.6</v>
      </c>
      <c r="Z6" s="40">
        <v>98.7</v>
      </c>
      <c r="AA6" s="41">
        <v>96.110928009793298</v>
      </c>
      <c r="AB6" s="40">
        <v>100</v>
      </c>
      <c r="AC6" s="40">
        <v>99.9</v>
      </c>
      <c r="AD6" s="40">
        <v>99.5</v>
      </c>
      <c r="AE6" s="40">
        <v>99.8</v>
      </c>
      <c r="AF6" s="40">
        <v>100.3</v>
      </c>
      <c r="AG6" s="40">
        <v>99.3</v>
      </c>
      <c r="AH6" s="40">
        <v>99.5</v>
      </c>
      <c r="AI6" s="40">
        <v>99.8</v>
      </c>
      <c r="AJ6" s="40">
        <v>100.4</v>
      </c>
      <c r="AK6" s="40">
        <v>99.9</v>
      </c>
      <c r="AL6" s="40">
        <v>99.1</v>
      </c>
      <c r="AM6" s="40">
        <v>99.8</v>
      </c>
      <c r="AN6" s="40">
        <v>99.7</v>
      </c>
      <c r="AO6" s="40">
        <v>100.1</v>
      </c>
      <c r="AP6" s="40">
        <v>99.3</v>
      </c>
      <c r="AQ6" s="40">
        <v>99.3</v>
      </c>
      <c r="AR6" s="40">
        <v>99.7</v>
      </c>
      <c r="AS6" s="40">
        <v>99.6</v>
      </c>
      <c r="AT6" s="40">
        <v>100.1</v>
      </c>
      <c r="AU6" s="40">
        <v>99.6</v>
      </c>
      <c r="AV6" s="40">
        <v>100.3</v>
      </c>
      <c r="AW6" s="40">
        <v>100.2</v>
      </c>
      <c r="AX6" s="40">
        <v>99.5</v>
      </c>
      <c r="AY6" s="40">
        <v>100.1</v>
      </c>
      <c r="AZ6" s="40">
        <v>100.3</v>
      </c>
      <c r="BA6" s="167">
        <v>98.7</v>
      </c>
      <c r="BB6" s="40">
        <v>99</v>
      </c>
      <c r="BC6" s="40">
        <v>99.5</v>
      </c>
      <c r="BD6" s="40">
        <v>99.5</v>
      </c>
      <c r="BE6" s="40">
        <v>100</v>
      </c>
      <c r="BF6" s="167">
        <v>100</v>
      </c>
      <c r="BG6" s="167">
        <v>99.9</v>
      </c>
      <c r="BH6" s="167">
        <v>100.4</v>
      </c>
      <c r="BI6" s="167">
        <v>99.7</v>
      </c>
      <c r="BJ6" s="175">
        <v>99.7</v>
      </c>
      <c r="BK6" s="175">
        <v>99.9</v>
      </c>
      <c r="BL6" s="175">
        <v>100</v>
      </c>
      <c r="BM6" s="175">
        <v>100</v>
      </c>
      <c r="BN6" s="175">
        <v>99.5</v>
      </c>
      <c r="BO6" s="175">
        <v>99.5</v>
      </c>
      <c r="BP6" s="175">
        <v>99.35</v>
      </c>
      <c r="BQ6" s="175">
        <v>99.93</v>
      </c>
      <c r="BR6" s="175">
        <v>99.6</v>
      </c>
      <c r="BS6" s="175">
        <v>100.1</v>
      </c>
      <c r="BT6" s="175">
        <v>100.6</v>
      </c>
      <c r="BU6" s="175">
        <v>100.6</v>
      </c>
      <c r="BV6" s="175">
        <v>99.5</v>
      </c>
      <c r="BW6" s="175">
        <v>103.3</v>
      </c>
      <c r="BX6" s="175">
        <v>99.8</v>
      </c>
      <c r="BY6" s="175">
        <v>99.9</v>
      </c>
      <c r="BZ6" s="175">
        <v>99.2</v>
      </c>
      <c r="CA6" s="175">
        <v>99</v>
      </c>
      <c r="CB6" s="175">
        <v>99.5</v>
      </c>
      <c r="CC6" s="175">
        <v>99.7</v>
      </c>
      <c r="CD6" s="175">
        <v>99.8</v>
      </c>
      <c r="CE6" s="175">
        <v>99.7</v>
      </c>
      <c r="CF6" s="175">
        <v>100</v>
      </c>
      <c r="CG6" s="175">
        <v>100.2</v>
      </c>
      <c r="CH6" s="175">
        <v>99.1</v>
      </c>
      <c r="CI6" s="175">
        <v>100.8</v>
      </c>
      <c r="CJ6" s="175">
        <v>100</v>
      </c>
      <c r="CK6" s="175">
        <v>99.4</v>
      </c>
      <c r="CL6" s="175">
        <v>98.5</v>
      </c>
      <c r="CM6" s="175">
        <v>98.6</v>
      </c>
      <c r="CN6" s="175">
        <v>99.9</v>
      </c>
      <c r="CO6" s="175">
        <v>99.7</v>
      </c>
      <c r="CP6" s="175">
        <v>99.8</v>
      </c>
      <c r="CQ6" s="175">
        <v>99.9</v>
      </c>
      <c r="CR6" s="175">
        <v>100.2</v>
      </c>
      <c r="CS6" s="175">
        <v>100.5</v>
      </c>
      <c r="CT6" s="175">
        <v>99.4</v>
      </c>
      <c r="CU6" s="175">
        <v>100.9</v>
      </c>
      <c r="CV6" s="175">
        <v>100.2</v>
      </c>
      <c r="CW6" s="175">
        <v>99.9</v>
      </c>
      <c r="CX6" s="175">
        <v>99.4</v>
      </c>
      <c r="CY6" s="175">
        <v>99.4</v>
      </c>
      <c r="CZ6" s="175">
        <v>99.6</v>
      </c>
      <c r="DA6" s="175">
        <v>99.7</v>
      </c>
      <c r="DB6" s="175">
        <v>99.8</v>
      </c>
      <c r="DC6" s="175">
        <v>99.7</v>
      </c>
      <c r="DD6" s="175">
        <v>100.1</v>
      </c>
      <c r="DE6" s="175">
        <v>100.2</v>
      </c>
      <c r="DF6" s="175">
        <v>99.6</v>
      </c>
      <c r="DG6" s="175">
        <v>100.6</v>
      </c>
    </row>
    <row r="7" spans="1:111" ht="30" customHeight="1">
      <c r="A7" s="188"/>
      <c r="B7" s="20" t="str">
        <f>IF('0'!A1=1,"Будівництво","Construction")</f>
        <v>Будівництво</v>
      </c>
      <c r="C7" s="39" t="s">
        <v>2</v>
      </c>
      <c r="D7" s="40">
        <v>98.5</v>
      </c>
      <c r="E7" s="40">
        <v>100</v>
      </c>
      <c r="F7" s="40">
        <v>99.7</v>
      </c>
      <c r="G7" s="40">
        <v>99.5</v>
      </c>
      <c r="H7" s="40">
        <v>99.7</v>
      </c>
      <c r="I7" s="40">
        <v>99.5</v>
      </c>
      <c r="J7" s="40">
        <v>99.2</v>
      </c>
      <c r="K7" s="40">
        <v>99</v>
      </c>
      <c r="L7" s="40">
        <v>99</v>
      </c>
      <c r="M7" s="40">
        <v>98.6</v>
      </c>
      <c r="N7" s="40">
        <v>97.6</v>
      </c>
      <c r="O7" s="39" t="s">
        <v>2</v>
      </c>
      <c r="P7" s="40">
        <v>97.7</v>
      </c>
      <c r="Q7" s="40">
        <v>98.1</v>
      </c>
      <c r="R7" s="40">
        <v>97.4</v>
      </c>
      <c r="S7" s="40">
        <v>98.1</v>
      </c>
      <c r="T7" s="40">
        <v>98.2</v>
      </c>
      <c r="U7" s="39" t="s">
        <v>2</v>
      </c>
      <c r="V7" s="39" t="s">
        <v>2</v>
      </c>
      <c r="W7" s="40">
        <v>96.5</v>
      </c>
      <c r="X7" s="40">
        <v>96.3</v>
      </c>
      <c r="Y7" s="40">
        <v>97.2</v>
      </c>
      <c r="Z7" s="40">
        <v>97.8</v>
      </c>
      <c r="AA7" s="41">
        <v>97.619047619047606</v>
      </c>
      <c r="AB7" s="40">
        <v>98.8</v>
      </c>
      <c r="AC7" s="40">
        <v>98.3</v>
      </c>
      <c r="AD7" s="40">
        <v>98.6</v>
      </c>
      <c r="AE7" s="40">
        <v>99.3</v>
      </c>
      <c r="AF7" s="40">
        <v>99.1</v>
      </c>
      <c r="AG7" s="40">
        <v>97.9</v>
      </c>
      <c r="AH7" s="40">
        <v>99.4</v>
      </c>
      <c r="AI7" s="40">
        <v>99.9</v>
      </c>
      <c r="AJ7" s="40">
        <v>99.4</v>
      </c>
      <c r="AK7" s="40">
        <v>99.4</v>
      </c>
      <c r="AL7" s="40">
        <v>98.5</v>
      </c>
      <c r="AM7" s="40">
        <v>99.8</v>
      </c>
      <c r="AN7" s="40">
        <v>100</v>
      </c>
      <c r="AO7" s="40">
        <v>100.3</v>
      </c>
      <c r="AP7" s="40">
        <v>100.5</v>
      </c>
      <c r="AQ7" s="40">
        <v>100.7</v>
      </c>
      <c r="AR7" s="40">
        <v>100.1</v>
      </c>
      <c r="AS7" s="40">
        <v>99.6</v>
      </c>
      <c r="AT7" s="40">
        <v>100</v>
      </c>
      <c r="AU7" s="40">
        <v>100</v>
      </c>
      <c r="AV7" s="40">
        <v>99.5</v>
      </c>
      <c r="AW7" s="40">
        <v>99.2</v>
      </c>
      <c r="AX7" s="40">
        <v>97.8</v>
      </c>
      <c r="AY7" s="40">
        <v>96.9</v>
      </c>
      <c r="AZ7" s="40">
        <v>99.4</v>
      </c>
      <c r="BA7" s="167">
        <v>101.1</v>
      </c>
      <c r="BB7" s="40">
        <v>102.6</v>
      </c>
      <c r="BC7" s="40">
        <v>100.6</v>
      </c>
      <c r="BD7" s="40">
        <v>99.8</v>
      </c>
      <c r="BE7" s="40">
        <v>100.5</v>
      </c>
      <c r="BF7" s="167">
        <v>100.6</v>
      </c>
      <c r="BG7" s="167">
        <v>99.5</v>
      </c>
      <c r="BH7" s="167">
        <v>99.9</v>
      </c>
      <c r="BI7" s="167">
        <v>99.8</v>
      </c>
      <c r="BJ7" s="175">
        <v>98.7</v>
      </c>
      <c r="BK7" s="175">
        <v>105.4</v>
      </c>
      <c r="BL7" s="175">
        <v>100</v>
      </c>
      <c r="BM7" s="175">
        <v>100.2</v>
      </c>
      <c r="BN7" s="175">
        <v>100.5</v>
      </c>
      <c r="BO7" s="175">
        <v>101.4</v>
      </c>
      <c r="BP7" s="175">
        <v>99.9</v>
      </c>
      <c r="BQ7" s="175">
        <v>100.77</v>
      </c>
      <c r="BR7" s="175">
        <v>100</v>
      </c>
      <c r="BS7" s="175">
        <v>100.2</v>
      </c>
      <c r="BT7" s="175">
        <v>100.9</v>
      </c>
      <c r="BU7" s="175">
        <v>100.2</v>
      </c>
      <c r="BV7" s="175">
        <v>98.2</v>
      </c>
      <c r="BW7" s="175">
        <v>107</v>
      </c>
      <c r="BX7" s="175">
        <v>99.6</v>
      </c>
      <c r="BY7" s="175">
        <v>101</v>
      </c>
      <c r="BZ7" s="175">
        <v>100.6</v>
      </c>
      <c r="CA7" s="175">
        <v>101.2</v>
      </c>
      <c r="CB7" s="175">
        <v>99.9</v>
      </c>
      <c r="CC7" s="175">
        <v>100.4</v>
      </c>
      <c r="CD7" s="175">
        <v>99.7</v>
      </c>
      <c r="CE7" s="175">
        <v>99.3</v>
      </c>
      <c r="CF7" s="175">
        <v>100.1</v>
      </c>
      <c r="CG7" s="175">
        <v>99.1</v>
      </c>
      <c r="CH7" s="175">
        <v>96.3</v>
      </c>
      <c r="CI7" s="175">
        <v>105.1</v>
      </c>
      <c r="CJ7" s="175">
        <v>99.5</v>
      </c>
      <c r="CK7" s="175">
        <v>99.2</v>
      </c>
      <c r="CL7" s="175">
        <v>99.2</v>
      </c>
      <c r="CM7" s="175">
        <v>100.8</v>
      </c>
      <c r="CN7" s="175">
        <v>101.2</v>
      </c>
      <c r="CO7" s="175">
        <v>100</v>
      </c>
      <c r="CP7" s="175">
        <v>100.7</v>
      </c>
      <c r="CQ7" s="175">
        <v>100.9</v>
      </c>
      <c r="CR7" s="175">
        <v>100.4</v>
      </c>
      <c r="CS7" s="175">
        <v>99.7</v>
      </c>
      <c r="CT7" s="175">
        <v>98.3</v>
      </c>
      <c r="CU7" s="175">
        <v>105.8</v>
      </c>
      <c r="CV7" s="175">
        <v>100.2</v>
      </c>
      <c r="CW7" s="175">
        <v>102.1</v>
      </c>
      <c r="CX7" s="175">
        <v>102.5</v>
      </c>
      <c r="CY7" s="175">
        <v>101.7</v>
      </c>
      <c r="CZ7" s="175">
        <v>100.4</v>
      </c>
      <c r="DA7" s="175">
        <v>100.2</v>
      </c>
      <c r="DB7" s="175">
        <v>100.3</v>
      </c>
      <c r="DC7" s="175">
        <v>98</v>
      </c>
      <c r="DD7" s="175">
        <v>104.1</v>
      </c>
      <c r="DE7" s="175">
        <v>100</v>
      </c>
      <c r="DF7" s="175">
        <v>97.1</v>
      </c>
      <c r="DG7" s="175">
        <v>102.4</v>
      </c>
    </row>
    <row r="8" spans="1:111" ht="30" customHeight="1">
      <c r="A8" s="188"/>
      <c r="B8" s="20"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39" t="s">
        <v>2</v>
      </c>
      <c r="D8" s="40">
        <v>100.1</v>
      </c>
      <c r="E8" s="40">
        <v>99.4</v>
      </c>
      <c r="F8" s="40">
        <v>99.5</v>
      </c>
      <c r="G8" s="40">
        <v>99.3</v>
      </c>
      <c r="H8" s="40">
        <v>99.3</v>
      </c>
      <c r="I8" s="40">
        <v>99.7</v>
      </c>
      <c r="J8" s="40">
        <v>99.7</v>
      </c>
      <c r="K8" s="40">
        <v>99.5</v>
      </c>
      <c r="L8" s="40">
        <v>99.7</v>
      </c>
      <c r="M8" s="40">
        <v>99.9</v>
      </c>
      <c r="N8" s="40">
        <v>99.8</v>
      </c>
      <c r="O8" s="39" t="s">
        <v>2</v>
      </c>
      <c r="P8" s="40">
        <v>99.6</v>
      </c>
      <c r="Q8" s="40">
        <v>99.5</v>
      </c>
      <c r="R8" s="40">
        <v>98.3</v>
      </c>
      <c r="S8" s="40">
        <v>98.2</v>
      </c>
      <c r="T8" s="40">
        <v>98.6</v>
      </c>
      <c r="U8" s="39" t="s">
        <v>2</v>
      </c>
      <c r="V8" s="39" t="s">
        <v>2</v>
      </c>
      <c r="W8" s="40">
        <v>96.9</v>
      </c>
      <c r="X8" s="40">
        <v>98.2</v>
      </c>
      <c r="Y8" s="40">
        <v>99</v>
      </c>
      <c r="Z8" s="40">
        <v>99.8</v>
      </c>
      <c r="AA8" s="41">
        <v>96.887909666758461</v>
      </c>
      <c r="AB8" s="40">
        <v>100</v>
      </c>
      <c r="AC8" s="40">
        <v>99.9</v>
      </c>
      <c r="AD8" s="40">
        <v>98.6</v>
      </c>
      <c r="AE8" s="40">
        <v>99</v>
      </c>
      <c r="AF8" s="40">
        <v>99.3</v>
      </c>
      <c r="AG8" s="40">
        <v>98.4</v>
      </c>
      <c r="AH8" s="40">
        <v>99.1</v>
      </c>
      <c r="AI8" s="40">
        <v>100.4</v>
      </c>
      <c r="AJ8" s="40">
        <v>100.2</v>
      </c>
      <c r="AK8" s="40">
        <v>100.2</v>
      </c>
      <c r="AL8" s="40">
        <v>99.7</v>
      </c>
      <c r="AM8" s="40">
        <v>103.9</v>
      </c>
      <c r="AN8" s="40">
        <v>101.8</v>
      </c>
      <c r="AO8" s="40">
        <v>100.9</v>
      </c>
      <c r="AP8" s="40">
        <v>100.1</v>
      </c>
      <c r="AQ8" s="40">
        <v>99.3</v>
      </c>
      <c r="AR8" s="40">
        <v>99.2</v>
      </c>
      <c r="AS8" s="40">
        <v>100.1</v>
      </c>
      <c r="AT8" s="40">
        <v>100.3</v>
      </c>
      <c r="AU8" s="40">
        <v>99.8</v>
      </c>
      <c r="AV8" s="40">
        <v>100</v>
      </c>
      <c r="AW8" s="40">
        <v>98.7</v>
      </c>
      <c r="AX8" s="40">
        <v>102.3</v>
      </c>
      <c r="AY8" s="40">
        <v>93.6</v>
      </c>
      <c r="AZ8" s="40">
        <v>104.7</v>
      </c>
      <c r="BA8" s="167">
        <v>100.8</v>
      </c>
      <c r="BB8" s="40">
        <v>98.9</v>
      </c>
      <c r="BC8" s="40">
        <v>100.3</v>
      </c>
      <c r="BD8" s="40">
        <v>99.9</v>
      </c>
      <c r="BE8" s="40">
        <v>100.3</v>
      </c>
      <c r="BF8" s="167">
        <v>99.7</v>
      </c>
      <c r="BG8" s="167">
        <v>99.6</v>
      </c>
      <c r="BH8" s="167">
        <v>100.7</v>
      </c>
      <c r="BI8" s="167">
        <v>100.5</v>
      </c>
      <c r="BJ8" s="175">
        <v>100.2</v>
      </c>
      <c r="BK8" s="175">
        <v>109.1</v>
      </c>
      <c r="BL8" s="175">
        <v>99.7</v>
      </c>
      <c r="BM8" s="175">
        <v>99.7</v>
      </c>
      <c r="BN8" s="175">
        <v>99.8</v>
      </c>
      <c r="BO8" s="175">
        <v>99.9</v>
      </c>
      <c r="BP8" s="175">
        <v>99.4</v>
      </c>
      <c r="BQ8" s="175">
        <v>100.33</v>
      </c>
      <c r="BR8" s="175">
        <v>99.8</v>
      </c>
      <c r="BS8" s="175">
        <v>98.3</v>
      </c>
      <c r="BT8" s="175">
        <v>101.1</v>
      </c>
      <c r="BU8" s="175">
        <v>100.7</v>
      </c>
      <c r="BV8" s="175">
        <v>100.2</v>
      </c>
      <c r="BW8" s="175">
        <v>103.3</v>
      </c>
      <c r="BX8" s="175">
        <v>99.5</v>
      </c>
      <c r="BY8" s="175">
        <v>99.3</v>
      </c>
      <c r="BZ8" s="175">
        <v>98.8</v>
      </c>
      <c r="CA8" s="175">
        <v>99.6</v>
      </c>
      <c r="CB8" s="175">
        <v>99.3</v>
      </c>
      <c r="CC8" s="175">
        <v>100.1</v>
      </c>
      <c r="CD8" s="175">
        <v>99.8</v>
      </c>
      <c r="CE8" s="175">
        <v>99.8</v>
      </c>
      <c r="CF8" s="175">
        <v>99.6</v>
      </c>
      <c r="CG8" s="175">
        <v>100.4</v>
      </c>
      <c r="CH8" s="175">
        <v>100.6</v>
      </c>
      <c r="CI8" s="175">
        <v>106.8</v>
      </c>
      <c r="CJ8" s="175">
        <v>99.8</v>
      </c>
      <c r="CK8" s="175">
        <v>99.4</v>
      </c>
      <c r="CL8" s="175">
        <v>98.1</v>
      </c>
      <c r="CM8" s="175">
        <v>99.4</v>
      </c>
      <c r="CN8" s="175">
        <v>98.9</v>
      </c>
      <c r="CO8" s="175">
        <v>100.2</v>
      </c>
      <c r="CP8" s="175">
        <v>100</v>
      </c>
      <c r="CQ8" s="175">
        <v>100.8</v>
      </c>
      <c r="CR8" s="175">
        <v>100.1</v>
      </c>
      <c r="CS8" s="175">
        <v>100.4</v>
      </c>
      <c r="CT8" s="175">
        <v>99.7</v>
      </c>
      <c r="CU8" s="175">
        <v>102.7</v>
      </c>
      <c r="CV8" s="175">
        <v>100.5</v>
      </c>
      <c r="CW8" s="175">
        <v>99.5</v>
      </c>
      <c r="CX8" s="175">
        <v>99.7</v>
      </c>
      <c r="CY8" s="175">
        <v>99.6</v>
      </c>
      <c r="CZ8" s="175">
        <v>99.6</v>
      </c>
      <c r="DA8" s="175">
        <v>100.1</v>
      </c>
      <c r="DB8" s="175">
        <v>100</v>
      </c>
      <c r="DC8" s="175">
        <v>99.7</v>
      </c>
      <c r="DD8" s="175">
        <v>100.1</v>
      </c>
      <c r="DE8" s="175">
        <v>100.3</v>
      </c>
      <c r="DF8" s="175">
        <v>100.6</v>
      </c>
      <c r="DG8" s="175">
        <v>102.9</v>
      </c>
    </row>
    <row r="9" spans="1:111" ht="30" customHeight="1">
      <c r="A9" s="188"/>
      <c r="B9" s="20"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39" t="s">
        <v>2</v>
      </c>
      <c r="D9" s="40">
        <v>99.7</v>
      </c>
      <c r="E9" s="40">
        <v>99.4</v>
      </c>
      <c r="F9" s="40">
        <v>99.4</v>
      </c>
      <c r="G9" s="40">
        <v>99.9</v>
      </c>
      <c r="H9" s="40">
        <v>99.8</v>
      </c>
      <c r="I9" s="40">
        <v>100.3</v>
      </c>
      <c r="J9" s="40">
        <v>99.8</v>
      </c>
      <c r="K9" s="40">
        <v>99.7</v>
      </c>
      <c r="L9" s="40">
        <v>99.5</v>
      </c>
      <c r="M9" s="40">
        <v>99.8</v>
      </c>
      <c r="N9" s="40">
        <v>99.7</v>
      </c>
      <c r="O9" s="39" t="s">
        <v>2</v>
      </c>
      <c r="P9" s="40">
        <v>99.7</v>
      </c>
      <c r="Q9" s="40">
        <v>99.7</v>
      </c>
      <c r="R9" s="40">
        <v>99.1</v>
      </c>
      <c r="S9" s="40">
        <v>99.6</v>
      </c>
      <c r="T9" s="40">
        <v>99.4</v>
      </c>
      <c r="U9" s="39" t="s">
        <v>2</v>
      </c>
      <c r="V9" s="39" t="s">
        <v>2</v>
      </c>
      <c r="W9" s="40">
        <v>97.8</v>
      </c>
      <c r="X9" s="40">
        <v>99.5</v>
      </c>
      <c r="Y9" s="40">
        <v>98.5</v>
      </c>
      <c r="Z9" s="40">
        <v>99.4</v>
      </c>
      <c r="AA9" s="41">
        <v>96.095663449070727</v>
      </c>
      <c r="AB9" s="40">
        <v>98.9</v>
      </c>
      <c r="AC9" s="40">
        <v>100.7</v>
      </c>
      <c r="AD9" s="40">
        <v>99.7</v>
      </c>
      <c r="AE9" s="40">
        <v>99.5</v>
      </c>
      <c r="AF9" s="40">
        <v>99.8</v>
      </c>
      <c r="AG9" s="40">
        <v>100.3</v>
      </c>
      <c r="AH9" s="40">
        <v>100.1</v>
      </c>
      <c r="AI9" s="40">
        <v>100</v>
      </c>
      <c r="AJ9" s="40">
        <v>99.6</v>
      </c>
      <c r="AK9" s="40">
        <v>99.7</v>
      </c>
      <c r="AL9" s="40">
        <v>96.3</v>
      </c>
      <c r="AM9" s="40">
        <v>102.5</v>
      </c>
      <c r="AN9" s="40">
        <v>102</v>
      </c>
      <c r="AO9" s="40">
        <v>100.1</v>
      </c>
      <c r="AP9" s="40">
        <v>100</v>
      </c>
      <c r="AQ9" s="40">
        <v>99.7</v>
      </c>
      <c r="AR9" s="40">
        <v>99.9</v>
      </c>
      <c r="AS9" s="40">
        <v>100.7</v>
      </c>
      <c r="AT9" s="40">
        <v>100</v>
      </c>
      <c r="AU9" s="40">
        <v>99.4</v>
      </c>
      <c r="AV9" s="40">
        <v>99.8</v>
      </c>
      <c r="AW9" s="40">
        <v>100.1</v>
      </c>
      <c r="AX9" s="40">
        <v>99.7</v>
      </c>
      <c r="AY9" s="40">
        <v>101.6</v>
      </c>
      <c r="AZ9" s="40">
        <v>99.9</v>
      </c>
      <c r="BA9" s="167">
        <v>100</v>
      </c>
      <c r="BB9" s="40">
        <v>99.9</v>
      </c>
      <c r="BC9" s="40">
        <v>99.6</v>
      </c>
      <c r="BD9" s="40">
        <v>99.1</v>
      </c>
      <c r="BE9" s="40">
        <v>99.7</v>
      </c>
      <c r="BF9" s="167">
        <v>98.9</v>
      </c>
      <c r="BG9" s="167">
        <v>99.5</v>
      </c>
      <c r="BH9" s="167">
        <v>99.7</v>
      </c>
      <c r="BI9" s="167">
        <v>100</v>
      </c>
      <c r="BJ9" s="175">
        <v>100.1</v>
      </c>
      <c r="BK9" s="175">
        <v>101.7</v>
      </c>
      <c r="BL9" s="175">
        <v>100.2</v>
      </c>
      <c r="BM9" s="175">
        <v>99.9</v>
      </c>
      <c r="BN9" s="175">
        <v>99.7</v>
      </c>
      <c r="BO9" s="175">
        <v>99.7</v>
      </c>
      <c r="BP9" s="175">
        <v>99.59</v>
      </c>
      <c r="BQ9" s="175">
        <v>100.04</v>
      </c>
      <c r="BR9" s="175">
        <v>99.6</v>
      </c>
      <c r="BS9" s="175">
        <v>99.4</v>
      </c>
      <c r="BT9" s="175">
        <v>100</v>
      </c>
      <c r="BU9" s="175">
        <v>99.5</v>
      </c>
      <c r="BV9" s="175">
        <v>99.7</v>
      </c>
      <c r="BW9" s="175">
        <v>102.1</v>
      </c>
      <c r="BX9" s="175">
        <v>100</v>
      </c>
      <c r="BY9" s="175">
        <v>99.7</v>
      </c>
      <c r="BZ9" s="175">
        <v>99.6</v>
      </c>
      <c r="CA9" s="175">
        <v>99.7</v>
      </c>
      <c r="CB9" s="175">
        <v>99.6</v>
      </c>
      <c r="CC9" s="175">
        <v>98.4</v>
      </c>
      <c r="CD9" s="175">
        <v>99.3</v>
      </c>
      <c r="CE9" s="175">
        <v>98.8</v>
      </c>
      <c r="CF9" s="175">
        <v>99.8</v>
      </c>
      <c r="CG9" s="175">
        <v>99.7</v>
      </c>
      <c r="CH9" s="175">
        <v>100</v>
      </c>
      <c r="CI9" s="175">
        <v>103.3</v>
      </c>
      <c r="CJ9" s="175">
        <v>100.3</v>
      </c>
      <c r="CK9" s="175">
        <v>98.4</v>
      </c>
      <c r="CL9" s="175">
        <v>99.2</v>
      </c>
      <c r="CM9" s="175">
        <v>100.1</v>
      </c>
      <c r="CN9" s="175">
        <v>100.2</v>
      </c>
      <c r="CO9" s="175">
        <v>100.2</v>
      </c>
      <c r="CP9" s="175">
        <v>99.2</v>
      </c>
      <c r="CQ9" s="175">
        <v>99.6</v>
      </c>
      <c r="CR9" s="175">
        <v>100.2</v>
      </c>
      <c r="CS9" s="175">
        <v>99.9</v>
      </c>
      <c r="CT9" s="175">
        <v>99.6</v>
      </c>
      <c r="CU9" s="175">
        <v>101.1</v>
      </c>
      <c r="CV9" s="175">
        <v>99.5</v>
      </c>
      <c r="CW9" s="175">
        <v>100.1</v>
      </c>
      <c r="CX9" s="175">
        <v>99.3</v>
      </c>
      <c r="CY9" s="175">
        <v>99.8</v>
      </c>
      <c r="CZ9" s="175">
        <v>99.9</v>
      </c>
      <c r="DA9" s="175">
        <v>99.7</v>
      </c>
      <c r="DB9" s="175">
        <v>99.6</v>
      </c>
      <c r="DC9" s="175">
        <v>99.5</v>
      </c>
      <c r="DD9" s="175">
        <v>98.7</v>
      </c>
      <c r="DE9" s="175">
        <v>99.4</v>
      </c>
      <c r="DF9" s="175">
        <v>99.3</v>
      </c>
      <c r="DG9" s="175">
        <v>101.5</v>
      </c>
    </row>
    <row r="10" spans="1:111" ht="30" customHeight="1">
      <c r="A10" s="188"/>
      <c r="B10" s="20" t="str">
        <f>IF('0'!A1=1,"наземний і трубопровідний транспорт","surface and pipeline transport")</f>
        <v>наземний і трубопровідний транспорт</v>
      </c>
      <c r="C10" s="39" t="s">
        <v>2</v>
      </c>
      <c r="D10" s="40">
        <v>99.9</v>
      </c>
      <c r="E10" s="40">
        <v>99.3</v>
      </c>
      <c r="F10" s="40">
        <v>100.5</v>
      </c>
      <c r="G10" s="40">
        <v>100.3</v>
      </c>
      <c r="H10" s="40">
        <v>100.3</v>
      </c>
      <c r="I10" s="40">
        <v>100.2</v>
      </c>
      <c r="J10" s="40">
        <v>100.1</v>
      </c>
      <c r="K10" s="40">
        <v>99.8</v>
      </c>
      <c r="L10" s="40">
        <v>99.6</v>
      </c>
      <c r="M10" s="40">
        <v>99.9</v>
      </c>
      <c r="N10" s="40">
        <v>99.8</v>
      </c>
      <c r="O10" s="39" t="s">
        <v>2</v>
      </c>
      <c r="P10" s="40">
        <v>99.6</v>
      </c>
      <c r="Q10" s="40">
        <v>99.5</v>
      </c>
      <c r="R10" s="40">
        <v>98.7</v>
      </c>
      <c r="S10" s="40">
        <v>99.5</v>
      </c>
      <c r="T10" s="40">
        <v>99.2</v>
      </c>
      <c r="U10" s="39" t="s">
        <v>2</v>
      </c>
      <c r="V10" s="39" t="s">
        <v>2</v>
      </c>
      <c r="W10" s="40">
        <v>98.4</v>
      </c>
      <c r="X10" s="40">
        <v>100.5</v>
      </c>
      <c r="Y10" s="40">
        <v>97.5</v>
      </c>
      <c r="Z10" s="40">
        <v>99.3</v>
      </c>
      <c r="AA10" s="41">
        <v>97.98325722983256</v>
      </c>
      <c r="AB10" s="40">
        <v>99.4</v>
      </c>
      <c r="AC10" s="40">
        <v>100.5</v>
      </c>
      <c r="AD10" s="40">
        <v>99.7</v>
      </c>
      <c r="AE10" s="40">
        <v>99.7</v>
      </c>
      <c r="AF10" s="40">
        <v>99.8</v>
      </c>
      <c r="AG10" s="40">
        <v>99.5</v>
      </c>
      <c r="AH10" s="40">
        <v>100.4</v>
      </c>
      <c r="AI10" s="40">
        <v>100.4</v>
      </c>
      <c r="AJ10" s="40">
        <v>100.2</v>
      </c>
      <c r="AK10" s="40">
        <v>100</v>
      </c>
      <c r="AL10" s="40">
        <v>96.2</v>
      </c>
      <c r="AM10" s="40">
        <v>107</v>
      </c>
      <c r="AN10" s="40">
        <v>101.9</v>
      </c>
      <c r="AO10" s="40">
        <v>100.6</v>
      </c>
      <c r="AP10" s="40">
        <v>100.2</v>
      </c>
      <c r="AQ10" s="40">
        <v>99.7</v>
      </c>
      <c r="AR10" s="40">
        <v>99.7</v>
      </c>
      <c r="AS10" s="40">
        <v>101.4</v>
      </c>
      <c r="AT10" s="40">
        <v>100.1</v>
      </c>
      <c r="AU10" s="40">
        <v>99.7</v>
      </c>
      <c r="AV10" s="40">
        <v>99.8</v>
      </c>
      <c r="AW10" s="40">
        <v>100.1</v>
      </c>
      <c r="AX10" s="40">
        <v>99.9</v>
      </c>
      <c r="AY10" s="40">
        <v>101.8</v>
      </c>
      <c r="AZ10" s="40">
        <v>99.8</v>
      </c>
      <c r="BA10" s="167">
        <v>99.9</v>
      </c>
      <c r="BB10" s="40">
        <v>99.6</v>
      </c>
      <c r="BC10" s="40">
        <v>102.9</v>
      </c>
      <c r="BD10" s="40">
        <v>97.9</v>
      </c>
      <c r="BE10" s="40">
        <v>99.4</v>
      </c>
      <c r="BF10" s="167">
        <v>96.7</v>
      </c>
      <c r="BG10" s="167">
        <v>99.5</v>
      </c>
      <c r="BH10" s="167">
        <v>99.8</v>
      </c>
      <c r="BI10" s="167">
        <v>100.6</v>
      </c>
      <c r="BJ10" s="175">
        <v>100.1</v>
      </c>
      <c r="BK10" s="175">
        <v>96.9</v>
      </c>
      <c r="BL10" s="175">
        <v>100</v>
      </c>
      <c r="BM10" s="175">
        <v>99.6</v>
      </c>
      <c r="BN10" s="175">
        <v>99.6</v>
      </c>
      <c r="BO10" s="175">
        <v>99.5</v>
      </c>
      <c r="BP10" s="175">
        <v>99.66</v>
      </c>
      <c r="BQ10" s="175">
        <v>99.87</v>
      </c>
      <c r="BR10" s="175">
        <v>99.8</v>
      </c>
      <c r="BS10" s="175">
        <v>99.7</v>
      </c>
      <c r="BT10" s="175">
        <v>100</v>
      </c>
      <c r="BU10" s="175">
        <v>99.9</v>
      </c>
      <c r="BV10" s="175">
        <v>99.5</v>
      </c>
      <c r="BW10" s="175">
        <v>100.6</v>
      </c>
      <c r="BX10" s="175">
        <v>100.1</v>
      </c>
      <c r="BY10" s="175">
        <v>99.7</v>
      </c>
      <c r="BZ10" s="175">
        <v>99.6</v>
      </c>
      <c r="CA10" s="175">
        <v>99.9</v>
      </c>
      <c r="CB10" s="175">
        <v>99.6</v>
      </c>
      <c r="CC10" s="175">
        <v>96.2</v>
      </c>
      <c r="CD10" s="175">
        <v>99.3</v>
      </c>
      <c r="CE10" s="175">
        <v>99.2</v>
      </c>
      <c r="CF10" s="175">
        <v>99.8</v>
      </c>
      <c r="CG10" s="175">
        <v>100.4</v>
      </c>
      <c r="CH10" s="175">
        <v>100.3</v>
      </c>
      <c r="CI10" s="175">
        <v>107.1</v>
      </c>
      <c r="CJ10" s="175">
        <v>99.8</v>
      </c>
      <c r="CK10" s="175">
        <v>98.5</v>
      </c>
      <c r="CL10" s="175">
        <v>97.8</v>
      </c>
      <c r="CM10" s="175">
        <v>99.9</v>
      </c>
      <c r="CN10" s="175">
        <v>101.3</v>
      </c>
      <c r="CO10" s="175">
        <v>100.9</v>
      </c>
      <c r="CP10" s="175">
        <v>98.7</v>
      </c>
      <c r="CQ10" s="175">
        <v>100.9</v>
      </c>
      <c r="CR10" s="175">
        <v>101</v>
      </c>
      <c r="CS10" s="175">
        <v>99.5</v>
      </c>
      <c r="CT10" s="175">
        <v>99.6</v>
      </c>
      <c r="CU10" s="175">
        <v>103.6</v>
      </c>
      <c r="CV10" s="175">
        <v>98.6</v>
      </c>
      <c r="CW10" s="175">
        <v>100.2</v>
      </c>
      <c r="CX10" s="175">
        <v>99.2</v>
      </c>
      <c r="CY10" s="175">
        <v>100.1</v>
      </c>
      <c r="CZ10" s="175">
        <v>99.3</v>
      </c>
      <c r="DA10" s="175">
        <v>99.8</v>
      </c>
      <c r="DB10" s="175">
        <v>99.2</v>
      </c>
      <c r="DC10" s="175">
        <v>99.4</v>
      </c>
      <c r="DD10" s="175">
        <v>99.7</v>
      </c>
      <c r="DE10" s="175">
        <v>99.3</v>
      </c>
      <c r="DF10" s="175">
        <v>99.6</v>
      </c>
      <c r="DG10" s="175">
        <v>100.8</v>
      </c>
    </row>
    <row r="11" spans="1:111" ht="30" customHeight="1">
      <c r="A11" s="188"/>
      <c r="B11" s="20" t="str">
        <f>IF('0'!A1=1,"водний транспорт","water transport")</f>
        <v>водний транспорт</v>
      </c>
      <c r="C11" s="39" t="s">
        <v>2</v>
      </c>
      <c r="D11" s="40">
        <v>100.4</v>
      </c>
      <c r="E11" s="40">
        <v>99.2</v>
      </c>
      <c r="F11" s="40">
        <v>99.9</v>
      </c>
      <c r="G11" s="40">
        <v>100.1</v>
      </c>
      <c r="H11" s="40">
        <v>100.1</v>
      </c>
      <c r="I11" s="40">
        <v>99.8</v>
      </c>
      <c r="J11" s="40">
        <v>96.7</v>
      </c>
      <c r="K11" s="40">
        <v>98.8</v>
      </c>
      <c r="L11" s="40">
        <v>98.1</v>
      </c>
      <c r="M11" s="40">
        <v>98</v>
      </c>
      <c r="N11" s="40">
        <v>97.8</v>
      </c>
      <c r="O11" s="39" t="s">
        <v>2</v>
      </c>
      <c r="P11" s="40">
        <v>101.7</v>
      </c>
      <c r="Q11" s="40">
        <v>99.7</v>
      </c>
      <c r="R11" s="40">
        <v>97.7</v>
      </c>
      <c r="S11" s="40">
        <v>98.2</v>
      </c>
      <c r="T11" s="40">
        <v>98.5</v>
      </c>
      <c r="U11" s="39" t="s">
        <v>2</v>
      </c>
      <c r="V11" s="39" t="s">
        <v>2</v>
      </c>
      <c r="W11" s="40">
        <v>98.4</v>
      </c>
      <c r="X11" s="40">
        <v>98.5</v>
      </c>
      <c r="Y11" s="40">
        <v>101.8</v>
      </c>
      <c r="Z11" s="40">
        <v>98</v>
      </c>
      <c r="AA11" s="41">
        <v>109.09090909090911</v>
      </c>
      <c r="AB11" s="40">
        <v>99</v>
      </c>
      <c r="AC11" s="40">
        <v>99.8</v>
      </c>
      <c r="AD11" s="40">
        <v>100.6</v>
      </c>
      <c r="AE11" s="40">
        <v>99.4</v>
      </c>
      <c r="AF11" s="40">
        <v>100.3</v>
      </c>
      <c r="AG11" s="40">
        <v>99.5</v>
      </c>
      <c r="AH11" s="40">
        <v>111</v>
      </c>
      <c r="AI11" s="40">
        <v>98.2</v>
      </c>
      <c r="AJ11" s="40">
        <v>98.8</v>
      </c>
      <c r="AK11" s="40">
        <v>99.8</v>
      </c>
      <c r="AL11" s="40">
        <v>98.9</v>
      </c>
      <c r="AM11" s="40">
        <v>90.2</v>
      </c>
      <c r="AN11" s="40">
        <v>100.1</v>
      </c>
      <c r="AO11" s="40">
        <v>100.6</v>
      </c>
      <c r="AP11" s="40">
        <v>102.2</v>
      </c>
      <c r="AQ11" s="40">
        <v>98.2</v>
      </c>
      <c r="AR11" s="40">
        <v>99.8</v>
      </c>
      <c r="AS11" s="40">
        <v>99.6</v>
      </c>
      <c r="AT11" s="40">
        <v>99.9</v>
      </c>
      <c r="AU11" s="40">
        <v>99.4</v>
      </c>
      <c r="AV11" s="40">
        <v>98.5</v>
      </c>
      <c r="AW11" s="40">
        <v>97.2</v>
      </c>
      <c r="AX11" s="40">
        <v>97.1</v>
      </c>
      <c r="AY11" s="40">
        <v>74.900000000000006</v>
      </c>
      <c r="AZ11" s="40">
        <v>97.4</v>
      </c>
      <c r="BA11" s="167">
        <v>99</v>
      </c>
      <c r="BB11" s="40">
        <v>103.6</v>
      </c>
      <c r="BC11" s="40">
        <v>102.1</v>
      </c>
      <c r="BD11" s="40">
        <v>97.8</v>
      </c>
      <c r="BE11" s="40">
        <v>101</v>
      </c>
      <c r="BF11" s="167">
        <v>99.8</v>
      </c>
      <c r="BG11" s="167">
        <v>101.8</v>
      </c>
      <c r="BH11" s="167">
        <v>97.8</v>
      </c>
      <c r="BI11" s="167">
        <v>97.3</v>
      </c>
      <c r="BJ11" s="175">
        <v>100.5</v>
      </c>
      <c r="BK11" s="175">
        <v>104.9</v>
      </c>
      <c r="BL11" s="175">
        <v>100.1</v>
      </c>
      <c r="BM11" s="175">
        <v>101.2</v>
      </c>
      <c r="BN11" s="175">
        <v>105.2</v>
      </c>
      <c r="BO11" s="175">
        <v>103.7</v>
      </c>
      <c r="BP11" s="175">
        <v>100.45</v>
      </c>
      <c r="BQ11" s="175">
        <v>100.7</v>
      </c>
      <c r="BR11" s="175">
        <v>101</v>
      </c>
      <c r="BS11" s="175">
        <v>99.4</v>
      </c>
      <c r="BT11" s="175">
        <v>98.5</v>
      </c>
      <c r="BU11" s="175">
        <v>98.1</v>
      </c>
      <c r="BV11" s="175">
        <v>99.8</v>
      </c>
      <c r="BW11" s="175">
        <v>97.5</v>
      </c>
      <c r="BX11" s="175">
        <v>100.2</v>
      </c>
      <c r="BY11" s="175">
        <v>103.8</v>
      </c>
      <c r="BZ11" s="175">
        <v>104.7</v>
      </c>
      <c r="CA11" s="175">
        <v>104.6</v>
      </c>
      <c r="CB11" s="175">
        <v>100.2</v>
      </c>
      <c r="CC11" s="175">
        <v>100.3</v>
      </c>
      <c r="CD11" s="175">
        <v>101.1</v>
      </c>
      <c r="CE11" s="175">
        <v>100</v>
      </c>
      <c r="CF11" s="175">
        <v>98.1</v>
      </c>
      <c r="CG11" s="175">
        <v>97.3</v>
      </c>
      <c r="CH11" s="175">
        <v>99.1</v>
      </c>
      <c r="CI11" s="175">
        <v>88.2</v>
      </c>
      <c r="CJ11" s="175">
        <v>97.2</v>
      </c>
      <c r="CK11" s="175">
        <v>101.5</v>
      </c>
      <c r="CL11" s="175">
        <v>99.4</v>
      </c>
      <c r="CM11" s="175">
        <v>99</v>
      </c>
      <c r="CN11" s="175">
        <v>99.9</v>
      </c>
      <c r="CO11" s="175">
        <v>99.2</v>
      </c>
      <c r="CP11" s="175">
        <v>99.6</v>
      </c>
      <c r="CQ11" s="175">
        <v>99.3</v>
      </c>
      <c r="CR11" s="175">
        <v>99.1</v>
      </c>
      <c r="CS11" s="175">
        <v>98.6</v>
      </c>
      <c r="CT11" s="175">
        <v>98.6</v>
      </c>
      <c r="CU11" s="175">
        <v>109.2</v>
      </c>
      <c r="CV11" s="175">
        <v>98.3</v>
      </c>
      <c r="CW11" s="175">
        <v>95.6</v>
      </c>
      <c r="CX11" s="175">
        <v>96.5</v>
      </c>
      <c r="CY11" s="175">
        <v>111.3</v>
      </c>
      <c r="CZ11" s="175">
        <v>100.4</v>
      </c>
      <c r="DA11" s="175">
        <v>100</v>
      </c>
      <c r="DB11" s="175">
        <v>100.8</v>
      </c>
      <c r="DC11" s="175">
        <v>90.1</v>
      </c>
      <c r="DD11" s="175">
        <v>113.7</v>
      </c>
      <c r="DE11" s="175">
        <v>99.1</v>
      </c>
      <c r="DF11" s="175">
        <v>88.2</v>
      </c>
      <c r="DG11" s="175">
        <v>113</v>
      </c>
    </row>
    <row r="12" spans="1:111" ht="30" customHeight="1">
      <c r="A12" s="188"/>
      <c r="B12" s="20" t="str">
        <f>IF('0'!A1=1,"авіаційний транспорт","air transport")</f>
        <v>авіаційний транспорт</v>
      </c>
      <c r="C12" s="39" t="s">
        <v>2</v>
      </c>
      <c r="D12" s="40">
        <v>96.8</v>
      </c>
      <c r="E12" s="40">
        <v>93.3</v>
      </c>
      <c r="F12" s="40">
        <v>93.3</v>
      </c>
      <c r="G12" s="40">
        <v>97.6</v>
      </c>
      <c r="H12" s="40">
        <v>97.8</v>
      </c>
      <c r="I12" s="40">
        <v>101.9</v>
      </c>
      <c r="J12" s="40">
        <v>96.2</v>
      </c>
      <c r="K12" s="40">
        <v>105.1</v>
      </c>
      <c r="L12" s="40">
        <v>99.9</v>
      </c>
      <c r="M12" s="40">
        <v>99.6</v>
      </c>
      <c r="N12" s="40">
        <v>101</v>
      </c>
      <c r="O12" s="39" t="s">
        <v>2</v>
      </c>
      <c r="P12" s="40">
        <v>100.3</v>
      </c>
      <c r="Q12" s="40">
        <v>100.8</v>
      </c>
      <c r="R12" s="40">
        <v>98.7</v>
      </c>
      <c r="S12" s="40">
        <v>98.7</v>
      </c>
      <c r="T12" s="40">
        <v>97.8</v>
      </c>
      <c r="U12" s="39" t="s">
        <v>2</v>
      </c>
      <c r="V12" s="39" t="s">
        <v>2</v>
      </c>
      <c r="W12" s="40">
        <v>98.9</v>
      </c>
      <c r="X12" s="40">
        <v>98.7</v>
      </c>
      <c r="Y12" s="40">
        <v>98.8</v>
      </c>
      <c r="Z12" s="40">
        <v>97.8</v>
      </c>
      <c r="AA12" s="41">
        <v>107.57575757575756</v>
      </c>
      <c r="AB12" s="40">
        <v>100.7</v>
      </c>
      <c r="AC12" s="40">
        <v>97.2</v>
      </c>
      <c r="AD12" s="40">
        <v>98.5</v>
      </c>
      <c r="AE12" s="40">
        <v>100.5</v>
      </c>
      <c r="AF12" s="40">
        <v>100.2</v>
      </c>
      <c r="AG12" s="40">
        <v>99.7</v>
      </c>
      <c r="AH12" s="40">
        <v>100.1</v>
      </c>
      <c r="AI12" s="40">
        <v>99.3</v>
      </c>
      <c r="AJ12" s="40">
        <v>100.1</v>
      </c>
      <c r="AK12" s="40">
        <v>99.5</v>
      </c>
      <c r="AL12" s="40">
        <v>99.8</v>
      </c>
      <c r="AM12" s="40">
        <v>100.9</v>
      </c>
      <c r="AN12" s="40">
        <v>101.1</v>
      </c>
      <c r="AO12" s="40">
        <v>99.6</v>
      </c>
      <c r="AP12" s="40">
        <v>101.1</v>
      </c>
      <c r="AQ12" s="40">
        <v>100.4</v>
      </c>
      <c r="AR12" s="40">
        <v>100.3</v>
      </c>
      <c r="AS12" s="40">
        <v>113.3</v>
      </c>
      <c r="AT12" s="40">
        <v>101</v>
      </c>
      <c r="AU12" s="40">
        <v>90.4</v>
      </c>
      <c r="AV12" s="40">
        <v>101</v>
      </c>
      <c r="AW12" s="40">
        <v>100.6</v>
      </c>
      <c r="AX12" s="40">
        <v>100.6</v>
      </c>
      <c r="AY12" s="40">
        <v>103.5</v>
      </c>
      <c r="AZ12" s="40">
        <v>100.7</v>
      </c>
      <c r="BA12" s="167">
        <v>102.5</v>
      </c>
      <c r="BB12" s="40">
        <v>101.3</v>
      </c>
      <c r="BC12" s="40">
        <v>101</v>
      </c>
      <c r="BD12" s="40">
        <v>101.5</v>
      </c>
      <c r="BE12" s="40">
        <v>102.6</v>
      </c>
      <c r="BF12" s="167">
        <v>99.4</v>
      </c>
      <c r="BG12" s="167">
        <v>101</v>
      </c>
      <c r="BH12" s="167">
        <v>100.7</v>
      </c>
      <c r="BI12" s="167">
        <v>99.3</v>
      </c>
      <c r="BJ12" s="175">
        <v>99.2</v>
      </c>
      <c r="BK12" s="175">
        <v>93.8</v>
      </c>
      <c r="BL12" s="175">
        <v>100.5</v>
      </c>
      <c r="BM12" s="175">
        <v>101.7</v>
      </c>
      <c r="BN12" s="175">
        <v>99.8</v>
      </c>
      <c r="BO12" s="175">
        <v>100.6</v>
      </c>
      <c r="BP12" s="175">
        <v>101.29</v>
      </c>
      <c r="BQ12" s="175">
        <v>99.99</v>
      </c>
      <c r="BR12" s="175">
        <v>100.9</v>
      </c>
      <c r="BS12" s="175">
        <v>99.8</v>
      </c>
      <c r="BT12" s="175">
        <v>99.9</v>
      </c>
      <c r="BU12" s="175">
        <v>95.2</v>
      </c>
      <c r="BV12" s="175">
        <v>99</v>
      </c>
      <c r="BW12" s="175">
        <v>210</v>
      </c>
      <c r="BX12" s="175">
        <v>99.4</v>
      </c>
      <c r="BY12" s="175">
        <v>99.8</v>
      </c>
      <c r="BZ12" s="175">
        <v>99.9</v>
      </c>
      <c r="CA12" s="175">
        <v>100.1</v>
      </c>
      <c r="CB12" s="175">
        <v>100.3</v>
      </c>
      <c r="CC12" s="175">
        <v>100</v>
      </c>
      <c r="CD12" s="175">
        <v>99.5</v>
      </c>
      <c r="CE12" s="175">
        <v>99.4</v>
      </c>
      <c r="CF12" s="175">
        <v>100</v>
      </c>
      <c r="CG12" s="175">
        <v>99.6</v>
      </c>
      <c r="CH12" s="175">
        <v>99.5</v>
      </c>
      <c r="CI12" s="175">
        <v>104</v>
      </c>
      <c r="CJ12" s="175">
        <v>99.4</v>
      </c>
      <c r="CK12" s="175">
        <v>99.5</v>
      </c>
      <c r="CL12" s="175">
        <v>98.7</v>
      </c>
      <c r="CM12" s="175">
        <v>99.8</v>
      </c>
      <c r="CN12" s="175">
        <v>99.2</v>
      </c>
      <c r="CO12" s="175">
        <v>98.3</v>
      </c>
      <c r="CP12" s="175">
        <v>98.7</v>
      </c>
      <c r="CQ12" s="175">
        <v>99.8</v>
      </c>
      <c r="CR12" s="175">
        <v>100.4</v>
      </c>
      <c r="CS12" s="175">
        <v>100.1</v>
      </c>
      <c r="CT12" s="175">
        <v>99.4</v>
      </c>
      <c r="CU12" s="175">
        <v>97.3</v>
      </c>
      <c r="CV12" s="175">
        <v>99.8</v>
      </c>
      <c r="CW12" s="175">
        <v>100.2</v>
      </c>
      <c r="CX12" s="175">
        <v>100.5</v>
      </c>
      <c r="CY12" s="175">
        <v>100.3</v>
      </c>
      <c r="CZ12" s="175">
        <v>99.6</v>
      </c>
      <c r="DA12" s="175">
        <v>100.3</v>
      </c>
      <c r="DB12" s="175">
        <v>100.2</v>
      </c>
      <c r="DC12" s="175">
        <v>99.8</v>
      </c>
      <c r="DD12" s="175">
        <v>100.1</v>
      </c>
      <c r="DE12" s="175">
        <v>100</v>
      </c>
      <c r="DF12" s="175">
        <v>100.2</v>
      </c>
      <c r="DG12" s="175">
        <v>105.2</v>
      </c>
    </row>
    <row r="13" spans="1:111" ht="30" customHeight="1">
      <c r="A13" s="188"/>
      <c r="B13" s="20"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39" t="s">
        <v>2</v>
      </c>
      <c r="D13" s="40">
        <v>99.5</v>
      </c>
      <c r="E13" s="40">
        <v>99.4</v>
      </c>
      <c r="F13" s="40">
        <v>98.9</v>
      </c>
      <c r="G13" s="40">
        <v>99.9</v>
      </c>
      <c r="H13" s="40">
        <v>99.5</v>
      </c>
      <c r="I13" s="40">
        <v>100.3</v>
      </c>
      <c r="J13" s="40">
        <v>99.8</v>
      </c>
      <c r="K13" s="40">
        <v>99.5</v>
      </c>
      <c r="L13" s="40">
        <v>99.4</v>
      </c>
      <c r="M13" s="40">
        <v>99.8</v>
      </c>
      <c r="N13" s="40">
        <v>99.6</v>
      </c>
      <c r="O13" s="39" t="s">
        <v>2</v>
      </c>
      <c r="P13" s="40">
        <v>99.8</v>
      </c>
      <c r="Q13" s="40">
        <v>99.8</v>
      </c>
      <c r="R13" s="40">
        <v>99.2</v>
      </c>
      <c r="S13" s="40">
        <v>99.6</v>
      </c>
      <c r="T13" s="40">
        <v>99.5</v>
      </c>
      <c r="U13" s="39" t="s">
        <v>2</v>
      </c>
      <c r="V13" s="39" t="s">
        <v>2</v>
      </c>
      <c r="W13" s="40">
        <v>97.6</v>
      </c>
      <c r="X13" s="40">
        <v>99.1</v>
      </c>
      <c r="Y13" s="40">
        <v>98.1</v>
      </c>
      <c r="Z13" s="40">
        <v>99.6</v>
      </c>
      <c r="AA13" s="41">
        <v>94.2102137767221</v>
      </c>
      <c r="AB13" s="40">
        <v>99.1</v>
      </c>
      <c r="AC13" s="40">
        <v>100.4</v>
      </c>
      <c r="AD13" s="40">
        <v>99.9</v>
      </c>
      <c r="AE13" s="40">
        <v>99.6</v>
      </c>
      <c r="AF13" s="40">
        <v>99.9</v>
      </c>
      <c r="AG13" s="40">
        <v>101.1</v>
      </c>
      <c r="AH13" s="40">
        <v>99.7</v>
      </c>
      <c r="AI13" s="40">
        <v>100</v>
      </c>
      <c r="AJ13" s="40">
        <v>99.2</v>
      </c>
      <c r="AK13" s="40">
        <v>99.5</v>
      </c>
      <c r="AL13" s="40">
        <v>95.4</v>
      </c>
      <c r="AM13" s="40">
        <v>99.6</v>
      </c>
      <c r="AN13" s="40">
        <v>102.7</v>
      </c>
      <c r="AO13" s="40">
        <v>99.6</v>
      </c>
      <c r="AP13" s="40">
        <v>99.8</v>
      </c>
      <c r="AQ13" s="40">
        <v>99.7</v>
      </c>
      <c r="AR13" s="40">
        <v>100</v>
      </c>
      <c r="AS13" s="40">
        <v>99.9</v>
      </c>
      <c r="AT13" s="40">
        <v>100</v>
      </c>
      <c r="AU13" s="40">
        <v>99.4</v>
      </c>
      <c r="AV13" s="40">
        <v>99.9</v>
      </c>
      <c r="AW13" s="40">
        <v>100.2</v>
      </c>
      <c r="AX13" s="40">
        <v>99.5</v>
      </c>
      <c r="AY13" s="40">
        <v>102.2</v>
      </c>
      <c r="AZ13" s="40">
        <v>99.8</v>
      </c>
      <c r="BA13" s="167">
        <v>99.9</v>
      </c>
      <c r="BB13" s="40">
        <v>100.1</v>
      </c>
      <c r="BC13" s="40">
        <v>96.6</v>
      </c>
      <c r="BD13" s="40">
        <v>100</v>
      </c>
      <c r="BE13" s="40">
        <v>100</v>
      </c>
      <c r="BF13" s="167">
        <v>100.7</v>
      </c>
      <c r="BG13" s="167">
        <v>99.6</v>
      </c>
      <c r="BH13" s="167">
        <v>99.8</v>
      </c>
      <c r="BI13" s="167">
        <v>99.4</v>
      </c>
      <c r="BJ13" s="175">
        <v>100.1</v>
      </c>
      <c r="BK13" s="175">
        <v>106.6</v>
      </c>
      <c r="BL13" s="175">
        <v>100.3</v>
      </c>
      <c r="BM13" s="175">
        <v>100</v>
      </c>
      <c r="BN13" s="175">
        <v>99.8</v>
      </c>
      <c r="BO13" s="175">
        <v>99.9</v>
      </c>
      <c r="BP13" s="175">
        <v>99.26</v>
      </c>
      <c r="BQ13" s="175">
        <v>100.32</v>
      </c>
      <c r="BR13" s="175">
        <v>99.6</v>
      </c>
      <c r="BS13" s="175">
        <v>99.4</v>
      </c>
      <c r="BT13" s="175">
        <v>100.1</v>
      </c>
      <c r="BU13" s="175">
        <v>99.8</v>
      </c>
      <c r="BV13" s="175">
        <v>100.2</v>
      </c>
      <c r="BW13" s="175">
        <v>101.3</v>
      </c>
      <c r="BX13" s="175">
        <v>100</v>
      </c>
      <c r="BY13" s="175">
        <v>99.6</v>
      </c>
      <c r="BZ13" s="175">
        <v>99.6</v>
      </c>
      <c r="CA13" s="175">
        <v>99.4</v>
      </c>
      <c r="CB13" s="175">
        <v>99.4</v>
      </c>
      <c r="CC13" s="175">
        <v>99.8</v>
      </c>
      <c r="CD13" s="175">
        <v>99.1</v>
      </c>
      <c r="CE13" s="175">
        <v>98.3</v>
      </c>
      <c r="CF13" s="175">
        <v>99.7</v>
      </c>
      <c r="CG13" s="175">
        <v>99</v>
      </c>
      <c r="CH13" s="175">
        <v>99.9</v>
      </c>
      <c r="CI13" s="175">
        <v>101.2</v>
      </c>
      <c r="CJ13" s="175">
        <v>100.9</v>
      </c>
      <c r="CK13" s="175">
        <v>97.9</v>
      </c>
      <c r="CL13" s="175">
        <v>100.6</v>
      </c>
      <c r="CM13" s="175">
        <v>100.1</v>
      </c>
      <c r="CN13" s="175">
        <v>99.5</v>
      </c>
      <c r="CO13" s="175">
        <v>99.8</v>
      </c>
      <c r="CP13" s="175">
        <v>99.6</v>
      </c>
      <c r="CQ13" s="175">
        <v>98.6</v>
      </c>
      <c r="CR13" s="175">
        <v>99.6</v>
      </c>
      <c r="CS13" s="175">
        <v>100.2</v>
      </c>
      <c r="CT13" s="175">
        <v>99.5</v>
      </c>
      <c r="CU13" s="175">
        <v>99.2</v>
      </c>
      <c r="CV13" s="175">
        <v>100.2</v>
      </c>
      <c r="CW13" s="175">
        <v>100.2</v>
      </c>
      <c r="CX13" s="175">
        <v>99.6</v>
      </c>
      <c r="CY13" s="175">
        <v>99.6</v>
      </c>
      <c r="CZ13" s="175">
        <v>100.2</v>
      </c>
      <c r="DA13" s="175">
        <v>99.7</v>
      </c>
      <c r="DB13" s="175">
        <v>99.7</v>
      </c>
      <c r="DC13" s="175">
        <v>99.4</v>
      </c>
      <c r="DD13" s="175">
        <v>98.1</v>
      </c>
      <c r="DE13" s="175">
        <v>99.3</v>
      </c>
      <c r="DF13" s="175">
        <v>99.6</v>
      </c>
      <c r="DG13" s="175">
        <v>102</v>
      </c>
    </row>
    <row r="14" spans="1:111" ht="30" customHeight="1">
      <c r="A14" s="188"/>
      <c r="B14" s="20" t="str">
        <f>IF('0'!A1=1,"поштова та кур’єрська діяльність","postal and courier activities")</f>
        <v>поштова та кур’єрська діяльність</v>
      </c>
      <c r="C14" s="39" t="s">
        <v>2</v>
      </c>
      <c r="D14" s="40">
        <v>100.2</v>
      </c>
      <c r="E14" s="40">
        <v>100</v>
      </c>
      <c r="F14" s="40">
        <v>99.6</v>
      </c>
      <c r="G14" s="40">
        <v>99.3</v>
      </c>
      <c r="H14" s="40">
        <v>99.6</v>
      </c>
      <c r="I14" s="40">
        <v>100</v>
      </c>
      <c r="J14" s="40">
        <v>99.8</v>
      </c>
      <c r="K14" s="40">
        <v>99.5</v>
      </c>
      <c r="L14" s="40">
        <v>99.4</v>
      </c>
      <c r="M14" s="40">
        <v>99.6</v>
      </c>
      <c r="N14" s="40">
        <v>99.7</v>
      </c>
      <c r="O14" s="39" t="s">
        <v>2</v>
      </c>
      <c r="P14" s="40">
        <v>100</v>
      </c>
      <c r="Q14" s="40">
        <v>100</v>
      </c>
      <c r="R14" s="40">
        <v>99.9</v>
      </c>
      <c r="S14" s="40">
        <v>99.9</v>
      </c>
      <c r="T14" s="40">
        <v>100</v>
      </c>
      <c r="U14" s="39" t="s">
        <v>2</v>
      </c>
      <c r="V14" s="39" t="s">
        <v>2</v>
      </c>
      <c r="W14" s="40">
        <v>97</v>
      </c>
      <c r="X14" s="40">
        <v>98.2</v>
      </c>
      <c r="Y14" s="40">
        <v>103</v>
      </c>
      <c r="Z14" s="40">
        <v>99.1</v>
      </c>
      <c r="AA14" s="41">
        <v>96.335697399527191</v>
      </c>
      <c r="AB14" s="40">
        <v>96.6</v>
      </c>
      <c r="AC14" s="40">
        <v>103.1</v>
      </c>
      <c r="AD14" s="40">
        <v>99.2</v>
      </c>
      <c r="AE14" s="40">
        <v>98.3</v>
      </c>
      <c r="AF14" s="40">
        <v>99.6</v>
      </c>
      <c r="AG14" s="40">
        <v>99.9</v>
      </c>
      <c r="AH14" s="40">
        <v>99.7</v>
      </c>
      <c r="AI14" s="40">
        <v>99.3</v>
      </c>
      <c r="AJ14" s="40">
        <v>99.5</v>
      </c>
      <c r="AK14" s="40">
        <v>99.3</v>
      </c>
      <c r="AL14" s="40">
        <v>99.8</v>
      </c>
      <c r="AM14" s="40">
        <v>99.9</v>
      </c>
      <c r="AN14" s="40">
        <v>100.3</v>
      </c>
      <c r="AO14" s="40">
        <v>100</v>
      </c>
      <c r="AP14" s="40">
        <v>99.8</v>
      </c>
      <c r="AQ14" s="40">
        <v>99.7</v>
      </c>
      <c r="AR14" s="40">
        <v>99.8</v>
      </c>
      <c r="AS14" s="40">
        <v>100.2</v>
      </c>
      <c r="AT14" s="40">
        <v>100</v>
      </c>
      <c r="AU14" s="40">
        <v>99.6</v>
      </c>
      <c r="AV14" s="40">
        <v>99.4</v>
      </c>
      <c r="AW14" s="40">
        <v>99.9</v>
      </c>
      <c r="AX14" s="40">
        <v>99.9</v>
      </c>
      <c r="AY14" s="40">
        <v>99.6</v>
      </c>
      <c r="AZ14" s="40">
        <v>100.7</v>
      </c>
      <c r="BA14" s="167">
        <v>101</v>
      </c>
      <c r="BB14" s="40">
        <v>100.2</v>
      </c>
      <c r="BC14" s="40">
        <v>99.8</v>
      </c>
      <c r="BD14" s="40">
        <v>99.8</v>
      </c>
      <c r="BE14" s="40">
        <v>99.8</v>
      </c>
      <c r="BF14" s="167">
        <v>99.6</v>
      </c>
      <c r="BG14" s="167">
        <v>99</v>
      </c>
      <c r="BH14" s="167">
        <v>99</v>
      </c>
      <c r="BI14" s="167">
        <v>100.5</v>
      </c>
      <c r="BJ14" s="175">
        <v>100.1</v>
      </c>
      <c r="BK14" s="175">
        <v>100</v>
      </c>
      <c r="BL14" s="175">
        <v>100.3</v>
      </c>
      <c r="BM14" s="175">
        <v>100.4</v>
      </c>
      <c r="BN14" s="175">
        <v>99.8</v>
      </c>
      <c r="BO14" s="175">
        <v>99.6</v>
      </c>
      <c r="BP14" s="175">
        <v>100.51</v>
      </c>
      <c r="BQ14" s="175">
        <v>99.47</v>
      </c>
      <c r="BR14" s="175">
        <v>99.2</v>
      </c>
      <c r="BS14" s="175">
        <v>98.1</v>
      </c>
      <c r="BT14" s="175">
        <v>99.6</v>
      </c>
      <c r="BU14" s="175">
        <v>97.7</v>
      </c>
      <c r="BV14" s="175">
        <v>98.7</v>
      </c>
      <c r="BW14" s="175">
        <v>99.2</v>
      </c>
      <c r="BX14" s="175">
        <v>100.1</v>
      </c>
      <c r="BY14" s="175">
        <v>99.9</v>
      </c>
      <c r="BZ14" s="175">
        <v>99.3</v>
      </c>
      <c r="CA14" s="175">
        <v>99.5</v>
      </c>
      <c r="CB14" s="175">
        <v>99.8</v>
      </c>
      <c r="CC14" s="175">
        <v>99.7</v>
      </c>
      <c r="CD14" s="175">
        <v>100</v>
      </c>
      <c r="CE14" s="175">
        <v>99.2</v>
      </c>
      <c r="CF14" s="175">
        <v>99.6</v>
      </c>
      <c r="CG14" s="175">
        <v>99.8</v>
      </c>
      <c r="CH14" s="175">
        <v>99.9</v>
      </c>
      <c r="CI14" s="175">
        <v>99.5</v>
      </c>
      <c r="CJ14" s="175">
        <v>100.1</v>
      </c>
      <c r="CK14" s="175">
        <v>99.7</v>
      </c>
      <c r="CL14" s="175">
        <v>98.7</v>
      </c>
      <c r="CM14" s="175">
        <v>100.5</v>
      </c>
      <c r="CN14" s="175">
        <v>99.9</v>
      </c>
      <c r="CO14" s="175">
        <v>100.3</v>
      </c>
      <c r="CP14" s="175">
        <v>99.6</v>
      </c>
      <c r="CQ14" s="175">
        <v>99.8</v>
      </c>
      <c r="CR14" s="175">
        <v>99.3</v>
      </c>
      <c r="CS14" s="175">
        <v>100.1</v>
      </c>
      <c r="CT14" s="175">
        <v>99.7</v>
      </c>
      <c r="CU14" s="175">
        <v>100.6</v>
      </c>
      <c r="CV14" s="175">
        <v>99.9</v>
      </c>
      <c r="CW14" s="175">
        <v>99.1</v>
      </c>
      <c r="CX14" s="175">
        <v>98.1</v>
      </c>
      <c r="CY14" s="175">
        <v>99.4</v>
      </c>
      <c r="CZ14" s="175">
        <v>101.6</v>
      </c>
      <c r="DA14" s="175">
        <v>98.7</v>
      </c>
      <c r="DB14" s="175">
        <v>99.9</v>
      </c>
      <c r="DC14" s="175">
        <v>101.3</v>
      </c>
      <c r="DD14" s="175">
        <v>96.8</v>
      </c>
      <c r="DE14" s="175">
        <v>100.2</v>
      </c>
      <c r="DF14" s="175">
        <v>96.9</v>
      </c>
      <c r="DG14" s="175">
        <v>100</v>
      </c>
    </row>
    <row r="15" spans="1:111" ht="30" customHeight="1">
      <c r="A15" s="188"/>
      <c r="B15" s="20" t="str">
        <f>IF('0'!A1=1,"Тимчасове розміщування й  організація харчування","Accommodation and food service activities")</f>
        <v>Тимчасове розміщування й  організація харчування</v>
      </c>
      <c r="C15" s="39" t="s">
        <v>2</v>
      </c>
      <c r="D15" s="40">
        <v>99.4</v>
      </c>
      <c r="E15" s="40">
        <v>101</v>
      </c>
      <c r="F15" s="40">
        <v>102.1</v>
      </c>
      <c r="G15" s="40">
        <v>102.9</v>
      </c>
      <c r="H15" s="40">
        <v>104.3</v>
      </c>
      <c r="I15" s="40">
        <v>100.4</v>
      </c>
      <c r="J15" s="40">
        <v>98.5</v>
      </c>
      <c r="K15" s="40">
        <v>94.9</v>
      </c>
      <c r="L15" s="40">
        <v>93.5</v>
      </c>
      <c r="M15" s="40">
        <v>98.3</v>
      </c>
      <c r="N15" s="40">
        <v>98.9</v>
      </c>
      <c r="O15" s="39" t="s">
        <v>2</v>
      </c>
      <c r="P15" s="40">
        <v>99.7</v>
      </c>
      <c r="Q15" s="40">
        <v>97.3</v>
      </c>
      <c r="R15" s="40">
        <v>98.5</v>
      </c>
      <c r="S15" s="40">
        <v>99.9</v>
      </c>
      <c r="T15" s="40">
        <v>101.5</v>
      </c>
      <c r="U15" s="39" t="s">
        <v>2</v>
      </c>
      <c r="V15" s="39" t="s">
        <v>2</v>
      </c>
      <c r="W15" s="40">
        <v>95</v>
      </c>
      <c r="X15" s="40">
        <v>94.8</v>
      </c>
      <c r="Y15" s="40">
        <v>98.5</v>
      </c>
      <c r="Z15" s="40">
        <v>97.7</v>
      </c>
      <c r="AA15" s="41">
        <v>97.304582210242586</v>
      </c>
      <c r="AB15" s="40">
        <v>100.9</v>
      </c>
      <c r="AC15" s="40">
        <v>98.6</v>
      </c>
      <c r="AD15" s="40">
        <v>97.8</v>
      </c>
      <c r="AE15" s="40">
        <v>100.3</v>
      </c>
      <c r="AF15" s="40">
        <v>101.6</v>
      </c>
      <c r="AG15" s="40">
        <v>98.5</v>
      </c>
      <c r="AH15" s="40">
        <v>100.1</v>
      </c>
      <c r="AI15" s="40">
        <v>98.6</v>
      </c>
      <c r="AJ15" s="40">
        <v>98.9</v>
      </c>
      <c r="AK15" s="40">
        <v>99.4</v>
      </c>
      <c r="AL15" s="40">
        <v>99.9</v>
      </c>
      <c r="AM15" s="40">
        <v>107.1</v>
      </c>
      <c r="AN15" s="40">
        <v>101.1</v>
      </c>
      <c r="AO15" s="40">
        <v>100.2</v>
      </c>
      <c r="AP15" s="40">
        <v>102.3</v>
      </c>
      <c r="AQ15" s="40">
        <v>100.2</v>
      </c>
      <c r="AR15" s="40">
        <v>102.7</v>
      </c>
      <c r="AS15" s="40">
        <v>98.8</v>
      </c>
      <c r="AT15" s="40">
        <v>99.5</v>
      </c>
      <c r="AU15" s="40">
        <v>97.7</v>
      </c>
      <c r="AV15" s="40">
        <v>97.8</v>
      </c>
      <c r="AW15" s="40">
        <v>99.9</v>
      </c>
      <c r="AX15" s="40">
        <v>99</v>
      </c>
      <c r="AY15" s="40">
        <v>94.7</v>
      </c>
      <c r="AZ15" s="40">
        <v>101.7</v>
      </c>
      <c r="BA15" s="167">
        <v>100.8</v>
      </c>
      <c r="BB15" s="40">
        <v>97.8</v>
      </c>
      <c r="BC15" s="40">
        <v>100.6</v>
      </c>
      <c r="BD15" s="40">
        <v>103.3</v>
      </c>
      <c r="BE15" s="40">
        <v>98.5</v>
      </c>
      <c r="BF15" s="167">
        <v>99.7</v>
      </c>
      <c r="BG15" s="167">
        <v>100.6</v>
      </c>
      <c r="BH15" s="167">
        <v>96.6</v>
      </c>
      <c r="BI15" s="167">
        <v>99.1</v>
      </c>
      <c r="BJ15" s="175">
        <v>100.1</v>
      </c>
      <c r="BK15" s="175">
        <v>103.2</v>
      </c>
      <c r="BL15" s="175">
        <v>100.4</v>
      </c>
      <c r="BM15" s="175">
        <v>100.6</v>
      </c>
      <c r="BN15" s="175">
        <v>100.4</v>
      </c>
      <c r="BO15" s="175">
        <v>101</v>
      </c>
      <c r="BP15" s="175">
        <v>99.23</v>
      </c>
      <c r="BQ15" s="175">
        <v>98.69</v>
      </c>
      <c r="BR15" s="175">
        <v>98.8</v>
      </c>
      <c r="BS15" s="175">
        <v>99.6</v>
      </c>
      <c r="BT15" s="175">
        <v>101.3</v>
      </c>
      <c r="BU15" s="175">
        <v>100</v>
      </c>
      <c r="BV15" s="175">
        <v>100.7</v>
      </c>
      <c r="BW15" s="175">
        <v>109.7</v>
      </c>
      <c r="BX15" s="175">
        <v>99</v>
      </c>
      <c r="BY15" s="175">
        <v>100.1</v>
      </c>
      <c r="BZ15" s="175">
        <v>101.7</v>
      </c>
      <c r="CA15" s="175">
        <v>98.6</v>
      </c>
      <c r="CB15" s="175">
        <v>100.6</v>
      </c>
      <c r="CC15" s="175">
        <v>99</v>
      </c>
      <c r="CD15" s="175">
        <v>98.4</v>
      </c>
      <c r="CE15" s="175">
        <v>100</v>
      </c>
      <c r="CF15" s="175">
        <v>97.7</v>
      </c>
      <c r="CG15" s="175">
        <v>100.3</v>
      </c>
      <c r="CH15" s="175">
        <v>100.8</v>
      </c>
      <c r="CI15" s="175">
        <v>106.3</v>
      </c>
      <c r="CJ15" s="175">
        <v>101.1</v>
      </c>
      <c r="CK15" s="175">
        <v>90.8</v>
      </c>
      <c r="CL15" s="175">
        <v>89.9</v>
      </c>
      <c r="CM15" s="175">
        <v>100.5</v>
      </c>
      <c r="CN15" s="175">
        <v>98.2</v>
      </c>
      <c r="CO15" s="175">
        <v>95.6</v>
      </c>
      <c r="CP15" s="175">
        <v>105.5</v>
      </c>
      <c r="CQ15" s="175">
        <v>104.5</v>
      </c>
      <c r="CR15" s="175">
        <v>97.5</v>
      </c>
      <c r="CS15" s="175">
        <v>97.6</v>
      </c>
      <c r="CT15" s="175">
        <v>97.7</v>
      </c>
      <c r="CU15" s="175">
        <v>98.6</v>
      </c>
      <c r="CV15" s="175">
        <v>100.8</v>
      </c>
      <c r="CW15" s="175">
        <v>100.2</v>
      </c>
      <c r="CX15" s="175">
        <v>97.9</v>
      </c>
      <c r="CY15" s="175">
        <v>104.3</v>
      </c>
      <c r="CZ15" s="175">
        <v>101.1</v>
      </c>
      <c r="DA15" s="175">
        <v>103.2</v>
      </c>
      <c r="DB15" s="175">
        <v>100.7</v>
      </c>
      <c r="DC15" s="175">
        <v>102.3</v>
      </c>
      <c r="DD15" s="175">
        <v>98.9</v>
      </c>
      <c r="DE15" s="175">
        <v>98.2</v>
      </c>
      <c r="DF15" s="175">
        <v>100.5</v>
      </c>
      <c r="DG15" s="175">
        <v>96.4</v>
      </c>
    </row>
    <row r="16" spans="1:111" ht="30" customHeight="1">
      <c r="A16" s="188"/>
      <c r="B16" s="20" t="str">
        <f>IF('0'!A1=1,"Інформація та телекомунікації","Information and communication")</f>
        <v>Інформація та телекомунікації</v>
      </c>
      <c r="C16" s="39" t="s">
        <v>2</v>
      </c>
      <c r="D16" s="40">
        <v>100.3</v>
      </c>
      <c r="E16" s="40">
        <v>100.6</v>
      </c>
      <c r="F16" s="40">
        <v>99.1</v>
      </c>
      <c r="G16" s="40">
        <v>99.2</v>
      </c>
      <c r="H16" s="40">
        <v>99.7</v>
      </c>
      <c r="I16" s="40">
        <v>99.7</v>
      </c>
      <c r="J16" s="40">
        <v>99.7</v>
      </c>
      <c r="K16" s="40">
        <v>99.8</v>
      </c>
      <c r="L16" s="40">
        <v>99.8</v>
      </c>
      <c r="M16" s="40">
        <v>99.3</v>
      </c>
      <c r="N16" s="40">
        <v>99.7</v>
      </c>
      <c r="O16" s="39" t="s">
        <v>2</v>
      </c>
      <c r="P16" s="40">
        <v>99.3</v>
      </c>
      <c r="Q16" s="40">
        <v>98.4</v>
      </c>
      <c r="R16" s="40">
        <v>98.5</v>
      </c>
      <c r="S16" s="40">
        <v>98.9</v>
      </c>
      <c r="T16" s="40">
        <v>99.3</v>
      </c>
      <c r="U16" s="39" t="s">
        <v>2</v>
      </c>
      <c r="V16" s="39" t="s">
        <v>2</v>
      </c>
      <c r="W16" s="40">
        <v>100.1</v>
      </c>
      <c r="X16" s="40">
        <v>99.2</v>
      </c>
      <c r="Y16" s="40">
        <v>93.8</v>
      </c>
      <c r="Z16" s="40">
        <v>99.6</v>
      </c>
      <c r="AA16" s="41">
        <v>99.011997177134802</v>
      </c>
      <c r="AB16" s="40">
        <v>99</v>
      </c>
      <c r="AC16" s="40">
        <v>99.1</v>
      </c>
      <c r="AD16" s="40">
        <v>98.6</v>
      </c>
      <c r="AE16" s="40">
        <v>99.1</v>
      </c>
      <c r="AF16" s="40">
        <v>99.1</v>
      </c>
      <c r="AG16" s="40">
        <v>98.5</v>
      </c>
      <c r="AH16" s="40">
        <v>98.8</v>
      </c>
      <c r="AI16" s="40">
        <v>99.4</v>
      </c>
      <c r="AJ16" s="40">
        <v>97.6</v>
      </c>
      <c r="AK16" s="40">
        <v>100.2</v>
      </c>
      <c r="AL16" s="40">
        <v>100.3</v>
      </c>
      <c r="AM16" s="40">
        <v>99.6</v>
      </c>
      <c r="AN16" s="40">
        <v>99.4</v>
      </c>
      <c r="AO16" s="40">
        <v>99.2</v>
      </c>
      <c r="AP16" s="40">
        <v>100.1</v>
      </c>
      <c r="AQ16" s="40">
        <v>99.2</v>
      </c>
      <c r="AR16" s="40">
        <v>99.3</v>
      </c>
      <c r="AS16" s="40">
        <v>99.4</v>
      </c>
      <c r="AT16" s="40">
        <v>99.2</v>
      </c>
      <c r="AU16" s="40">
        <v>99.5</v>
      </c>
      <c r="AV16" s="40">
        <v>99.6</v>
      </c>
      <c r="AW16" s="40">
        <v>99.2</v>
      </c>
      <c r="AX16" s="40">
        <v>98.3</v>
      </c>
      <c r="AY16" s="40">
        <v>104.5</v>
      </c>
      <c r="AZ16" s="40">
        <v>98.8</v>
      </c>
      <c r="BA16" s="167">
        <v>99.9</v>
      </c>
      <c r="BB16" s="40">
        <v>99.8</v>
      </c>
      <c r="BC16" s="40">
        <v>99.5</v>
      </c>
      <c r="BD16" s="40">
        <v>99.6</v>
      </c>
      <c r="BE16" s="40">
        <v>99.8</v>
      </c>
      <c r="BF16" s="167">
        <v>99.2</v>
      </c>
      <c r="BG16" s="167">
        <v>99.5</v>
      </c>
      <c r="BH16" s="167">
        <v>99.7</v>
      </c>
      <c r="BI16" s="167">
        <v>99.8</v>
      </c>
      <c r="BJ16" s="175">
        <v>99.4</v>
      </c>
      <c r="BK16" s="175">
        <v>103.8</v>
      </c>
      <c r="BL16" s="175">
        <v>101.1</v>
      </c>
      <c r="BM16" s="175">
        <v>99.5</v>
      </c>
      <c r="BN16" s="175">
        <v>98.2</v>
      </c>
      <c r="BO16" s="175">
        <v>99.5</v>
      </c>
      <c r="BP16" s="175">
        <v>99.89</v>
      </c>
      <c r="BQ16" s="175">
        <v>99.67</v>
      </c>
      <c r="BR16" s="175">
        <v>99.3</v>
      </c>
      <c r="BS16" s="175">
        <v>99</v>
      </c>
      <c r="BT16" s="175">
        <v>99.7</v>
      </c>
      <c r="BU16" s="175">
        <v>100.3</v>
      </c>
      <c r="BV16" s="175">
        <v>99.3</v>
      </c>
      <c r="BW16" s="175">
        <v>100.7</v>
      </c>
      <c r="BX16" s="175">
        <v>99.3</v>
      </c>
      <c r="BY16" s="175">
        <v>99.2</v>
      </c>
      <c r="BZ16" s="175">
        <v>99</v>
      </c>
      <c r="CA16" s="175">
        <v>99</v>
      </c>
      <c r="CB16" s="175">
        <v>99.1</v>
      </c>
      <c r="CC16" s="175">
        <v>99.7</v>
      </c>
      <c r="CD16" s="175">
        <v>99.3</v>
      </c>
      <c r="CE16" s="175">
        <v>99.5</v>
      </c>
      <c r="CF16" s="175">
        <v>100.1</v>
      </c>
      <c r="CG16" s="175">
        <v>100.4</v>
      </c>
      <c r="CH16" s="175">
        <v>99.6</v>
      </c>
      <c r="CI16" s="175">
        <v>103.7</v>
      </c>
      <c r="CJ16" s="175">
        <v>99.7</v>
      </c>
      <c r="CK16" s="175">
        <v>97.8</v>
      </c>
      <c r="CL16" s="175">
        <v>97.8</v>
      </c>
      <c r="CM16" s="175">
        <v>98.9</v>
      </c>
      <c r="CN16" s="175">
        <v>98.7</v>
      </c>
      <c r="CO16" s="175">
        <v>99.2</v>
      </c>
      <c r="CP16" s="175">
        <v>99.6</v>
      </c>
      <c r="CQ16" s="175">
        <v>99.6</v>
      </c>
      <c r="CR16" s="175">
        <v>97.9</v>
      </c>
      <c r="CS16" s="175">
        <v>100.3</v>
      </c>
      <c r="CT16" s="175">
        <v>99.8</v>
      </c>
      <c r="CU16" s="175">
        <v>104.3</v>
      </c>
      <c r="CV16" s="175">
        <v>99.4</v>
      </c>
      <c r="CW16" s="175">
        <v>100</v>
      </c>
      <c r="CX16" s="175">
        <v>98.6</v>
      </c>
      <c r="CY16" s="175">
        <v>99.6</v>
      </c>
      <c r="CZ16" s="175">
        <v>99.6</v>
      </c>
      <c r="DA16" s="175">
        <v>99.3</v>
      </c>
      <c r="DB16" s="175">
        <v>99.9</v>
      </c>
      <c r="DC16" s="175">
        <v>100.2</v>
      </c>
      <c r="DD16" s="175">
        <v>100.1</v>
      </c>
      <c r="DE16" s="175">
        <v>100.7</v>
      </c>
      <c r="DF16" s="175">
        <v>99.8</v>
      </c>
      <c r="DG16" s="175">
        <v>104.3</v>
      </c>
    </row>
    <row r="17" spans="1:111" ht="30" customHeight="1">
      <c r="A17" s="188"/>
      <c r="B17" s="20" t="str">
        <f>IF('0'!A1=1,"Фінансова та страхова діяльність","Financial and insurance activities")</f>
        <v>Фінансова та страхова діяльність</v>
      </c>
      <c r="C17" s="39" t="s">
        <v>2</v>
      </c>
      <c r="D17" s="40">
        <v>99.8</v>
      </c>
      <c r="E17" s="40">
        <v>100</v>
      </c>
      <c r="F17" s="40">
        <v>99.9</v>
      </c>
      <c r="G17" s="40">
        <v>99.5</v>
      </c>
      <c r="H17" s="40">
        <v>99.9</v>
      </c>
      <c r="I17" s="40">
        <v>100</v>
      </c>
      <c r="J17" s="40">
        <v>100.3</v>
      </c>
      <c r="K17" s="40">
        <v>100.1</v>
      </c>
      <c r="L17" s="40">
        <v>100</v>
      </c>
      <c r="M17" s="40">
        <v>99.8</v>
      </c>
      <c r="N17" s="40">
        <v>99.8</v>
      </c>
      <c r="O17" s="39" t="s">
        <v>2</v>
      </c>
      <c r="P17" s="40">
        <v>99.8</v>
      </c>
      <c r="Q17" s="40">
        <v>98.6</v>
      </c>
      <c r="R17" s="40">
        <v>97.5</v>
      </c>
      <c r="S17" s="40">
        <v>98.2</v>
      </c>
      <c r="T17" s="40">
        <v>98.1</v>
      </c>
      <c r="U17" s="39" t="s">
        <v>2</v>
      </c>
      <c r="V17" s="39" t="s">
        <v>2</v>
      </c>
      <c r="W17" s="40">
        <v>97.5</v>
      </c>
      <c r="X17" s="40">
        <v>96.7</v>
      </c>
      <c r="Y17" s="40">
        <v>99.9</v>
      </c>
      <c r="Z17" s="40">
        <v>99.2</v>
      </c>
      <c r="AA17" s="41">
        <v>97.070752591257332</v>
      </c>
      <c r="AB17" s="40">
        <v>97.6</v>
      </c>
      <c r="AC17" s="40">
        <v>97.8</v>
      </c>
      <c r="AD17" s="40">
        <v>96.2</v>
      </c>
      <c r="AE17" s="40">
        <v>97.4</v>
      </c>
      <c r="AF17" s="40">
        <v>98.2</v>
      </c>
      <c r="AG17" s="40">
        <v>98.4</v>
      </c>
      <c r="AH17" s="40">
        <v>98.4</v>
      </c>
      <c r="AI17" s="40">
        <v>99</v>
      </c>
      <c r="AJ17" s="40">
        <v>98.8</v>
      </c>
      <c r="AK17" s="40">
        <v>98.7</v>
      </c>
      <c r="AL17" s="40">
        <v>98.9</v>
      </c>
      <c r="AM17" s="40">
        <v>99.5</v>
      </c>
      <c r="AN17" s="40">
        <v>101.8</v>
      </c>
      <c r="AO17" s="40">
        <v>100.5</v>
      </c>
      <c r="AP17" s="40">
        <v>99.5</v>
      </c>
      <c r="AQ17" s="40">
        <v>99.1</v>
      </c>
      <c r="AR17" s="40">
        <v>98.4</v>
      </c>
      <c r="AS17" s="40">
        <v>99.1</v>
      </c>
      <c r="AT17" s="40">
        <v>98.9</v>
      </c>
      <c r="AU17" s="40">
        <v>100.7</v>
      </c>
      <c r="AV17" s="40">
        <v>100.2</v>
      </c>
      <c r="AW17" s="40">
        <v>100.2</v>
      </c>
      <c r="AX17" s="40">
        <v>99.8</v>
      </c>
      <c r="AY17" s="40">
        <v>100.1</v>
      </c>
      <c r="AZ17" s="40">
        <v>99.3</v>
      </c>
      <c r="BA17" s="167">
        <v>99.5</v>
      </c>
      <c r="BB17" s="40">
        <v>99.4</v>
      </c>
      <c r="BC17" s="40">
        <v>99.8</v>
      </c>
      <c r="BD17" s="40">
        <v>99.6</v>
      </c>
      <c r="BE17" s="40">
        <v>99.3</v>
      </c>
      <c r="BF17" s="167">
        <v>100.7</v>
      </c>
      <c r="BG17" s="167">
        <v>99.6</v>
      </c>
      <c r="BH17" s="167">
        <v>100.3</v>
      </c>
      <c r="BI17" s="167">
        <v>100.2</v>
      </c>
      <c r="BJ17" s="175">
        <v>100.5</v>
      </c>
      <c r="BK17" s="175">
        <v>101.1</v>
      </c>
      <c r="BL17" s="175">
        <v>99.7</v>
      </c>
      <c r="BM17" s="175">
        <v>100.2</v>
      </c>
      <c r="BN17" s="175">
        <v>100</v>
      </c>
      <c r="BO17" s="175">
        <v>98.6</v>
      </c>
      <c r="BP17" s="175">
        <v>99.81</v>
      </c>
      <c r="BQ17" s="175">
        <v>99.83</v>
      </c>
      <c r="BR17" s="175">
        <v>100</v>
      </c>
      <c r="BS17" s="175">
        <v>99.8</v>
      </c>
      <c r="BT17" s="175">
        <v>100.6</v>
      </c>
      <c r="BU17" s="175">
        <v>100.2</v>
      </c>
      <c r="BV17" s="175">
        <v>100.1</v>
      </c>
      <c r="BW17" s="175">
        <v>100.2</v>
      </c>
      <c r="BX17" s="175">
        <v>99.9</v>
      </c>
      <c r="BY17" s="175">
        <v>100.2</v>
      </c>
      <c r="BZ17" s="175">
        <v>99.9</v>
      </c>
      <c r="CA17" s="175">
        <v>99.2</v>
      </c>
      <c r="CB17" s="175">
        <v>99.3</v>
      </c>
      <c r="CC17" s="175">
        <v>99.7</v>
      </c>
      <c r="CD17" s="175">
        <v>100.3</v>
      </c>
      <c r="CE17" s="175">
        <v>100.2</v>
      </c>
      <c r="CF17" s="175">
        <v>100.3</v>
      </c>
      <c r="CG17" s="175">
        <v>100.4</v>
      </c>
      <c r="CH17" s="175">
        <v>100.2</v>
      </c>
      <c r="CI17" s="175">
        <v>102.9</v>
      </c>
      <c r="CJ17" s="175">
        <v>99.9</v>
      </c>
      <c r="CK17" s="175">
        <v>100</v>
      </c>
      <c r="CL17" s="175">
        <v>101.5</v>
      </c>
      <c r="CM17" s="175">
        <v>99.3</v>
      </c>
      <c r="CN17" s="175">
        <v>99.4</v>
      </c>
      <c r="CO17" s="175">
        <v>99.8</v>
      </c>
      <c r="CP17" s="175">
        <v>99.8</v>
      </c>
      <c r="CQ17" s="175">
        <v>100</v>
      </c>
      <c r="CR17" s="175">
        <v>99.5</v>
      </c>
      <c r="CS17" s="175">
        <v>100.4</v>
      </c>
      <c r="CT17" s="175">
        <v>100.6</v>
      </c>
      <c r="CU17" s="175">
        <v>101.2</v>
      </c>
      <c r="CV17" s="175">
        <v>99.8</v>
      </c>
      <c r="CW17" s="175">
        <v>99.6</v>
      </c>
      <c r="CX17" s="175">
        <v>99.5</v>
      </c>
      <c r="CY17" s="175">
        <v>99.6</v>
      </c>
      <c r="CZ17" s="175">
        <v>99.1</v>
      </c>
      <c r="DA17" s="175">
        <v>99.1</v>
      </c>
      <c r="DB17" s="175">
        <v>99.5</v>
      </c>
      <c r="DC17" s="175">
        <v>99.4</v>
      </c>
      <c r="DD17" s="175">
        <v>100</v>
      </c>
      <c r="DE17" s="175">
        <v>100.5</v>
      </c>
      <c r="DF17" s="175">
        <v>100.1</v>
      </c>
      <c r="DG17" s="175">
        <v>100.5</v>
      </c>
    </row>
    <row r="18" spans="1:111" ht="30" customHeight="1">
      <c r="A18" s="188"/>
      <c r="B18" s="20" t="str">
        <f>IF('0'!A1=1,"Операції з нерухомим майном","Real estate activities")</f>
        <v>Операції з нерухомим майном</v>
      </c>
      <c r="C18" s="39" t="s">
        <v>2</v>
      </c>
      <c r="D18" s="40">
        <v>99.7</v>
      </c>
      <c r="E18" s="40">
        <v>99.8</v>
      </c>
      <c r="F18" s="40">
        <v>99.3</v>
      </c>
      <c r="G18" s="40">
        <v>99.2</v>
      </c>
      <c r="H18" s="40">
        <v>99.1</v>
      </c>
      <c r="I18" s="40">
        <v>100</v>
      </c>
      <c r="J18" s="40">
        <v>98.5</v>
      </c>
      <c r="K18" s="40">
        <v>98.8</v>
      </c>
      <c r="L18" s="40">
        <v>99.4</v>
      </c>
      <c r="M18" s="40">
        <v>99.1</v>
      </c>
      <c r="N18" s="40">
        <v>99.1</v>
      </c>
      <c r="O18" s="39" t="s">
        <v>2</v>
      </c>
      <c r="P18" s="40">
        <v>99.4</v>
      </c>
      <c r="Q18" s="40">
        <v>100.8</v>
      </c>
      <c r="R18" s="40">
        <v>98.7</v>
      </c>
      <c r="S18" s="40">
        <v>99.1</v>
      </c>
      <c r="T18" s="40">
        <v>98.9</v>
      </c>
      <c r="U18" s="39" t="s">
        <v>2</v>
      </c>
      <c r="V18" s="39" t="s">
        <v>2</v>
      </c>
      <c r="W18" s="40">
        <v>100.4</v>
      </c>
      <c r="X18" s="40">
        <v>99.6</v>
      </c>
      <c r="Y18" s="40">
        <v>97.6</v>
      </c>
      <c r="Z18" s="40">
        <v>99.9</v>
      </c>
      <c r="AA18" s="41">
        <v>96.687370600414084</v>
      </c>
      <c r="AB18" s="40">
        <v>100.1</v>
      </c>
      <c r="AC18" s="40">
        <v>99.1</v>
      </c>
      <c r="AD18" s="40">
        <v>98.4</v>
      </c>
      <c r="AE18" s="40">
        <v>97.8</v>
      </c>
      <c r="AF18" s="40">
        <v>100.3</v>
      </c>
      <c r="AG18" s="40">
        <v>100.3</v>
      </c>
      <c r="AH18" s="40">
        <v>100</v>
      </c>
      <c r="AI18" s="40">
        <v>99.2</v>
      </c>
      <c r="AJ18" s="40">
        <v>99.6</v>
      </c>
      <c r="AK18" s="40">
        <v>99</v>
      </c>
      <c r="AL18" s="40">
        <v>99.8</v>
      </c>
      <c r="AM18" s="40">
        <v>103.6</v>
      </c>
      <c r="AN18" s="40">
        <v>97.8</v>
      </c>
      <c r="AO18" s="40">
        <v>98.9</v>
      </c>
      <c r="AP18" s="40">
        <v>99.4</v>
      </c>
      <c r="AQ18" s="40">
        <v>98.5</v>
      </c>
      <c r="AR18" s="40">
        <v>100.1</v>
      </c>
      <c r="AS18" s="40">
        <v>98.9</v>
      </c>
      <c r="AT18" s="40">
        <v>98.2</v>
      </c>
      <c r="AU18" s="40">
        <v>98.8</v>
      </c>
      <c r="AV18" s="40">
        <v>100.2</v>
      </c>
      <c r="AW18" s="40">
        <v>99.9</v>
      </c>
      <c r="AX18" s="40">
        <v>99.1</v>
      </c>
      <c r="AY18" s="40">
        <v>106.2</v>
      </c>
      <c r="AZ18" s="40">
        <v>100</v>
      </c>
      <c r="BA18" s="167">
        <v>99.2</v>
      </c>
      <c r="BB18" s="40">
        <v>99.1</v>
      </c>
      <c r="BC18" s="40">
        <v>99</v>
      </c>
      <c r="BD18" s="40">
        <v>100.4</v>
      </c>
      <c r="BE18" s="40">
        <v>98.6</v>
      </c>
      <c r="BF18" s="167">
        <v>99.4</v>
      </c>
      <c r="BG18" s="167">
        <v>99.3</v>
      </c>
      <c r="BH18" s="167">
        <v>99.6</v>
      </c>
      <c r="BI18" s="167">
        <v>100.8</v>
      </c>
      <c r="BJ18" s="175">
        <v>100</v>
      </c>
      <c r="BK18" s="175">
        <v>102.7</v>
      </c>
      <c r="BL18" s="175">
        <v>100.5</v>
      </c>
      <c r="BM18" s="175">
        <v>99.1</v>
      </c>
      <c r="BN18" s="175">
        <v>102</v>
      </c>
      <c r="BO18" s="175">
        <v>100</v>
      </c>
      <c r="BP18" s="175">
        <v>98.24</v>
      </c>
      <c r="BQ18" s="175">
        <v>100.37</v>
      </c>
      <c r="BR18" s="175">
        <v>100.2</v>
      </c>
      <c r="BS18" s="175">
        <v>99.4</v>
      </c>
      <c r="BT18" s="175">
        <v>100.3</v>
      </c>
      <c r="BU18" s="175">
        <v>100.3</v>
      </c>
      <c r="BV18" s="175">
        <v>99.3</v>
      </c>
      <c r="BW18" s="175">
        <v>92.2</v>
      </c>
      <c r="BX18" s="175">
        <v>99.7</v>
      </c>
      <c r="BY18" s="175">
        <v>97.6</v>
      </c>
      <c r="BZ18" s="175">
        <v>99.3</v>
      </c>
      <c r="CA18" s="175">
        <v>99.5</v>
      </c>
      <c r="CB18" s="175">
        <v>99.5</v>
      </c>
      <c r="CC18" s="175">
        <v>100.1</v>
      </c>
      <c r="CD18" s="175">
        <v>99.2</v>
      </c>
      <c r="CE18" s="175">
        <v>98.6</v>
      </c>
      <c r="CF18" s="175">
        <v>99.5</v>
      </c>
      <c r="CG18" s="175">
        <v>100.1</v>
      </c>
      <c r="CH18" s="175">
        <v>99.1</v>
      </c>
      <c r="CI18" s="175">
        <v>105.4</v>
      </c>
      <c r="CJ18" s="175">
        <v>100.1</v>
      </c>
      <c r="CK18" s="175">
        <v>98.4</v>
      </c>
      <c r="CL18" s="175">
        <v>98.5</v>
      </c>
      <c r="CM18" s="175">
        <v>98.7</v>
      </c>
      <c r="CN18" s="175">
        <v>100.9</v>
      </c>
      <c r="CO18" s="175">
        <v>99.9</v>
      </c>
      <c r="CP18" s="175">
        <v>98.9</v>
      </c>
      <c r="CQ18" s="175">
        <v>99.7</v>
      </c>
      <c r="CR18" s="175">
        <v>99.1</v>
      </c>
      <c r="CS18" s="175">
        <v>99.9</v>
      </c>
      <c r="CT18" s="175">
        <v>99.2</v>
      </c>
      <c r="CU18" s="175">
        <v>103.7</v>
      </c>
      <c r="CV18" s="175">
        <v>99.1</v>
      </c>
      <c r="CW18" s="175">
        <v>99.5</v>
      </c>
      <c r="CX18" s="175">
        <v>101.8</v>
      </c>
      <c r="CY18" s="175">
        <v>98.8</v>
      </c>
      <c r="CZ18" s="175">
        <v>99.5</v>
      </c>
      <c r="DA18" s="175">
        <v>100.9</v>
      </c>
      <c r="DB18" s="175">
        <v>98.8</v>
      </c>
      <c r="DC18" s="175">
        <v>99</v>
      </c>
      <c r="DD18" s="175">
        <v>99.5</v>
      </c>
      <c r="DE18" s="175">
        <v>99.6</v>
      </c>
      <c r="DF18" s="175">
        <v>99.8</v>
      </c>
      <c r="DG18" s="175">
        <v>102.2</v>
      </c>
    </row>
    <row r="19" spans="1:111" ht="30" customHeight="1">
      <c r="A19" s="188"/>
      <c r="B19" s="20" t="str">
        <f>IF('0'!A1=1,"Професійна, наукова та технічна  діяльність","Professional, scientific and technical activities")</f>
        <v>Професійна, наукова та технічна  діяльність</v>
      </c>
      <c r="C19" s="39" t="s">
        <v>2</v>
      </c>
      <c r="D19" s="40">
        <v>99.7</v>
      </c>
      <c r="E19" s="40">
        <v>99.5</v>
      </c>
      <c r="F19" s="40">
        <v>99.4</v>
      </c>
      <c r="G19" s="40">
        <v>99.6</v>
      </c>
      <c r="H19" s="40">
        <v>100</v>
      </c>
      <c r="I19" s="40">
        <v>99.8</v>
      </c>
      <c r="J19" s="40">
        <v>99.5</v>
      </c>
      <c r="K19" s="40">
        <v>99.3</v>
      </c>
      <c r="L19" s="40">
        <v>99.8</v>
      </c>
      <c r="M19" s="40">
        <v>99.6</v>
      </c>
      <c r="N19" s="40">
        <v>99.4</v>
      </c>
      <c r="O19" s="39" t="s">
        <v>2</v>
      </c>
      <c r="P19" s="40">
        <v>99.5</v>
      </c>
      <c r="Q19" s="40">
        <v>99.5</v>
      </c>
      <c r="R19" s="40">
        <v>98.8</v>
      </c>
      <c r="S19" s="40">
        <v>99.1</v>
      </c>
      <c r="T19" s="40">
        <v>99.3</v>
      </c>
      <c r="U19" s="39" t="s">
        <v>2</v>
      </c>
      <c r="V19" s="39" t="s">
        <v>2</v>
      </c>
      <c r="W19" s="40">
        <v>98.2</v>
      </c>
      <c r="X19" s="40">
        <v>98.7</v>
      </c>
      <c r="Y19" s="40">
        <v>98.1</v>
      </c>
      <c r="Z19" s="40">
        <v>99.5</v>
      </c>
      <c r="AA19" s="41">
        <v>97.680711248550438</v>
      </c>
      <c r="AB19" s="40">
        <v>99.5</v>
      </c>
      <c r="AC19" s="40">
        <v>98.3</v>
      </c>
      <c r="AD19" s="40">
        <v>98</v>
      </c>
      <c r="AE19" s="40">
        <v>99.5</v>
      </c>
      <c r="AF19" s="40">
        <v>99.7</v>
      </c>
      <c r="AG19" s="40">
        <v>99.7</v>
      </c>
      <c r="AH19" s="40">
        <v>99.1</v>
      </c>
      <c r="AI19" s="40">
        <v>99.2</v>
      </c>
      <c r="AJ19" s="40">
        <v>99</v>
      </c>
      <c r="AK19" s="40">
        <v>99.6</v>
      </c>
      <c r="AL19" s="40">
        <v>99.8</v>
      </c>
      <c r="AM19" s="40">
        <v>99.7</v>
      </c>
      <c r="AN19" s="40">
        <v>100.1</v>
      </c>
      <c r="AO19" s="40">
        <v>99.8</v>
      </c>
      <c r="AP19" s="40">
        <v>99.6</v>
      </c>
      <c r="AQ19" s="40">
        <v>99.8</v>
      </c>
      <c r="AR19" s="40">
        <v>99.5</v>
      </c>
      <c r="AS19" s="40">
        <v>99.4</v>
      </c>
      <c r="AT19" s="40">
        <v>100.3</v>
      </c>
      <c r="AU19" s="40">
        <v>100.1</v>
      </c>
      <c r="AV19" s="40">
        <v>99.8</v>
      </c>
      <c r="AW19" s="40">
        <v>100.1</v>
      </c>
      <c r="AX19" s="40">
        <v>100</v>
      </c>
      <c r="AY19" s="40">
        <v>96.6</v>
      </c>
      <c r="AZ19" s="40">
        <v>100.3</v>
      </c>
      <c r="BA19" s="167">
        <v>99.5</v>
      </c>
      <c r="BB19" s="40">
        <v>99.6</v>
      </c>
      <c r="BC19" s="40">
        <v>100.1</v>
      </c>
      <c r="BD19" s="40">
        <v>100.5</v>
      </c>
      <c r="BE19" s="40">
        <v>99.9</v>
      </c>
      <c r="BF19" s="167">
        <v>99.9</v>
      </c>
      <c r="BG19" s="167">
        <v>99.7</v>
      </c>
      <c r="BH19" s="167">
        <v>100.1</v>
      </c>
      <c r="BI19" s="167">
        <v>99.9</v>
      </c>
      <c r="BJ19" s="175">
        <v>99.7</v>
      </c>
      <c r="BK19" s="175">
        <v>110.3</v>
      </c>
      <c r="BL19" s="175">
        <v>100.4</v>
      </c>
      <c r="BM19" s="175">
        <v>100</v>
      </c>
      <c r="BN19" s="175">
        <v>99.9</v>
      </c>
      <c r="BO19" s="175">
        <v>100.1</v>
      </c>
      <c r="BP19" s="175">
        <v>99.61</v>
      </c>
      <c r="BQ19" s="175">
        <v>99.54</v>
      </c>
      <c r="BR19" s="175">
        <v>99.9</v>
      </c>
      <c r="BS19" s="175">
        <v>99.6</v>
      </c>
      <c r="BT19" s="175">
        <v>100.2</v>
      </c>
      <c r="BU19" s="175">
        <v>99.7</v>
      </c>
      <c r="BV19" s="175">
        <v>98.9</v>
      </c>
      <c r="BW19" s="175">
        <v>85.3</v>
      </c>
      <c r="BX19" s="175">
        <v>99.9</v>
      </c>
      <c r="BY19" s="175">
        <v>100</v>
      </c>
      <c r="BZ19" s="175">
        <v>99.9</v>
      </c>
      <c r="CA19" s="175">
        <v>99.6</v>
      </c>
      <c r="CB19" s="175">
        <v>99.8</v>
      </c>
      <c r="CC19" s="175">
        <v>99.8</v>
      </c>
      <c r="CD19" s="175">
        <v>99.7</v>
      </c>
      <c r="CE19" s="175">
        <v>98.9</v>
      </c>
      <c r="CF19" s="175">
        <v>99.8</v>
      </c>
      <c r="CG19" s="175">
        <v>100</v>
      </c>
      <c r="CH19" s="175">
        <v>99.3</v>
      </c>
      <c r="CI19" s="175">
        <v>106.9</v>
      </c>
      <c r="CJ19" s="175">
        <v>100</v>
      </c>
      <c r="CK19" s="175">
        <v>100</v>
      </c>
      <c r="CL19" s="175">
        <v>99.6</v>
      </c>
      <c r="CM19" s="175">
        <v>99.3</v>
      </c>
      <c r="CN19" s="175">
        <v>99.5</v>
      </c>
      <c r="CO19" s="175">
        <v>99.8</v>
      </c>
      <c r="CP19" s="175">
        <v>99.6</v>
      </c>
      <c r="CQ19" s="175">
        <v>99.7</v>
      </c>
      <c r="CR19" s="175">
        <v>99.4</v>
      </c>
      <c r="CS19" s="175">
        <v>99.8</v>
      </c>
      <c r="CT19" s="175">
        <v>99.2</v>
      </c>
      <c r="CU19" s="175">
        <v>102.1</v>
      </c>
      <c r="CV19" s="175">
        <v>102.7</v>
      </c>
      <c r="CW19" s="175">
        <v>99.9</v>
      </c>
      <c r="CX19" s="175">
        <v>99.6</v>
      </c>
      <c r="CY19" s="175">
        <v>99.6</v>
      </c>
      <c r="CZ19" s="175">
        <v>99.3</v>
      </c>
      <c r="DA19" s="175">
        <v>99.4</v>
      </c>
      <c r="DB19" s="175">
        <v>100.2</v>
      </c>
      <c r="DC19" s="175">
        <v>99.8</v>
      </c>
      <c r="DD19" s="175">
        <v>100</v>
      </c>
      <c r="DE19" s="175">
        <v>99.7</v>
      </c>
      <c r="DF19" s="175">
        <v>99.9</v>
      </c>
      <c r="DG19" s="175">
        <v>98.8</v>
      </c>
    </row>
    <row r="20" spans="1:111" ht="30" customHeight="1">
      <c r="A20" s="188"/>
      <c r="B20" s="20" t="str">
        <f>IF('0'!A1=1,"з неї наукові дослідження та розробки","of which scientific research and development")</f>
        <v>з неї наукові дослідження та розробки</v>
      </c>
      <c r="C20" s="39" t="s">
        <v>2</v>
      </c>
      <c r="D20" s="40">
        <v>99.7</v>
      </c>
      <c r="E20" s="40">
        <v>99.5</v>
      </c>
      <c r="F20" s="40">
        <v>99.4</v>
      </c>
      <c r="G20" s="40">
        <v>99.6</v>
      </c>
      <c r="H20" s="40">
        <v>99.9</v>
      </c>
      <c r="I20" s="40">
        <v>99.8</v>
      </c>
      <c r="J20" s="40">
        <v>99.6</v>
      </c>
      <c r="K20" s="40">
        <v>99.4</v>
      </c>
      <c r="L20" s="40">
        <v>100</v>
      </c>
      <c r="M20" s="40">
        <v>99.7</v>
      </c>
      <c r="N20" s="40">
        <v>99.5</v>
      </c>
      <c r="O20" s="39" t="s">
        <v>2</v>
      </c>
      <c r="P20" s="40">
        <v>99.6</v>
      </c>
      <c r="Q20" s="40">
        <v>99.9</v>
      </c>
      <c r="R20" s="40">
        <v>99.4</v>
      </c>
      <c r="S20" s="40">
        <v>99.7</v>
      </c>
      <c r="T20" s="40">
        <v>99.6</v>
      </c>
      <c r="U20" s="39" t="s">
        <v>2</v>
      </c>
      <c r="V20" s="39" t="s">
        <v>2</v>
      </c>
      <c r="W20" s="40">
        <v>98.4</v>
      </c>
      <c r="X20" s="40">
        <v>98.8</v>
      </c>
      <c r="Y20" s="40">
        <v>99.1</v>
      </c>
      <c r="Z20" s="40">
        <v>100</v>
      </c>
      <c r="AA20" s="41">
        <v>99.402985074626869</v>
      </c>
      <c r="AB20" s="40">
        <v>99.2</v>
      </c>
      <c r="AC20" s="40">
        <v>98.9</v>
      </c>
      <c r="AD20" s="40">
        <v>98.4</v>
      </c>
      <c r="AE20" s="40">
        <v>99.9</v>
      </c>
      <c r="AF20" s="40">
        <v>99.8</v>
      </c>
      <c r="AG20" s="40">
        <v>100.2</v>
      </c>
      <c r="AH20" s="40">
        <v>99.6</v>
      </c>
      <c r="AI20" s="40">
        <v>99.7</v>
      </c>
      <c r="AJ20" s="40">
        <v>99.8</v>
      </c>
      <c r="AK20" s="40">
        <v>100.1</v>
      </c>
      <c r="AL20" s="40">
        <v>100.3</v>
      </c>
      <c r="AM20" s="40">
        <v>96.5</v>
      </c>
      <c r="AN20" s="40">
        <v>99.7</v>
      </c>
      <c r="AO20" s="40">
        <v>99.7</v>
      </c>
      <c r="AP20" s="40">
        <v>99.5</v>
      </c>
      <c r="AQ20" s="40">
        <v>99.4</v>
      </c>
      <c r="AR20" s="40">
        <v>99.3</v>
      </c>
      <c r="AS20" s="40">
        <v>99.6</v>
      </c>
      <c r="AT20" s="40">
        <v>99.6</v>
      </c>
      <c r="AU20" s="40">
        <v>99.5</v>
      </c>
      <c r="AV20" s="40">
        <v>99.7</v>
      </c>
      <c r="AW20" s="40">
        <v>100</v>
      </c>
      <c r="AX20" s="40">
        <v>99.7</v>
      </c>
      <c r="AY20" s="40">
        <v>98.1</v>
      </c>
      <c r="AZ20" s="40">
        <v>99.7</v>
      </c>
      <c r="BA20" s="167">
        <v>99.5</v>
      </c>
      <c r="BB20" s="40">
        <v>100</v>
      </c>
      <c r="BC20" s="40">
        <v>100.3</v>
      </c>
      <c r="BD20" s="40">
        <v>102.8</v>
      </c>
      <c r="BE20" s="40">
        <v>99.5</v>
      </c>
      <c r="BF20" s="167">
        <v>99.8</v>
      </c>
      <c r="BG20" s="167">
        <v>99.4</v>
      </c>
      <c r="BH20" s="167">
        <v>99.7</v>
      </c>
      <c r="BI20" s="167">
        <v>100</v>
      </c>
      <c r="BJ20" s="175">
        <v>99.7</v>
      </c>
      <c r="BK20" s="175">
        <v>106.8</v>
      </c>
      <c r="BL20" s="175">
        <v>100.2</v>
      </c>
      <c r="BM20" s="175">
        <v>99.7</v>
      </c>
      <c r="BN20" s="175">
        <v>100.1</v>
      </c>
      <c r="BO20" s="175">
        <v>99.9</v>
      </c>
      <c r="BP20" s="175">
        <v>99.72</v>
      </c>
      <c r="BQ20" s="175">
        <v>99.86</v>
      </c>
      <c r="BR20" s="175">
        <v>100</v>
      </c>
      <c r="BS20" s="175">
        <v>99.5</v>
      </c>
      <c r="BT20" s="175">
        <v>100.2</v>
      </c>
      <c r="BU20" s="175">
        <v>99.8</v>
      </c>
      <c r="BV20" s="175">
        <v>99.3</v>
      </c>
      <c r="BW20" s="175">
        <v>87.5</v>
      </c>
      <c r="BX20" s="175">
        <v>100</v>
      </c>
      <c r="BY20" s="175">
        <v>99.7</v>
      </c>
      <c r="BZ20" s="175">
        <v>100.1</v>
      </c>
      <c r="CA20" s="175">
        <v>99.6</v>
      </c>
      <c r="CB20" s="175">
        <v>99.8</v>
      </c>
      <c r="CC20" s="175">
        <v>99.8</v>
      </c>
      <c r="CD20" s="175">
        <v>99.7</v>
      </c>
      <c r="CE20" s="175">
        <v>99.3</v>
      </c>
      <c r="CF20" s="175">
        <v>99.9</v>
      </c>
      <c r="CG20" s="175">
        <v>99.8</v>
      </c>
      <c r="CH20" s="175">
        <v>99</v>
      </c>
      <c r="CI20" s="175">
        <v>101.4</v>
      </c>
      <c r="CJ20" s="175">
        <v>100</v>
      </c>
      <c r="CK20" s="175">
        <v>100</v>
      </c>
      <c r="CL20" s="175">
        <v>99.9</v>
      </c>
      <c r="CM20" s="175">
        <v>99.9</v>
      </c>
      <c r="CN20" s="175">
        <v>99.8</v>
      </c>
      <c r="CO20" s="175">
        <v>99.9</v>
      </c>
      <c r="CP20" s="175">
        <v>99.7</v>
      </c>
      <c r="CQ20" s="175">
        <v>99.4</v>
      </c>
      <c r="CR20" s="175">
        <v>99.7</v>
      </c>
      <c r="CS20" s="175">
        <v>99.9</v>
      </c>
      <c r="CT20" s="175">
        <v>98.9</v>
      </c>
      <c r="CU20" s="175">
        <v>94.2</v>
      </c>
      <c r="CV20" s="175">
        <v>106.1</v>
      </c>
      <c r="CW20" s="175">
        <v>99.6</v>
      </c>
      <c r="CX20" s="175">
        <v>99.8</v>
      </c>
      <c r="CY20" s="175">
        <v>100.4</v>
      </c>
      <c r="CZ20" s="175">
        <v>99.4</v>
      </c>
      <c r="DA20" s="175">
        <v>99.5</v>
      </c>
      <c r="DB20" s="175">
        <v>99.6</v>
      </c>
      <c r="DC20" s="175">
        <v>99.2</v>
      </c>
      <c r="DD20" s="175">
        <v>100.2</v>
      </c>
      <c r="DE20" s="175">
        <v>99.7</v>
      </c>
      <c r="DF20" s="175">
        <v>99.4</v>
      </c>
      <c r="DG20" s="175">
        <v>99.3</v>
      </c>
    </row>
    <row r="21" spans="1:111" ht="30" customHeight="1">
      <c r="A21" s="188"/>
      <c r="B21" s="20"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39" t="s">
        <v>2</v>
      </c>
      <c r="D21" s="40">
        <v>100.1</v>
      </c>
      <c r="E21" s="40">
        <v>100.1</v>
      </c>
      <c r="F21" s="40">
        <v>99.1</v>
      </c>
      <c r="G21" s="40">
        <v>99.7</v>
      </c>
      <c r="H21" s="40">
        <v>101</v>
      </c>
      <c r="I21" s="40">
        <v>99.8</v>
      </c>
      <c r="J21" s="40">
        <v>99.9</v>
      </c>
      <c r="K21" s="40">
        <v>99.8</v>
      </c>
      <c r="L21" s="40">
        <v>98.8</v>
      </c>
      <c r="M21" s="40">
        <v>99.6</v>
      </c>
      <c r="N21" s="40">
        <v>99.2</v>
      </c>
      <c r="O21" s="39" t="s">
        <v>2</v>
      </c>
      <c r="P21" s="40">
        <v>98.3</v>
      </c>
      <c r="Q21" s="40">
        <v>99.8</v>
      </c>
      <c r="R21" s="40">
        <v>99</v>
      </c>
      <c r="S21" s="40">
        <v>99.1</v>
      </c>
      <c r="T21" s="40">
        <v>98.1</v>
      </c>
      <c r="U21" s="39" t="s">
        <v>2</v>
      </c>
      <c r="V21" s="39" t="s">
        <v>2</v>
      </c>
      <c r="W21" s="40">
        <v>97.6</v>
      </c>
      <c r="X21" s="40">
        <v>98.3</v>
      </c>
      <c r="Y21" s="40">
        <v>95.5</v>
      </c>
      <c r="Z21" s="40">
        <v>99.3</v>
      </c>
      <c r="AA21" s="41">
        <v>97.419971333014814</v>
      </c>
      <c r="AB21" s="40">
        <v>101.6</v>
      </c>
      <c r="AC21" s="40">
        <v>97.6</v>
      </c>
      <c r="AD21" s="40">
        <v>95.5</v>
      </c>
      <c r="AE21" s="40">
        <v>97.4</v>
      </c>
      <c r="AF21" s="40">
        <v>99.8</v>
      </c>
      <c r="AG21" s="40">
        <v>99.3</v>
      </c>
      <c r="AH21" s="40">
        <v>100</v>
      </c>
      <c r="AI21" s="40">
        <v>98.3</v>
      </c>
      <c r="AJ21" s="40">
        <v>99.7</v>
      </c>
      <c r="AK21" s="40">
        <v>98.2</v>
      </c>
      <c r="AL21" s="40">
        <v>98.9</v>
      </c>
      <c r="AM21" s="40">
        <v>105.5</v>
      </c>
      <c r="AN21" s="40">
        <v>100.7</v>
      </c>
      <c r="AO21" s="40">
        <v>102.1</v>
      </c>
      <c r="AP21" s="40">
        <v>99.7</v>
      </c>
      <c r="AQ21" s="40">
        <v>99.7</v>
      </c>
      <c r="AR21" s="40">
        <v>96.8</v>
      </c>
      <c r="AS21" s="40">
        <v>100.7</v>
      </c>
      <c r="AT21" s="40">
        <v>100.1</v>
      </c>
      <c r="AU21" s="40">
        <v>98.7</v>
      </c>
      <c r="AV21" s="40">
        <v>99.4</v>
      </c>
      <c r="AW21" s="40">
        <v>99.7</v>
      </c>
      <c r="AX21" s="40">
        <v>99.7</v>
      </c>
      <c r="AY21" s="40">
        <v>101.3</v>
      </c>
      <c r="AZ21" s="40">
        <v>100.7</v>
      </c>
      <c r="BA21" s="167">
        <v>99</v>
      </c>
      <c r="BB21" s="40">
        <v>96.9</v>
      </c>
      <c r="BC21" s="40">
        <v>99.1</v>
      </c>
      <c r="BD21" s="40">
        <v>98.6</v>
      </c>
      <c r="BE21" s="40">
        <v>99.1</v>
      </c>
      <c r="BF21" s="167">
        <v>100.4</v>
      </c>
      <c r="BG21" s="167">
        <v>99</v>
      </c>
      <c r="BH21" s="167">
        <v>99.9</v>
      </c>
      <c r="BI21" s="167">
        <v>99.8</v>
      </c>
      <c r="BJ21" s="175">
        <v>99.4</v>
      </c>
      <c r="BK21" s="175">
        <v>105.7</v>
      </c>
      <c r="BL21" s="175">
        <v>99.7</v>
      </c>
      <c r="BM21" s="175">
        <v>99.5</v>
      </c>
      <c r="BN21" s="175">
        <v>100.8</v>
      </c>
      <c r="BO21" s="175">
        <v>99.2</v>
      </c>
      <c r="BP21" s="175">
        <v>98.91</v>
      </c>
      <c r="BQ21" s="175">
        <v>99.39</v>
      </c>
      <c r="BR21" s="175">
        <v>99.4</v>
      </c>
      <c r="BS21" s="175">
        <v>99.5</v>
      </c>
      <c r="BT21" s="175">
        <v>100</v>
      </c>
      <c r="BU21" s="175">
        <v>99.6</v>
      </c>
      <c r="BV21" s="175">
        <v>99.4</v>
      </c>
      <c r="BW21" s="175">
        <v>108.9</v>
      </c>
      <c r="BX21" s="175">
        <v>100</v>
      </c>
      <c r="BY21" s="175">
        <v>98.2</v>
      </c>
      <c r="BZ21" s="175">
        <v>99.3</v>
      </c>
      <c r="CA21" s="175">
        <v>99</v>
      </c>
      <c r="CB21" s="175">
        <v>99.4</v>
      </c>
      <c r="CC21" s="175">
        <v>99.4</v>
      </c>
      <c r="CD21" s="175">
        <v>99.5</v>
      </c>
      <c r="CE21" s="175">
        <v>99.5</v>
      </c>
      <c r="CF21" s="175">
        <v>99.6</v>
      </c>
      <c r="CG21" s="175">
        <v>99.8</v>
      </c>
      <c r="CH21" s="175">
        <v>98.7</v>
      </c>
      <c r="CI21" s="175">
        <v>101.3</v>
      </c>
      <c r="CJ21" s="175">
        <v>99.6</v>
      </c>
      <c r="CK21" s="175">
        <v>98.1</v>
      </c>
      <c r="CL21" s="175">
        <v>97.6</v>
      </c>
      <c r="CM21" s="175">
        <v>99.1</v>
      </c>
      <c r="CN21" s="175">
        <v>99.3</v>
      </c>
      <c r="CO21" s="175">
        <v>100.3</v>
      </c>
      <c r="CP21" s="175">
        <v>100</v>
      </c>
      <c r="CQ21" s="175">
        <v>100.2</v>
      </c>
      <c r="CR21" s="175">
        <v>100.8</v>
      </c>
      <c r="CS21" s="175">
        <v>98.6</v>
      </c>
      <c r="CT21" s="175">
        <v>99.7</v>
      </c>
      <c r="CU21" s="175">
        <v>113.1</v>
      </c>
      <c r="CV21" s="175">
        <v>98.7</v>
      </c>
      <c r="CW21" s="175">
        <v>100.1</v>
      </c>
      <c r="CX21" s="175">
        <v>99.6</v>
      </c>
      <c r="CY21" s="175">
        <v>100.4</v>
      </c>
      <c r="CZ21" s="175">
        <v>100.5</v>
      </c>
      <c r="DA21" s="175">
        <v>100</v>
      </c>
      <c r="DB21" s="175">
        <v>99.6</v>
      </c>
      <c r="DC21" s="175">
        <v>99.6</v>
      </c>
      <c r="DD21" s="175">
        <v>99.2</v>
      </c>
      <c r="DE21" s="175">
        <v>99</v>
      </c>
      <c r="DF21" s="175">
        <v>98.9</v>
      </c>
      <c r="DG21" s="175">
        <v>110.2</v>
      </c>
    </row>
    <row r="22" spans="1:111" ht="30" customHeight="1">
      <c r="A22" s="188"/>
      <c r="B22" s="20"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39" t="s">
        <v>2</v>
      </c>
      <c r="D22" s="40">
        <v>100.9</v>
      </c>
      <c r="E22" s="40">
        <v>99</v>
      </c>
      <c r="F22" s="40">
        <v>99.6</v>
      </c>
      <c r="G22" s="40">
        <v>98.9</v>
      </c>
      <c r="H22" s="40">
        <v>99.9</v>
      </c>
      <c r="I22" s="40">
        <v>99.1</v>
      </c>
      <c r="J22" s="40">
        <v>98.8</v>
      </c>
      <c r="K22" s="40">
        <v>99.9</v>
      </c>
      <c r="L22" s="40">
        <v>100.5</v>
      </c>
      <c r="M22" s="40">
        <v>100.3</v>
      </c>
      <c r="N22" s="40">
        <v>100</v>
      </c>
      <c r="O22" s="39" t="s">
        <v>2</v>
      </c>
      <c r="P22" s="40">
        <v>100.1</v>
      </c>
      <c r="Q22" s="40">
        <v>99.8</v>
      </c>
      <c r="R22" s="40">
        <v>99.2</v>
      </c>
      <c r="S22" s="40">
        <v>99.2</v>
      </c>
      <c r="T22" s="40">
        <v>99.2</v>
      </c>
      <c r="U22" s="39" t="s">
        <v>2</v>
      </c>
      <c r="V22" s="39" t="s">
        <v>2</v>
      </c>
      <c r="W22" s="40">
        <v>97.2</v>
      </c>
      <c r="X22" s="40">
        <v>99.9</v>
      </c>
      <c r="Y22" s="40">
        <v>98.2</v>
      </c>
      <c r="Z22" s="40">
        <v>100</v>
      </c>
      <c r="AA22" s="41">
        <v>97.297297297297305</v>
      </c>
      <c r="AB22" s="40">
        <v>100.1</v>
      </c>
      <c r="AC22" s="40">
        <v>101.5</v>
      </c>
      <c r="AD22" s="40">
        <v>98.6</v>
      </c>
      <c r="AE22" s="40">
        <v>99.3</v>
      </c>
      <c r="AF22" s="40">
        <v>99.6</v>
      </c>
      <c r="AG22" s="40">
        <v>99.6</v>
      </c>
      <c r="AH22" s="40">
        <v>99.3</v>
      </c>
      <c r="AI22" s="40">
        <v>98.8</v>
      </c>
      <c r="AJ22" s="40">
        <v>99.9</v>
      </c>
      <c r="AK22" s="40">
        <v>99.1</v>
      </c>
      <c r="AL22" s="40">
        <v>100.2</v>
      </c>
      <c r="AM22" s="40">
        <v>96.7</v>
      </c>
      <c r="AN22" s="40">
        <v>102.2</v>
      </c>
      <c r="AO22" s="40">
        <v>101.4</v>
      </c>
      <c r="AP22" s="40">
        <v>98.8</v>
      </c>
      <c r="AQ22" s="40">
        <v>99.4</v>
      </c>
      <c r="AR22" s="40">
        <v>99.3</v>
      </c>
      <c r="AS22" s="40">
        <v>99.8</v>
      </c>
      <c r="AT22" s="40">
        <v>100</v>
      </c>
      <c r="AU22" s="40">
        <v>99.5</v>
      </c>
      <c r="AV22" s="40">
        <v>100.1</v>
      </c>
      <c r="AW22" s="40">
        <v>100.2</v>
      </c>
      <c r="AX22" s="40">
        <v>100.3</v>
      </c>
      <c r="AY22" s="40">
        <v>98.9</v>
      </c>
      <c r="AZ22" s="40">
        <v>101.6</v>
      </c>
      <c r="BA22" s="167">
        <v>99.5</v>
      </c>
      <c r="BB22" s="40">
        <v>98.8</v>
      </c>
      <c r="BC22" s="40">
        <v>99.8</v>
      </c>
      <c r="BD22" s="40">
        <v>100.2</v>
      </c>
      <c r="BE22" s="40">
        <v>99.8</v>
      </c>
      <c r="BF22" s="167">
        <v>100.3</v>
      </c>
      <c r="BG22" s="167">
        <v>100.4</v>
      </c>
      <c r="BH22" s="167">
        <v>100.7</v>
      </c>
      <c r="BI22" s="167">
        <v>100.6</v>
      </c>
      <c r="BJ22" s="175">
        <v>100.2</v>
      </c>
      <c r="BK22" s="175">
        <v>98.4</v>
      </c>
      <c r="BL22" s="175">
        <v>100.6</v>
      </c>
      <c r="BM22" s="175">
        <v>100.1</v>
      </c>
      <c r="BN22" s="175">
        <v>99.9</v>
      </c>
      <c r="BO22" s="175">
        <v>99.5</v>
      </c>
      <c r="BP22" s="175">
        <v>99.21</v>
      </c>
      <c r="BQ22" s="175">
        <v>99.9</v>
      </c>
      <c r="BR22" s="175">
        <v>100.1</v>
      </c>
      <c r="BS22" s="175">
        <v>100.5</v>
      </c>
      <c r="BT22" s="175">
        <v>100.6</v>
      </c>
      <c r="BU22" s="175">
        <v>100.3</v>
      </c>
      <c r="BV22" s="175">
        <v>99.9</v>
      </c>
      <c r="BW22" s="175">
        <v>86.2</v>
      </c>
      <c r="BX22" s="175">
        <v>99.9</v>
      </c>
      <c r="BY22" s="175">
        <v>100.1</v>
      </c>
      <c r="BZ22" s="175">
        <v>99</v>
      </c>
      <c r="CA22" s="175">
        <v>99.9</v>
      </c>
      <c r="CB22" s="175">
        <v>100.2</v>
      </c>
      <c r="CC22" s="175">
        <v>99.8</v>
      </c>
      <c r="CD22" s="175">
        <v>99.9</v>
      </c>
      <c r="CE22" s="175">
        <v>97.3</v>
      </c>
      <c r="CF22" s="175">
        <v>100.9</v>
      </c>
      <c r="CG22" s="175">
        <v>100</v>
      </c>
      <c r="CH22" s="175">
        <v>98.2</v>
      </c>
      <c r="CI22" s="175">
        <v>109.4</v>
      </c>
      <c r="CJ22" s="175">
        <v>103.6</v>
      </c>
      <c r="CK22" s="175">
        <v>99.4</v>
      </c>
      <c r="CL22" s="175">
        <v>99</v>
      </c>
      <c r="CM22" s="175">
        <v>101.4</v>
      </c>
      <c r="CN22" s="175">
        <v>99.5</v>
      </c>
      <c r="CO22" s="175">
        <v>99.7</v>
      </c>
      <c r="CP22" s="175">
        <v>99.8</v>
      </c>
      <c r="CQ22" s="175">
        <v>100</v>
      </c>
      <c r="CR22" s="175">
        <v>100.4</v>
      </c>
      <c r="CS22" s="175">
        <v>100.5</v>
      </c>
      <c r="CT22" s="175">
        <v>98.9</v>
      </c>
      <c r="CU22" s="175">
        <v>95.2</v>
      </c>
      <c r="CV22" s="175">
        <v>99.5</v>
      </c>
      <c r="CW22" s="175">
        <v>100.9</v>
      </c>
      <c r="CX22" s="175">
        <v>100</v>
      </c>
      <c r="CY22" s="175">
        <v>99.1</v>
      </c>
      <c r="CZ22" s="175">
        <v>100</v>
      </c>
      <c r="DA22" s="175">
        <v>98.8</v>
      </c>
      <c r="DB22" s="175">
        <v>99.1</v>
      </c>
      <c r="DC22" s="175">
        <v>99.9</v>
      </c>
      <c r="DD22" s="175">
        <v>100.3</v>
      </c>
      <c r="DE22" s="175">
        <v>100.3</v>
      </c>
      <c r="DF22" s="175">
        <v>99.8</v>
      </c>
      <c r="DG22" s="175">
        <v>101.9</v>
      </c>
    </row>
    <row r="23" spans="1:111" ht="30" customHeight="1">
      <c r="A23" s="188"/>
      <c r="B23" s="20" t="str">
        <f>IF('0'!A1=1,"Освіта","Education")</f>
        <v>Освіта</v>
      </c>
      <c r="C23" s="39" t="s">
        <v>2</v>
      </c>
      <c r="D23" s="40">
        <v>100</v>
      </c>
      <c r="E23" s="40">
        <v>100</v>
      </c>
      <c r="F23" s="40">
        <v>99.3</v>
      </c>
      <c r="G23" s="40">
        <v>98.6</v>
      </c>
      <c r="H23" s="40">
        <v>99.4</v>
      </c>
      <c r="I23" s="40">
        <v>99.5</v>
      </c>
      <c r="J23" s="40">
        <v>99.8</v>
      </c>
      <c r="K23" s="40">
        <v>101.1</v>
      </c>
      <c r="L23" s="40">
        <v>101.8</v>
      </c>
      <c r="M23" s="40">
        <v>100.5</v>
      </c>
      <c r="N23" s="40">
        <v>100</v>
      </c>
      <c r="O23" s="39" t="s">
        <v>2</v>
      </c>
      <c r="P23" s="40">
        <v>100.1</v>
      </c>
      <c r="Q23" s="40">
        <v>99.8</v>
      </c>
      <c r="R23" s="40">
        <v>99</v>
      </c>
      <c r="S23" s="40">
        <v>98.7</v>
      </c>
      <c r="T23" s="40">
        <v>99.7</v>
      </c>
      <c r="U23" s="39" t="s">
        <v>2</v>
      </c>
      <c r="V23" s="39" t="s">
        <v>2</v>
      </c>
      <c r="W23" s="40">
        <v>99.9</v>
      </c>
      <c r="X23" s="40">
        <v>99.9</v>
      </c>
      <c r="Y23" s="40">
        <v>98.6</v>
      </c>
      <c r="Z23" s="40">
        <v>99.9</v>
      </c>
      <c r="AA23" s="41">
        <v>98.729247796679644</v>
      </c>
      <c r="AB23" s="40">
        <v>100.6</v>
      </c>
      <c r="AC23" s="40">
        <v>99.8</v>
      </c>
      <c r="AD23" s="40">
        <v>98.7</v>
      </c>
      <c r="AE23" s="40">
        <v>99</v>
      </c>
      <c r="AF23" s="40">
        <v>99.5</v>
      </c>
      <c r="AG23" s="40">
        <v>99.4</v>
      </c>
      <c r="AH23" s="40">
        <v>99.4</v>
      </c>
      <c r="AI23" s="40">
        <v>101</v>
      </c>
      <c r="AJ23" s="40">
        <v>101.5</v>
      </c>
      <c r="AK23" s="40">
        <v>100.8</v>
      </c>
      <c r="AL23" s="40">
        <v>100.3</v>
      </c>
      <c r="AM23" s="40">
        <v>96.4</v>
      </c>
      <c r="AN23" s="40">
        <v>100.7</v>
      </c>
      <c r="AO23" s="40">
        <v>100.2</v>
      </c>
      <c r="AP23" s="40">
        <v>99</v>
      </c>
      <c r="AQ23" s="40">
        <v>98.8</v>
      </c>
      <c r="AR23" s="40">
        <v>99.2</v>
      </c>
      <c r="AS23" s="40">
        <v>99.6</v>
      </c>
      <c r="AT23" s="40">
        <v>99.5</v>
      </c>
      <c r="AU23" s="40">
        <v>101.3</v>
      </c>
      <c r="AV23" s="40">
        <v>101.5</v>
      </c>
      <c r="AW23" s="40">
        <v>101.3</v>
      </c>
      <c r="AX23" s="40">
        <v>99.8</v>
      </c>
      <c r="AY23" s="40">
        <v>98.3</v>
      </c>
      <c r="AZ23" s="40">
        <v>101.1</v>
      </c>
      <c r="BA23" s="167">
        <v>100.2</v>
      </c>
      <c r="BB23" s="40">
        <v>99</v>
      </c>
      <c r="BC23" s="171">
        <v>99</v>
      </c>
      <c r="BD23" s="171">
        <v>99.3</v>
      </c>
      <c r="BE23" s="171">
        <v>99.5</v>
      </c>
      <c r="BF23" s="13">
        <v>99.5</v>
      </c>
      <c r="BG23" s="13">
        <v>101.6</v>
      </c>
      <c r="BH23" s="13">
        <v>101.6</v>
      </c>
      <c r="BI23" s="13">
        <v>100.9</v>
      </c>
      <c r="BJ23" s="13">
        <v>99.9</v>
      </c>
      <c r="BK23" s="13">
        <v>98.6</v>
      </c>
      <c r="BL23" s="13">
        <v>100.8</v>
      </c>
      <c r="BM23" s="13">
        <v>99.9</v>
      </c>
      <c r="BN23" s="13">
        <v>99.1</v>
      </c>
      <c r="BO23" s="13">
        <v>98.7</v>
      </c>
      <c r="BP23" s="13">
        <v>99.13</v>
      </c>
      <c r="BQ23" s="13">
        <v>98.88</v>
      </c>
      <c r="BR23" s="13">
        <v>99.2</v>
      </c>
      <c r="BS23" s="13">
        <v>101.3</v>
      </c>
      <c r="BT23" s="13">
        <v>101.7</v>
      </c>
      <c r="BU23" s="13">
        <v>100.9</v>
      </c>
      <c r="BV23" s="13">
        <v>99.8</v>
      </c>
      <c r="BW23" s="13">
        <v>97.4</v>
      </c>
      <c r="BX23" s="13">
        <v>100.1</v>
      </c>
      <c r="BY23" s="13">
        <v>99.7</v>
      </c>
      <c r="BZ23" s="13">
        <v>99.2</v>
      </c>
      <c r="CA23" s="13">
        <v>98.6</v>
      </c>
      <c r="CB23" s="13">
        <v>99.2</v>
      </c>
      <c r="CC23" s="13">
        <v>99.4</v>
      </c>
      <c r="CD23" s="13">
        <v>99.5</v>
      </c>
      <c r="CE23" s="13">
        <v>101.2</v>
      </c>
      <c r="CF23" s="13">
        <v>101</v>
      </c>
      <c r="CG23" s="13">
        <v>101.4</v>
      </c>
      <c r="CH23" s="13">
        <v>99.6</v>
      </c>
      <c r="CI23" s="13">
        <v>101.1</v>
      </c>
      <c r="CJ23" s="13">
        <v>100.2</v>
      </c>
      <c r="CK23" s="13">
        <v>99.8</v>
      </c>
      <c r="CL23" s="13">
        <v>98.4</v>
      </c>
      <c r="CM23" s="13">
        <v>99.4</v>
      </c>
      <c r="CN23" s="13">
        <v>99.3</v>
      </c>
      <c r="CO23" s="13">
        <v>99.4</v>
      </c>
      <c r="CP23" s="13">
        <v>99.5</v>
      </c>
      <c r="CQ23" s="13">
        <v>101.6</v>
      </c>
      <c r="CR23" s="13">
        <v>101.1</v>
      </c>
      <c r="CS23" s="13">
        <v>101</v>
      </c>
      <c r="CT23" s="13">
        <v>99.9</v>
      </c>
      <c r="CU23" s="13">
        <v>84.2</v>
      </c>
      <c r="CV23" s="13">
        <v>102.1</v>
      </c>
      <c r="CW23" s="13">
        <v>103.3</v>
      </c>
      <c r="CX23" s="13">
        <v>99.2</v>
      </c>
      <c r="CY23" s="13">
        <v>98.9</v>
      </c>
      <c r="CZ23" s="13">
        <v>99.1</v>
      </c>
      <c r="DA23" s="13">
        <v>99</v>
      </c>
      <c r="DB23" s="13">
        <v>100</v>
      </c>
      <c r="DC23" s="13">
        <v>101.3</v>
      </c>
      <c r="DD23" s="13">
        <v>100.8</v>
      </c>
      <c r="DE23" s="13">
        <v>100.3</v>
      </c>
      <c r="DF23" s="13">
        <v>99.7</v>
      </c>
      <c r="DG23" s="13">
        <v>103.9</v>
      </c>
    </row>
    <row r="24" spans="1:111" ht="30" customHeight="1">
      <c r="A24" s="188"/>
      <c r="B24" s="20" t="str">
        <f>IF('0'!A1=1,"Охорона здоров’я та надання  соціальної допомоги","Human health and social work activities")</f>
        <v>Охорона здоров’я та надання  соціальної допомоги</v>
      </c>
      <c r="C24" s="39" t="s">
        <v>2</v>
      </c>
      <c r="D24" s="40">
        <v>102.3</v>
      </c>
      <c r="E24" s="40">
        <v>100.4</v>
      </c>
      <c r="F24" s="40">
        <v>99.9</v>
      </c>
      <c r="G24" s="40">
        <v>100.4</v>
      </c>
      <c r="H24" s="40">
        <v>100.3</v>
      </c>
      <c r="I24" s="40">
        <v>99.9</v>
      </c>
      <c r="J24" s="40">
        <v>100.8</v>
      </c>
      <c r="K24" s="40">
        <v>99.6</v>
      </c>
      <c r="L24" s="40">
        <v>99.9</v>
      </c>
      <c r="M24" s="40">
        <v>100</v>
      </c>
      <c r="N24" s="40">
        <v>99.8</v>
      </c>
      <c r="O24" s="39" t="s">
        <v>2</v>
      </c>
      <c r="P24" s="40">
        <v>99.8</v>
      </c>
      <c r="Q24" s="40">
        <v>100.5</v>
      </c>
      <c r="R24" s="40">
        <v>99.4</v>
      </c>
      <c r="S24" s="40">
        <v>99.6</v>
      </c>
      <c r="T24" s="40">
        <v>100</v>
      </c>
      <c r="U24" s="39" t="s">
        <v>2</v>
      </c>
      <c r="V24" s="39" t="s">
        <v>2</v>
      </c>
      <c r="W24" s="40">
        <v>96.7</v>
      </c>
      <c r="X24" s="40">
        <v>98.9</v>
      </c>
      <c r="Y24" s="40">
        <v>97.7</v>
      </c>
      <c r="Z24" s="40">
        <v>99.9</v>
      </c>
      <c r="AA24" s="41">
        <v>96.497902643644537</v>
      </c>
      <c r="AB24" s="40">
        <v>100</v>
      </c>
      <c r="AC24" s="40">
        <v>99.9</v>
      </c>
      <c r="AD24" s="40">
        <v>99.4</v>
      </c>
      <c r="AE24" s="40">
        <v>99.8</v>
      </c>
      <c r="AF24" s="40">
        <v>99.9</v>
      </c>
      <c r="AG24" s="40">
        <v>99.9</v>
      </c>
      <c r="AH24" s="40">
        <v>100.3</v>
      </c>
      <c r="AI24" s="40">
        <v>99.7</v>
      </c>
      <c r="AJ24" s="40">
        <v>100.1</v>
      </c>
      <c r="AK24" s="40">
        <v>100</v>
      </c>
      <c r="AL24" s="40">
        <v>99.8</v>
      </c>
      <c r="AM24" s="40">
        <v>99.3</v>
      </c>
      <c r="AN24" s="40">
        <v>100.2</v>
      </c>
      <c r="AO24" s="40">
        <v>100</v>
      </c>
      <c r="AP24" s="40">
        <v>99.6</v>
      </c>
      <c r="AQ24" s="40">
        <v>99.6</v>
      </c>
      <c r="AR24" s="40">
        <v>100</v>
      </c>
      <c r="AS24" s="40">
        <v>100</v>
      </c>
      <c r="AT24" s="40">
        <v>100.3</v>
      </c>
      <c r="AU24" s="40">
        <v>99.8</v>
      </c>
      <c r="AV24" s="40">
        <v>100</v>
      </c>
      <c r="AW24" s="40">
        <v>100</v>
      </c>
      <c r="AX24" s="40">
        <v>99.6</v>
      </c>
      <c r="AY24" s="40">
        <v>98.6</v>
      </c>
      <c r="AZ24" s="40">
        <v>100.5</v>
      </c>
      <c r="BA24" s="167">
        <v>100.1</v>
      </c>
      <c r="BB24" s="40">
        <v>99.7</v>
      </c>
      <c r="BC24" s="171">
        <v>99.7</v>
      </c>
      <c r="BD24" s="171">
        <v>100.1</v>
      </c>
      <c r="BE24" s="171">
        <v>100.1</v>
      </c>
      <c r="BF24" s="13">
        <v>100.2</v>
      </c>
      <c r="BG24" s="13">
        <v>99.8</v>
      </c>
      <c r="BH24" s="13">
        <v>100.3</v>
      </c>
      <c r="BI24" s="13">
        <v>99.8</v>
      </c>
      <c r="BJ24" s="13">
        <v>99.8</v>
      </c>
      <c r="BK24" s="13">
        <v>98.8</v>
      </c>
      <c r="BL24" s="13">
        <v>100.2</v>
      </c>
      <c r="BM24" s="13">
        <v>99.8</v>
      </c>
      <c r="BN24" s="13">
        <v>99.4</v>
      </c>
      <c r="BO24" s="13">
        <v>99.6</v>
      </c>
      <c r="BP24" s="13">
        <v>99.71</v>
      </c>
      <c r="BQ24" s="13">
        <v>99.53</v>
      </c>
      <c r="BR24" s="13">
        <v>99.6</v>
      </c>
      <c r="BS24" s="13">
        <v>99.6</v>
      </c>
      <c r="BT24" s="13">
        <v>100.1</v>
      </c>
      <c r="BU24" s="13">
        <v>99.7</v>
      </c>
      <c r="BV24" s="13">
        <v>99.4</v>
      </c>
      <c r="BW24" s="13">
        <v>98</v>
      </c>
      <c r="BX24" s="13">
        <v>99.6</v>
      </c>
      <c r="BY24" s="13">
        <v>99.6</v>
      </c>
      <c r="BZ24" s="13">
        <v>99.3</v>
      </c>
      <c r="CA24" s="13">
        <v>99.4</v>
      </c>
      <c r="CB24" s="13">
        <v>99.8</v>
      </c>
      <c r="CC24" s="13">
        <v>99.8</v>
      </c>
      <c r="CD24" s="13">
        <v>100.2</v>
      </c>
      <c r="CE24" s="13">
        <v>99.5</v>
      </c>
      <c r="CF24" s="13">
        <v>100</v>
      </c>
      <c r="CG24" s="13">
        <v>100</v>
      </c>
      <c r="CH24" s="13">
        <v>99.5</v>
      </c>
      <c r="CI24" s="13">
        <v>100.6</v>
      </c>
      <c r="CJ24" s="13">
        <v>99.3</v>
      </c>
      <c r="CK24" s="13">
        <v>98.9</v>
      </c>
      <c r="CL24" s="13">
        <v>97.2</v>
      </c>
      <c r="CM24" s="13">
        <v>100</v>
      </c>
      <c r="CN24" s="13">
        <v>99.7</v>
      </c>
      <c r="CO24" s="13">
        <v>99.9</v>
      </c>
      <c r="CP24" s="13">
        <v>100.3</v>
      </c>
      <c r="CQ24" s="13">
        <v>99.6</v>
      </c>
      <c r="CR24" s="13">
        <v>100</v>
      </c>
      <c r="CS24" s="13">
        <v>100.1</v>
      </c>
      <c r="CT24" s="13">
        <v>99.9</v>
      </c>
      <c r="CU24" s="13">
        <v>99.2</v>
      </c>
      <c r="CV24" s="13">
        <v>99.9</v>
      </c>
      <c r="CW24" s="13">
        <v>98.3</v>
      </c>
      <c r="CX24" s="13">
        <v>100.7</v>
      </c>
      <c r="CY24" s="13">
        <v>99.7</v>
      </c>
      <c r="CZ24" s="13">
        <v>99.7</v>
      </c>
      <c r="DA24" s="13">
        <v>99.5</v>
      </c>
      <c r="DB24" s="13">
        <v>100</v>
      </c>
      <c r="DC24" s="13">
        <v>99.4</v>
      </c>
      <c r="DD24" s="13">
        <v>100</v>
      </c>
      <c r="DE24" s="13">
        <v>99.9</v>
      </c>
      <c r="DF24" s="13">
        <v>99</v>
      </c>
      <c r="DG24" s="13">
        <v>100.6</v>
      </c>
    </row>
    <row r="25" spans="1:111" ht="30" customHeight="1">
      <c r="A25" s="188"/>
      <c r="B25" s="20" t="str">
        <f>IF('0'!A1=1,"з них охорона здоров’я  ","of which human health")</f>
        <v xml:space="preserve">з них охорона здоров’я  </v>
      </c>
      <c r="C25" s="39" t="s">
        <v>2</v>
      </c>
      <c r="D25" s="40">
        <v>102.6</v>
      </c>
      <c r="E25" s="40">
        <v>100.4</v>
      </c>
      <c r="F25" s="40">
        <v>99.8</v>
      </c>
      <c r="G25" s="40">
        <v>100.4</v>
      </c>
      <c r="H25" s="40">
        <v>100.4</v>
      </c>
      <c r="I25" s="40">
        <v>99.9</v>
      </c>
      <c r="J25" s="40">
        <v>100.9</v>
      </c>
      <c r="K25" s="40">
        <v>99.6</v>
      </c>
      <c r="L25" s="40">
        <v>99.8</v>
      </c>
      <c r="M25" s="40">
        <v>100</v>
      </c>
      <c r="N25" s="40">
        <v>99.8</v>
      </c>
      <c r="O25" s="39" t="s">
        <v>2</v>
      </c>
      <c r="P25" s="40">
        <v>99.8</v>
      </c>
      <c r="Q25" s="40">
        <v>100.5</v>
      </c>
      <c r="R25" s="40">
        <v>99.4</v>
      </c>
      <c r="S25" s="40">
        <v>99.8</v>
      </c>
      <c r="T25" s="40">
        <v>100.2</v>
      </c>
      <c r="U25" s="39" t="s">
        <v>2</v>
      </c>
      <c r="V25" s="39" t="s">
        <v>2</v>
      </c>
      <c r="W25" s="40">
        <v>96.8</v>
      </c>
      <c r="X25" s="40">
        <v>98.7</v>
      </c>
      <c r="Y25" s="40">
        <v>97.7</v>
      </c>
      <c r="Z25" s="40">
        <v>99.9</v>
      </c>
      <c r="AA25" s="41">
        <v>96.879448155042155</v>
      </c>
      <c r="AB25" s="40">
        <v>100</v>
      </c>
      <c r="AC25" s="40">
        <v>99.9</v>
      </c>
      <c r="AD25" s="40">
        <v>99.3</v>
      </c>
      <c r="AE25" s="40">
        <v>99.8</v>
      </c>
      <c r="AF25" s="40">
        <v>100</v>
      </c>
      <c r="AG25" s="40">
        <v>99.9</v>
      </c>
      <c r="AH25" s="40">
        <v>100.4</v>
      </c>
      <c r="AI25" s="40">
        <v>99.7</v>
      </c>
      <c r="AJ25" s="40">
        <v>100.1</v>
      </c>
      <c r="AK25" s="40">
        <v>100</v>
      </c>
      <c r="AL25" s="40">
        <v>99.8</v>
      </c>
      <c r="AM25" s="40">
        <v>99.1</v>
      </c>
      <c r="AN25" s="40">
        <v>100.1</v>
      </c>
      <c r="AO25" s="40">
        <v>100</v>
      </c>
      <c r="AP25" s="40">
        <v>99.6</v>
      </c>
      <c r="AQ25" s="40">
        <v>99.6</v>
      </c>
      <c r="AR25" s="40">
        <v>100.1</v>
      </c>
      <c r="AS25" s="40">
        <v>100</v>
      </c>
      <c r="AT25" s="40">
        <v>100.3</v>
      </c>
      <c r="AU25" s="40">
        <v>99.8</v>
      </c>
      <c r="AV25" s="40">
        <v>100</v>
      </c>
      <c r="AW25" s="40">
        <v>100</v>
      </c>
      <c r="AX25" s="40">
        <v>99.6</v>
      </c>
      <c r="AY25" s="40">
        <v>99</v>
      </c>
      <c r="AZ25" s="40">
        <v>100.5</v>
      </c>
      <c r="BA25" s="167">
        <v>100.1</v>
      </c>
      <c r="BB25" s="40">
        <v>99.6</v>
      </c>
      <c r="BC25" s="171">
        <v>99.8</v>
      </c>
      <c r="BD25" s="171">
        <v>100.1</v>
      </c>
      <c r="BE25" s="171">
        <v>100.1</v>
      </c>
      <c r="BF25" s="13">
        <v>100.3</v>
      </c>
      <c r="BG25" s="13">
        <v>99.7</v>
      </c>
      <c r="BH25" s="13">
        <v>100.1</v>
      </c>
      <c r="BI25" s="13">
        <v>99.9</v>
      </c>
      <c r="BJ25" s="13">
        <v>99.7</v>
      </c>
      <c r="BK25" s="13">
        <v>99.1</v>
      </c>
      <c r="BL25" s="13">
        <v>100.2</v>
      </c>
      <c r="BM25" s="13">
        <v>99.8</v>
      </c>
      <c r="BN25" s="13">
        <v>99.4</v>
      </c>
      <c r="BO25" s="13">
        <v>99.6</v>
      </c>
      <c r="BP25" s="13">
        <v>99.71</v>
      </c>
      <c r="BQ25" s="13">
        <v>99.53</v>
      </c>
      <c r="BR25" s="13">
        <v>99.7</v>
      </c>
      <c r="BS25" s="13">
        <v>99.7</v>
      </c>
      <c r="BT25" s="13">
        <v>100.1</v>
      </c>
      <c r="BU25" s="13">
        <v>99.6</v>
      </c>
      <c r="BV25" s="13">
        <v>99.3</v>
      </c>
      <c r="BW25" s="13">
        <v>98.8</v>
      </c>
      <c r="BX25" s="13">
        <v>99.6</v>
      </c>
      <c r="BY25" s="13">
        <v>99.6</v>
      </c>
      <c r="BZ25" s="13">
        <v>99.2</v>
      </c>
      <c r="CA25" s="13">
        <v>99.4</v>
      </c>
      <c r="CB25" s="13">
        <v>99.8</v>
      </c>
      <c r="CC25" s="13">
        <v>99.8</v>
      </c>
      <c r="CD25" s="13">
        <v>100.2</v>
      </c>
      <c r="CE25" s="13">
        <v>99.5</v>
      </c>
      <c r="CF25" s="13">
        <v>100</v>
      </c>
      <c r="CG25" s="13">
        <v>100</v>
      </c>
      <c r="CH25" s="13">
        <v>99.5</v>
      </c>
      <c r="CI25" s="13">
        <v>100.3</v>
      </c>
      <c r="CJ25" s="13">
        <v>99.2</v>
      </c>
      <c r="CK25" s="13">
        <v>98.8</v>
      </c>
      <c r="CL25" s="13">
        <v>97</v>
      </c>
      <c r="CM25" s="13">
        <v>100</v>
      </c>
      <c r="CN25" s="13">
        <v>99.7</v>
      </c>
      <c r="CO25" s="13">
        <v>99.9</v>
      </c>
      <c r="CP25" s="13">
        <v>100.3</v>
      </c>
      <c r="CQ25" s="13">
        <v>99.6</v>
      </c>
      <c r="CR25" s="13">
        <v>99.9</v>
      </c>
      <c r="CS25" s="13">
        <v>100.1</v>
      </c>
      <c r="CT25" s="13">
        <v>99.9</v>
      </c>
      <c r="CU25" s="13">
        <v>100.4</v>
      </c>
      <c r="CV25" s="13">
        <v>100</v>
      </c>
      <c r="CW25" s="13">
        <v>98.1</v>
      </c>
      <c r="CX25" s="13">
        <v>100.8</v>
      </c>
      <c r="CY25" s="13">
        <v>99.7</v>
      </c>
      <c r="CZ25" s="13">
        <v>99.5</v>
      </c>
      <c r="DA25" s="13">
        <v>99.5</v>
      </c>
      <c r="DB25" s="13">
        <v>100</v>
      </c>
      <c r="DC25" s="13">
        <v>99.3</v>
      </c>
      <c r="DD25" s="13">
        <v>100</v>
      </c>
      <c r="DE25" s="13">
        <v>99.9</v>
      </c>
      <c r="DF25" s="13">
        <v>99</v>
      </c>
      <c r="DG25" s="13">
        <v>100.3</v>
      </c>
    </row>
    <row r="26" spans="1:111" ht="30" customHeight="1">
      <c r="A26" s="188"/>
      <c r="B26" s="20" t="str">
        <f>IF('0'!A1=1,"Мистецтво, спорт, розваги та відпочинок","Arts, sport, entertainment and recreation")</f>
        <v>Мистецтво, спорт, розваги та відпочинок</v>
      </c>
      <c r="C26" s="39" t="s">
        <v>2</v>
      </c>
      <c r="D26" s="40">
        <v>100.5</v>
      </c>
      <c r="E26" s="40">
        <v>100</v>
      </c>
      <c r="F26" s="40">
        <v>100.2</v>
      </c>
      <c r="G26" s="40">
        <v>99.3</v>
      </c>
      <c r="H26" s="40">
        <v>99.8</v>
      </c>
      <c r="I26" s="40">
        <v>99.2</v>
      </c>
      <c r="J26" s="40">
        <v>99.9</v>
      </c>
      <c r="K26" s="40">
        <v>100.9</v>
      </c>
      <c r="L26" s="40">
        <v>101.1</v>
      </c>
      <c r="M26" s="40">
        <v>100.2</v>
      </c>
      <c r="N26" s="40">
        <v>100</v>
      </c>
      <c r="O26" s="39" t="s">
        <v>2</v>
      </c>
      <c r="P26" s="40">
        <v>101.2</v>
      </c>
      <c r="Q26" s="40">
        <v>100.1</v>
      </c>
      <c r="R26" s="40">
        <v>99.3</v>
      </c>
      <c r="S26" s="40">
        <v>98.8</v>
      </c>
      <c r="T26" s="40">
        <v>102.7</v>
      </c>
      <c r="U26" s="39" t="s">
        <v>2</v>
      </c>
      <c r="V26" s="39" t="s">
        <v>2</v>
      </c>
      <c r="W26" s="40">
        <v>98.1</v>
      </c>
      <c r="X26" s="40">
        <v>99.8</v>
      </c>
      <c r="Y26" s="40">
        <v>99.2</v>
      </c>
      <c r="Z26" s="40">
        <v>99.8</v>
      </c>
      <c r="AA26" s="41">
        <v>98.74176153385261</v>
      </c>
      <c r="AB26" s="40">
        <v>99.5</v>
      </c>
      <c r="AC26" s="40">
        <v>100</v>
      </c>
      <c r="AD26" s="40">
        <v>99.5</v>
      </c>
      <c r="AE26" s="40">
        <v>99.2</v>
      </c>
      <c r="AF26" s="40">
        <v>99.1</v>
      </c>
      <c r="AG26" s="40">
        <v>99.1</v>
      </c>
      <c r="AH26" s="40">
        <v>99.5</v>
      </c>
      <c r="AI26" s="40">
        <v>100.3</v>
      </c>
      <c r="AJ26" s="40">
        <v>100.3</v>
      </c>
      <c r="AK26" s="40">
        <v>100.4</v>
      </c>
      <c r="AL26" s="40">
        <v>99.8</v>
      </c>
      <c r="AM26" s="40">
        <v>96.9</v>
      </c>
      <c r="AN26" s="40">
        <v>100.4</v>
      </c>
      <c r="AO26" s="40">
        <v>99.8</v>
      </c>
      <c r="AP26" s="40">
        <v>99.8</v>
      </c>
      <c r="AQ26" s="40">
        <v>99.9</v>
      </c>
      <c r="AR26" s="40">
        <v>99.4</v>
      </c>
      <c r="AS26" s="40">
        <v>99.8</v>
      </c>
      <c r="AT26" s="40">
        <v>99.2</v>
      </c>
      <c r="AU26" s="40">
        <v>100</v>
      </c>
      <c r="AV26" s="40">
        <v>100.8</v>
      </c>
      <c r="AW26" s="40">
        <v>100.8</v>
      </c>
      <c r="AX26" s="40">
        <v>99.8</v>
      </c>
      <c r="AY26" s="40">
        <v>97.8</v>
      </c>
      <c r="AZ26" s="40">
        <v>101.4</v>
      </c>
      <c r="BA26" s="167">
        <v>99.5</v>
      </c>
      <c r="BB26" s="40">
        <v>99.5</v>
      </c>
      <c r="BC26" s="171">
        <v>99.6</v>
      </c>
      <c r="BD26" s="171">
        <v>99.4</v>
      </c>
      <c r="BE26" s="171">
        <v>99.3</v>
      </c>
      <c r="BF26" s="13">
        <v>100.1</v>
      </c>
      <c r="BG26" s="13">
        <v>100.2</v>
      </c>
      <c r="BH26" s="13">
        <v>100.5</v>
      </c>
      <c r="BI26" s="13">
        <v>100.4</v>
      </c>
      <c r="BJ26" s="13">
        <v>100</v>
      </c>
      <c r="BK26" s="13">
        <v>94.7</v>
      </c>
      <c r="BL26" s="13">
        <v>101.9</v>
      </c>
      <c r="BM26" s="13">
        <v>99.6</v>
      </c>
      <c r="BN26" s="13">
        <v>99.9</v>
      </c>
      <c r="BO26" s="13">
        <v>99.2</v>
      </c>
      <c r="BP26" s="13">
        <v>98.57</v>
      </c>
      <c r="BQ26" s="13">
        <v>99.49</v>
      </c>
      <c r="BR26" s="13">
        <v>99</v>
      </c>
      <c r="BS26" s="13">
        <v>101</v>
      </c>
      <c r="BT26" s="13">
        <v>101</v>
      </c>
      <c r="BU26" s="13">
        <v>100.6</v>
      </c>
      <c r="BV26" s="13">
        <v>99.5</v>
      </c>
      <c r="BW26" s="13">
        <v>96.1</v>
      </c>
      <c r="BX26" s="13">
        <v>99.6</v>
      </c>
      <c r="BY26" s="13">
        <v>99.8</v>
      </c>
      <c r="BZ26" s="13">
        <v>99.8</v>
      </c>
      <c r="CA26" s="13">
        <v>98.9</v>
      </c>
      <c r="CB26" s="13">
        <v>99</v>
      </c>
      <c r="CC26" s="13">
        <v>99.4</v>
      </c>
      <c r="CD26" s="13">
        <v>99.6</v>
      </c>
      <c r="CE26" s="13">
        <v>100.7</v>
      </c>
      <c r="CF26" s="13">
        <v>100.8</v>
      </c>
      <c r="CG26" s="13">
        <v>100.8</v>
      </c>
      <c r="CH26" s="13">
        <v>99.5</v>
      </c>
      <c r="CI26" s="13">
        <v>103.9</v>
      </c>
      <c r="CJ26" s="13">
        <v>99.9</v>
      </c>
      <c r="CK26" s="13">
        <v>99.5</v>
      </c>
      <c r="CL26" s="13">
        <v>98.9</v>
      </c>
      <c r="CM26" s="13">
        <v>99.8</v>
      </c>
      <c r="CN26" s="13">
        <v>99.7</v>
      </c>
      <c r="CO26" s="13">
        <v>99.8</v>
      </c>
      <c r="CP26" s="13">
        <v>100.1</v>
      </c>
      <c r="CQ26" s="13">
        <v>100.6</v>
      </c>
      <c r="CR26" s="13">
        <v>100.6</v>
      </c>
      <c r="CS26" s="13">
        <v>100.3</v>
      </c>
      <c r="CT26" s="13">
        <v>99.5</v>
      </c>
      <c r="CU26" s="13">
        <v>85</v>
      </c>
      <c r="CV26" s="13">
        <v>102.5</v>
      </c>
      <c r="CW26" s="13">
        <v>102.8</v>
      </c>
      <c r="CX26" s="13">
        <v>99.2</v>
      </c>
      <c r="CY26" s="13">
        <v>99.4</v>
      </c>
      <c r="CZ26" s="13">
        <v>99.5</v>
      </c>
      <c r="DA26" s="13">
        <v>98.8</v>
      </c>
      <c r="DB26" s="13">
        <v>100</v>
      </c>
      <c r="DC26" s="13">
        <v>100.5</v>
      </c>
      <c r="DD26" s="13">
        <v>100.8</v>
      </c>
      <c r="DE26" s="13">
        <v>100</v>
      </c>
      <c r="DF26" s="13">
        <v>99.6</v>
      </c>
      <c r="DG26" s="13">
        <v>101.1</v>
      </c>
    </row>
    <row r="27" spans="1:111" ht="30" customHeight="1">
      <c r="A27" s="188"/>
      <c r="B27" s="20" t="str">
        <f>IF('0'!A1=1,"діяльність у сфері творчості, мистецтва та розваг","arts, entertainment and recreation activities")</f>
        <v>діяльність у сфері творчості, мистецтва та розваг</v>
      </c>
      <c r="C27" s="39" t="s">
        <v>2</v>
      </c>
      <c r="D27" s="40">
        <v>100.4</v>
      </c>
      <c r="E27" s="40">
        <v>100.2</v>
      </c>
      <c r="F27" s="40">
        <v>99.6</v>
      </c>
      <c r="G27" s="40">
        <v>98</v>
      </c>
      <c r="H27" s="40">
        <v>99.6</v>
      </c>
      <c r="I27" s="40">
        <v>99.1</v>
      </c>
      <c r="J27" s="40">
        <v>100</v>
      </c>
      <c r="K27" s="40">
        <v>101.5</v>
      </c>
      <c r="L27" s="40">
        <v>102.3</v>
      </c>
      <c r="M27" s="40">
        <v>100.5</v>
      </c>
      <c r="N27" s="40">
        <v>100</v>
      </c>
      <c r="O27" s="39" t="s">
        <v>2</v>
      </c>
      <c r="P27" s="40">
        <v>102.4</v>
      </c>
      <c r="Q27" s="40">
        <v>99.6</v>
      </c>
      <c r="R27" s="40">
        <v>98.9</v>
      </c>
      <c r="S27" s="40">
        <v>98.4</v>
      </c>
      <c r="T27" s="40">
        <v>106.1</v>
      </c>
      <c r="U27" s="42" t="s">
        <v>2</v>
      </c>
      <c r="V27" s="42" t="s">
        <v>2</v>
      </c>
      <c r="W27" s="40">
        <v>98.9</v>
      </c>
      <c r="X27" s="40">
        <v>100.6</v>
      </c>
      <c r="Y27" s="40">
        <v>99</v>
      </c>
      <c r="Z27" s="40">
        <v>99.3</v>
      </c>
      <c r="AA27" s="41">
        <v>98.959537572254334</v>
      </c>
      <c r="AB27" s="40">
        <v>99.6</v>
      </c>
      <c r="AC27" s="40">
        <v>100.4</v>
      </c>
      <c r="AD27" s="40">
        <v>99.2</v>
      </c>
      <c r="AE27" s="40">
        <v>100.2</v>
      </c>
      <c r="AF27" s="40">
        <v>99.1</v>
      </c>
      <c r="AG27" s="40">
        <v>99.1</v>
      </c>
      <c r="AH27" s="40">
        <v>99.3</v>
      </c>
      <c r="AI27" s="40">
        <v>100.6</v>
      </c>
      <c r="AJ27" s="40">
        <v>101.2</v>
      </c>
      <c r="AK27" s="40">
        <v>101.1</v>
      </c>
      <c r="AL27" s="40">
        <v>100.1</v>
      </c>
      <c r="AM27" s="40">
        <v>100.3</v>
      </c>
      <c r="AN27" s="40">
        <v>98.8</v>
      </c>
      <c r="AO27" s="40">
        <v>99.9</v>
      </c>
      <c r="AP27" s="40">
        <v>99.5</v>
      </c>
      <c r="AQ27" s="40">
        <v>99.3</v>
      </c>
      <c r="AR27" s="40">
        <v>99.4</v>
      </c>
      <c r="AS27" s="40">
        <v>100.1</v>
      </c>
      <c r="AT27" s="40">
        <v>98.8</v>
      </c>
      <c r="AU27" s="40">
        <v>100.2</v>
      </c>
      <c r="AV27" s="40">
        <v>101.8</v>
      </c>
      <c r="AW27" s="40">
        <v>100.9</v>
      </c>
      <c r="AX27" s="40">
        <v>100.2</v>
      </c>
      <c r="AY27" s="40">
        <v>96.9</v>
      </c>
      <c r="AZ27" s="40">
        <v>103.8</v>
      </c>
      <c r="BA27" s="167">
        <v>99.4</v>
      </c>
      <c r="BB27" s="40">
        <v>99.1</v>
      </c>
      <c r="BC27" s="171">
        <v>99.7</v>
      </c>
      <c r="BD27" s="171">
        <v>99.7</v>
      </c>
      <c r="BE27" s="171">
        <v>98.7</v>
      </c>
      <c r="BF27" s="13">
        <v>99.8</v>
      </c>
      <c r="BG27" s="13">
        <v>100.3</v>
      </c>
      <c r="BH27" s="13">
        <v>101.1</v>
      </c>
      <c r="BI27" s="13">
        <v>100.7</v>
      </c>
      <c r="BJ27" s="13">
        <v>100.1</v>
      </c>
      <c r="BK27" s="13">
        <v>94.1</v>
      </c>
      <c r="BL27" s="13">
        <v>103.2</v>
      </c>
      <c r="BM27" s="13">
        <v>99.6</v>
      </c>
      <c r="BN27" s="13">
        <v>99.6</v>
      </c>
      <c r="BO27" s="13">
        <v>98.7</v>
      </c>
      <c r="BP27" s="13">
        <v>98.56</v>
      </c>
      <c r="BQ27" s="13">
        <v>99.39</v>
      </c>
      <c r="BR27" s="13">
        <v>99.1</v>
      </c>
      <c r="BS27" s="13">
        <v>101.5</v>
      </c>
      <c r="BT27" s="13">
        <v>101.5</v>
      </c>
      <c r="BU27" s="13">
        <v>100.7</v>
      </c>
      <c r="BV27" s="13">
        <v>99.7</v>
      </c>
      <c r="BW27" s="13">
        <v>93.7</v>
      </c>
      <c r="BX27" s="13">
        <v>99.6</v>
      </c>
      <c r="BY27" s="13">
        <v>99.6</v>
      </c>
      <c r="BZ27" s="13">
        <v>99.5</v>
      </c>
      <c r="CA27" s="13">
        <v>98.5</v>
      </c>
      <c r="CB27" s="13">
        <v>99.1</v>
      </c>
      <c r="CC27" s="13">
        <v>99.4</v>
      </c>
      <c r="CD27" s="13">
        <v>99.7</v>
      </c>
      <c r="CE27" s="13">
        <v>101.2</v>
      </c>
      <c r="CF27" s="13">
        <v>101.4</v>
      </c>
      <c r="CG27" s="13">
        <v>101</v>
      </c>
      <c r="CH27" s="13">
        <v>99.6</v>
      </c>
      <c r="CI27" s="13">
        <v>103</v>
      </c>
      <c r="CJ27" s="13">
        <v>100.2</v>
      </c>
      <c r="CK27" s="13">
        <v>99.4</v>
      </c>
      <c r="CL27" s="13">
        <v>99.4</v>
      </c>
      <c r="CM27" s="13">
        <v>99.1</v>
      </c>
      <c r="CN27" s="13">
        <v>99.2</v>
      </c>
      <c r="CO27" s="13">
        <v>99.2</v>
      </c>
      <c r="CP27" s="13">
        <v>100.3</v>
      </c>
      <c r="CQ27" s="13">
        <v>100.7</v>
      </c>
      <c r="CR27" s="13">
        <v>101</v>
      </c>
      <c r="CS27" s="13">
        <v>101</v>
      </c>
      <c r="CT27" s="13">
        <v>99.7</v>
      </c>
      <c r="CU27" s="13">
        <v>82.6</v>
      </c>
      <c r="CV27" s="13">
        <v>103.1</v>
      </c>
      <c r="CW27" s="13">
        <v>104</v>
      </c>
      <c r="CX27" s="13">
        <v>98.8</v>
      </c>
      <c r="CY27" s="13">
        <v>98.8</v>
      </c>
      <c r="CZ27" s="13">
        <v>99.5</v>
      </c>
      <c r="DA27" s="13">
        <v>98</v>
      </c>
      <c r="DB27" s="13">
        <v>100.2</v>
      </c>
      <c r="DC27" s="13">
        <v>100.6</v>
      </c>
      <c r="DD27" s="13">
        <v>101.6</v>
      </c>
      <c r="DE27" s="13">
        <v>100.1</v>
      </c>
      <c r="DF27" s="13">
        <v>99.7</v>
      </c>
      <c r="DG27" s="13">
        <v>97.9</v>
      </c>
    </row>
    <row r="28" spans="1:111" ht="30" customHeight="1">
      <c r="A28" s="188"/>
      <c r="B28" s="20"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39" t="s">
        <v>2</v>
      </c>
      <c r="D28" s="40">
        <v>100.3</v>
      </c>
      <c r="E28" s="40">
        <v>100.2</v>
      </c>
      <c r="F28" s="40">
        <v>100</v>
      </c>
      <c r="G28" s="40">
        <v>99.9</v>
      </c>
      <c r="H28" s="40">
        <v>100.4</v>
      </c>
      <c r="I28" s="40">
        <v>99.5</v>
      </c>
      <c r="J28" s="40">
        <v>100.1</v>
      </c>
      <c r="K28" s="40">
        <v>100.1</v>
      </c>
      <c r="L28" s="40">
        <v>100.6</v>
      </c>
      <c r="M28" s="40">
        <v>99.9</v>
      </c>
      <c r="N28" s="40">
        <v>99.9</v>
      </c>
      <c r="O28" s="39" t="s">
        <v>2</v>
      </c>
      <c r="P28" s="40">
        <v>99.7</v>
      </c>
      <c r="Q28" s="40">
        <v>100.5</v>
      </c>
      <c r="R28" s="40">
        <v>99.8</v>
      </c>
      <c r="S28" s="40">
        <v>99.8</v>
      </c>
      <c r="T28" s="40">
        <v>99.7</v>
      </c>
      <c r="U28" s="39" t="s">
        <v>2</v>
      </c>
      <c r="V28" s="39" t="s">
        <v>2</v>
      </c>
      <c r="W28" s="40">
        <v>97.2</v>
      </c>
      <c r="X28" s="40">
        <v>99.3</v>
      </c>
      <c r="Y28" s="40">
        <v>100.9</v>
      </c>
      <c r="Z28" s="40">
        <v>100.1</v>
      </c>
      <c r="AA28" s="41">
        <v>99.6</v>
      </c>
      <c r="AB28" s="40">
        <v>100.3</v>
      </c>
      <c r="AC28" s="40">
        <v>100</v>
      </c>
      <c r="AD28" s="40">
        <v>99.7</v>
      </c>
      <c r="AE28" s="40">
        <v>96.7</v>
      </c>
      <c r="AF28" s="40">
        <v>99.3</v>
      </c>
      <c r="AG28" s="40">
        <v>99.4</v>
      </c>
      <c r="AH28" s="40">
        <v>99.8</v>
      </c>
      <c r="AI28" s="40">
        <v>100</v>
      </c>
      <c r="AJ28" s="40">
        <v>100.4</v>
      </c>
      <c r="AK28" s="40">
        <v>99.9</v>
      </c>
      <c r="AL28" s="40">
        <v>100.2</v>
      </c>
      <c r="AM28" s="40">
        <v>96.8</v>
      </c>
      <c r="AN28" s="40">
        <v>101.5</v>
      </c>
      <c r="AO28" s="40">
        <v>99.9</v>
      </c>
      <c r="AP28" s="40">
        <v>99.3</v>
      </c>
      <c r="AQ28" s="40">
        <v>99.5</v>
      </c>
      <c r="AR28" s="40">
        <v>99.3</v>
      </c>
      <c r="AS28" s="40">
        <v>99.5</v>
      </c>
      <c r="AT28" s="40">
        <v>99.7</v>
      </c>
      <c r="AU28" s="40">
        <v>100</v>
      </c>
      <c r="AV28" s="40">
        <v>100.3</v>
      </c>
      <c r="AW28" s="40">
        <v>100.5</v>
      </c>
      <c r="AX28" s="40">
        <v>100</v>
      </c>
      <c r="AY28" s="40">
        <v>94.9</v>
      </c>
      <c r="AZ28" s="40">
        <v>100.8</v>
      </c>
      <c r="BA28" s="167">
        <v>99.8</v>
      </c>
      <c r="BB28" s="40">
        <v>99.7</v>
      </c>
      <c r="BC28" s="171">
        <v>99.2</v>
      </c>
      <c r="BD28" s="171">
        <v>99.9</v>
      </c>
      <c r="BE28" s="171">
        <v>100</v>
      </c>
      <c r="BF28" s="13">
        <v>100.3</v>
      </c>
      <c r="BG28" s="13">
        <v>100</v>
      </c>
      <c r="BH28" s="13">
        <v>100.2</v>
      </c>
      <c r="BI28" s="13">
        <v>100.3</v>
      </c>
      <c r="BJ28" s="13">
        <v>99.7</v>
      </c>
      <c r="BK28" s="13">
        <v>92.9</v>
      </c>
      <c r="BL28" s="13">
        <v>101.3</v>
      </c>
      <c r="BM28" s="13">
        <v>99.5</v>
      </c>
      <c r="BN28" s="13">
        <v>99.5</v>
      </c>
      <c r="BO28" s="13">
        <v>99.3</v>
      </c>
      <c r="BP28" s="13">
        <v>99.57</v>
      </c>
      <c r="BQ28" s="13">
        <v>100.02</v>
      </c>
      <c r="BR28" s="13">
        <v>98.5</v>
      </c>
      <c r="BS28" s="13">
        <v>100.1</v>
      </c>
      <c r="BT28" s="13">
        <v>99.9</v>
      </c>
      <c r="BU28" s="13">
        <v>100.4</v>
      </c>
      <c r="BV28" s="13">
        <v>99.7</v>
      </c>
      <c r="BW28" s="13">
        <v>98.1</v>
      </c>
      <c r="BX28" s="13">
        <v>100</v>
      </c>
      <c r="BY28" s="13">
        <v>99.7</v>
      </c>
      <c r="BZ28" s="13">
        <v>99.6</v>
      </c>
      <c r="CA28" s="13">
        <v>99.6</v>
      </c>
      <c r="CB28" s="13">
        <v>99.3</v>
      </c>
      <c r="CC28" s="13">
        <v>99.9</v>
      </c>
      <c r="CD28" s="13">
        <v>99.6</v>
      </c>
      <c r="CE28" s="13">
        <v>100.2</v>
      </c>
      <c r="CF28" s="13">
        <v>100.4</v>
      </c>
      <c r="CG28" s="13">
        <v>100.2</v>
      </c>
      <c r="CH28" s="13">
        <v>99.6</v>
      </c>
      <c r="CI28" s="13">
        <v>101.1</v>
      </c>
      <c r="CJ28" s="13">
        <v>98.7</v>
      </c>
      <c r="CK28" s="13">
        <v>100.4</v>
      </c>
      <c r="CL28" s="13">
        <v>98.2</v>
      </c>
      <c r="CM28" s="13">
        <v>100.9</v>
      </c>
      <c r="CN28" s="13">
        <v>100.6</v>
      </c>
      <c r="CO28" s="13">
        <v>100.2</v>
      </c>
      <c r="CP28" s="13">
        <v>100.1</v>
      </c>
      <c r="CQ28" s="13">
        <v>100.3</v>
      </c>
      <c r="CR28" s="13">
        <v>100.6</v>
      </c>
      <c r="CS28" s="13">
        <v>99.7</v>
      </c>
      <c r="CT28" s="13">
        <v>99.9</v>
      </c>
      <c r="CU28" s="13">
        <v>88.5</v>
      </c>
      <c r="CV28" s="13">
        <v>101.8</v>
      </c>
      <c r="CW28" s="13">
        <v>101.3</v>
      </c>
      <c r="CX28" s="13">
        <v>99.6</v>
      </c>
      <c r="CY28" s="13">
        <v>99.8</v>
      </c>
      <c r="CZ28" s="13">
        <v>100.2</v>
      </c>
      <c r="DA28" s="13">
        <v>99.9</v>
      </c>
      <c r="DB28" s="13">
        <v>99.6</v>
      </c>
      <c r="DC28" s="13">
        <v>100</v>
      </c>
      <c r="DD28" s="13">
        <v>99.9</v>
      </c>
      <c r="DE28" s="13">
        <v>99.8</v>
      </c>
      <c r="DF28" s="13">
        <v>99</v>
      </c>
      <c r="DG28" s="13">
        <v>103.5</v>
      </c>
    </row>
    <row r="29" spans="1:111" ht="30" customHeight="1">
      <c r="A29" s="189"/>
      <c r="B29" s="21" t="str">
        <f>IF('0'!A1=1,"Надання інших видів послуг","Other service activities")</f>
        <v>Надання інших видів послуг</v>
      </c>
      <c r="C29" s="39" t="s">
        <v>2</v>
      </c>
      <c r="D29" s="40">
        <v>99.8</v>
      </c>
      <c r="E29" s="40">
        <v>99</v>
      </c>
      <c r="F29" s="40">
        <v>100.3</v>
      </c>
      <c r="G29" s="40">
        <v>99.1</v>
      </c>
      <c r="H29" s="40">
        <v>99.7</v>
      </c>
      <c r="I29" s="40">
        <v>99.7</v>
      </c>
      <c r="J29" s="40">
        <v>99.3</v>
      </c>
      <c r="K29" s="40">
        <v>98.7</v>
      </c>
      <c r="L29" s="40">
        <v>99</v>
      </c>
      <c r="M29" s="40">
        <v>99.8</v>
      </c>
      <c r="N29" s="40">
        <v>99.7</v>
      </c>
      <c r="O29" s="39" t="s">
        <v>2</v>
      </c>
      <c r="P29" s="40">
        <v>99</v>
      </c>
      <c r="Q29" s="40">
        <v>100</v>
      </c>
      <c r="R29" s="40">
        <v>98.9</v>
      </c>
      <c r="S29" s="40">
        <v>99.6</v>
      </c>
      <c r="T29" s="40">
        <v>100.4</v>
      </c>
      <c r="U29" s="39" t="s">
        <v>2</v>
      </c>
      <c r="V29" s="39" t="s">
        <v>2</v>
      </c>
      <c r="W29" s="40">
        <v>95.9</v>
      </c>
      <c r="X29" s="40">
        <v>97</v>
      </c>
      <c r="Y29" s="40">
        <v>96.8</v>
      </c>
      <c r="Z29" s="40">
        <v>99.9</v>
      </c>
      <c r="AA29" s="41">
        <v>93.529411764705884</v>
      </c>
      <c r="AB29" s="40">
        <v>98.5</v>
      </c>
      <c r="AC29" s="40">
        <v>99.8</v>
      </c>
      <c r="AD29" s="40">
        <v>98.6</v>
      </c>
      <c r="AE29" s="40">
        <v>100.1</v>
      </c>
      <c r="AF29" s="40">
        <v>100.3</v>
      </c>
      <c r="AG29" s="40">
        <v>98.8</v>
      </c>
      <c r="AH29" s="40">
        <v>99</v>
      </c>
      <c r="AI29" s="40">
        <v>97.7</v>
      </c>
      <c r="AJ29" s="40">
        <v>97.1</v>
      </c>
      <c r="AK29" s="40">
        <v>99.3</v>
      </c>
      <c r="AL29" s="40">
        <v>99.2</v>
      </c>
      <c r="AM29" s="40">
        <v>105.8</v>
      </c>
      <c r="AN29" s="40">
        <v>101.6</v>
      </c>
      <c r="AO29" s="40">
        <v>99.5</v>
      </c>
      <c r="AP29" s="40">
        <v>100.1</v>
      </c>
      <c r="AQ29" s="40">
        <v>100.3</v>
      </c>
      <c r="AR29" s="40">
        <v>100.5</v>
      </c>
      <c r="AS29" s="40">
        <v>99.8</v>
      </c>
      <c r="AT29" s="40">
        <v>100</v>
      </c>
      <c r="AU29" s="40">
        <v>99.4</v>
      </c>
      <c r="AV29" s="40">
        <v>101.6</v>
      </c>
      <c r="AW29" s="40">
        <v>97.7</v>
      </c>
      <c r="AX29" s="40">
        <v>98.4</v>
      </c>
      <c r="AY29" s="40">
        <v>93.3</v>
      </c>
      <c r="AZ29" s="40">
        <v>99</v>
      </c>
      <c r="BA29" s="167">
        <v>99.7</v>
      </c>
      <c r="BB29" s="40">
        <v>98.3</v>
      </c>
      <c r="BC29" s="171">
        <v>101</v>
      </c>
      <c r="BD29" s="171">
        <v>102</v>
      </c>
      <c r="BE29" s="171">
        <v>99</v>
      </c>
      <c r="BF29" s="13">
        <v>99.8</v>
      </c>
      <c r="BG29" s="13">
        <v>98.6</v>
      </c>
      <c r="BH29" s="13">
        <v>100.2</v>
      </c>
      <c r="BI29" s="13">
        <v>100.8</v>
      </c>
      <c r="BJ29" s="176">
        <v>99.4</v>
      </c>
      <c r="BK29" s="176">
        <v>97.6</v>
      </c>
      <c r="BL29" s="176">
        <v>100.4</v>
      </c>
      <c r="BM29" s="176">
        <v>100.4</v>
      </c>
      <c r="BN29" s="176">
        <v>99.7</v>
      </c>
      <c r="BO29" s="176">
        <v>100.3</v>
      </c>
      <c r="BP29" s="176">
        <v>100.2</v>
      </c>
      <c r="BQ29" s="176">
        <v>99.21</v>
      </c>
      <c r="BR29" s="176">
        <v>99.4</v>
      </c>
      <c r="BS29" s="176">
        <v>98.7</v>
      </c>
      <c r="BT29" s="176">
        <v>100.4</v>
      </c>
      <c r="BU29" s="176">
        <v>100.1</v>
      </c>
      <c r="BV29" s="176">
        <v>100.6</v>
      </c>
      <c r="BW29" s="176">
        <v>92.7</v>
      </c>
      <c r="BX29" s="176">
        <v>100.7</v>
      </c>
      <c r="BY29" s="176">
        <v>100.7</v>
      </c>
      <c r="BZ29" s="176">
        <v>100.4</v>
      </c>
      <c r="CA29" s="176">
        <v>100.5</v>
      </c>
      <c r="CB29" s="176">
        <v>99.1</v>
      </c>
      <c r="CC29" s="176">
        <v>98.1</v>
      </c>
      <c r="CD29" s="176">
        <v>97.1</v>
      </c>
      <c r="CE29" s="176">
        <v>98.2</v>
      </c>
      <c r="CF29" s="176">
        <v>99.6</v>
      </c>
      <c r="CG29" s="176">
        <v>98.1</v>
      </c>
      <c r="CH29" s="176">
        <v>98.7</v>
      </c>
      <c r="CI29" s="176">
        <v>115.6</v>
      </c>
      <c r="CJ29" s="176">
        <v>98.6</v>
      </c>
      <c r="CK29" s="176">
        <v>97.4</v>
      </c>
      <c r="CL29" s="176">
        <v>96.7</v>
      </c>
      <c r="CM29" s="176">
        <v>100.2</v>
      </c>
      <c r="CN29" s="176">
        <v>101.1</v>
      </c>
      <c r="CO29" s="176">
        <v>97.7</v>
      </c>
      <c r="CP29" s="176">
        <v>100.2</v>
      </c>
      <c r="CQ29" s="176">
        <v>100.3</v>
      </c>
      <c r="CR29" s="176">
        <v>100.6</v>
      </c>
      <c r="CS29" s="176">
        <v>100.7</v>
      </c>
      <c r="CT29" s="176">
        <v>98.8</v>
      </c>
      <c r="CU29" s="176">
        <v>105.7</v>
      </c>
      <c r="CV29" s="176">
        <v>100.6</v>
      </c>
      <c r="CW29" s="176">
        <v>100</v>
      </c>
      <c r="CX29" s="176">
        <v>99.4</v>
      </c>
      <c r="CY29" s="176">
        <v>100.4</v>
      </c>
      <c r="CZ29" s="176">
        <v>100.5</v>
      </c>
      <c r="DA29" s="176">
        <v>100</v>
      </c>
      <c r="DB29" s="176">
        <v>99.4</v>
      </c>
      <c r="DC29" s="176">
        <v>99.2</v>
      </c>
      <c r="DD29" s="176">
        <v>98.6</v>
      </c>
      <c r="DE29" s="176">
        <v>99.6</v>
      </c>
      <c r="DF29" s="176">
        <v>100.1</v>
      </c>
      <c r="DG29" s="176">
        <v>98.8</v>
      </c>
    </row>
    <row r="30" spans="1:111">
      <c r="A30" s="22"/>
      <c r="B30" s="22"/>
      <c r="AM30" s="8"/>
      <c r="AP30" s="8"/>
      <c r="AQ30" s="8"/>
      <c r="AR30" s="8"/>
      <c r="AS30" s="8"/>
      <c r="AU30" s="8"/>
      <c r="AV30" s="8"/>
      <c r="AW30" s="8"/>
      <c r="AY30" s="8"/>
      <c r="AZ30" s="8"/>
      <c r="BB30" s="8"/>
      <c r="BC30" s="8"/>
      <c r="BD30" s="8"/>
      <c r="BE30" s="8"/>
      <c r="BH30" s="8"/>
      <c r="BI30" s="8"/>
    </row>
    <row r="31" spans="1:111" ht="15" customHeight="1">
      <c r="A31" s="23"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1" s="24"/>
      <c r="C31" s="9"/>
      <c r="D31" s="9"/>
      <c r="E31" s="9"/>
      <c r="F31" s="9"/>
      <c r="G31" s="9"/>
      <c r="H31" s="9"/>
      <c r="I31" s="9"/>
      <c r="J31" s="9"/>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11"/>
      <c r="AN31" s="8"/>
      <c r="AO31" s="8"/>
      <c r="AP31" s="11"/>
      <c r="AQ31" s="11"/>
      <c r="AR31" s="11"/>
      <c r="AS31" s="11"/>
      <c r="AT31" s="8"/>
      <c r="AU31" s="11"/>
      <c r="AV31" s="11"/>
      <c r="AW31" s="8"/>
      <c r="AX31" s="8"/>
      <c r="AY31" s="8"/>
      <c r="AZ31" s="12"/>
      <c r="BA31" s="8"/>
      <c r="BB31" s="10"/>
      <c r="BC31" s="10"/>
      <c r="BD31" s="10"/>
      <c r="BE31" s="10"/>
      <c r="BF31" s="8"/>
      <c r="BG31" s="8"/>
      <c r="BH31" s="10"/>
      <c r="BI31" s="10"/>
      <c r="BJ31" s="8"/>
      <c r="BK31" s="8"/>
      <c r="BL31" s="8"/>
      <c r="BM31" s="8"/>
      <c r="BN31" s="8"/>
      <c r="BO31" s="8"/>
    </row>
    <row r="32" spans="1:111" ht="15" customHeight="1">
      <c r="A32" s="25"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32" s="24"/>
      <c r="C32" s="9"/>
      <c r="D32" s="9"/>
      <c r="E32" s="9"/>
      <c r="F32" s="9"/>
      <c r="G32" s="9"/>
      <c r="H32" s="9"/>
      <c r="I32" s="9"/>
      <c r="J32" s="9"/>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11"/>
      <c r="AN32" s="8"/>
      <c r="AO32" s="8"/>
      <c r="AP32" s="11"/>
      <c r="AQ32" s="11"/>
      <c r="AR32" s="11"/>
      <c r="AS32" s="11"/>
      <c r="AT32" s="8"/>
      <c r="AU32" s="11"/>
      <c r="AV32" s="11"/>
      <c r="AW32" s="11"/>
      <c r="AX32" s="8"/>
      <c r="AY32" s="11"/>
      <c r="AZ32" s="11"/>
      <c r="BA32" s="8"/>
      <c r="BB32" s="11"/>
      <c r="BC32" s="11"/>
      <c r="BD32" s="11"/>
      <c r="BE32" s="11"/>
      <c r="BF32" s="8"/>
      <c r="BG32" s="8"/>
      <c r="BH32" s="11"/>
      <c r="BI32" s="11"/>
      <c r="BJ32" s="8"/>
      <c r="BK32" s="8"/>
      <c r="BL32" s="8"/>
      <c r="BM32" s="8"/>
      <c r="BN32" s="8"/>
      <c r="BO32" s="8"/>
    </row>
    <row r="33" spans="1:67">
      <c r="A33" s="25" t="str">
        <f>IF('0'!A1=1,"*Починаючи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операції.","*Since April 2014 excluding the temporarily occupied territory of the Autonomous Republic of Crimea and the city of Sevastopol, since January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січня 2015 року також без частини зони проведення антитерористичної операції.</v>
      </c>
      <c r="B33" s="26"/>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N33" s="11"/>
      <c r="AO33" s="11"/>
      <c r="AT33" s="11"/>
      <c r="AX33" s="8"/>
      <c r="BA33" s="12"/>
      <c r="BF33" s="10"/>
      <c r="BG33" s="10"/>
      <c r="BJ33" s="10"/>
      <c r="BK33" s="10"/>
      <c r="BL33" s="10"/>
      <c r="BM33" s="10"/>
      <c r="BN33" s="10"/>
      <c r="BO33" s="10"/>
    </row>
    <row r="34" spans="1:67">
      <c r="A34" s="25" t="str">
        <f>IF('0'!A1=1,"**Починаючи з липня 2014 року дані можуть бути уточнені.","**Since July 2014 the data can be corrected .")</f>
        <v>**Починаючи з липня 2014 року дані можуть бути уточнені.</v>
      </c>
      <c r="B34" s="26"/>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N34" s="11"/>
      <c r="AO34" s="11"/>
      <c r="AT34" s="11"/>
      <c r="AX34" s="11"/>
      <c r="BA34" s="11"/>
      <c r="BF34" s="11"/>
      <c r="BG34" s="11"/>
      <c r="BJ34" s="11"/>
      <c r="BK34" s="11"/>
      <c r="BL34" s="11"/>
      <c r="BM34" s="11"/>
      <c r="BN34" s="11"/>
      <c r="BO34" s="11"/>
    </row>
  </sheetData>
  <sheetProtection algorithmName="SHA-512" hashValue="NXYJpkwhUbxg1vMfDx4YccawoalNfSBqo/7Hhxi/78t3OViFiAWeAhHZSMgQ7G0i+JFUdZHeF9i+HZ5wjyNh1A==" saltValue="t6UpbMjeqXKPvmzwHcykoA==" spinCount="100000" sheet="1" objects="1" scenarios="1"/>
  <mergeCells count="2">
    <mergeCell ref="A3:B3"/>
    <mergeCell ref="A4:A29"/>
  </mergeCells>
  <hyperlinks>
    <hyperlink ref="A1" location="'0'!A1" display="'0'!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AL28"/>
  <sheetViews>
    <sheetView showGridLines="0" zoomScale="86" zoomScaleNormal="86" workbookViewId="0">
      <pane xSplit="2" topLeftCell="V1" activePane="topRight" state="frozen"/>
      <selection activeCell="L14" sqref="L14"/>
      <selection pane="topRight"/>
    </sheetView>
  </sheetViews>
  <sheetFormatPr defaultColWidth="9.33203125" defaultRowHeight="12.75"/>
  <cols>
    <col min="1" max="1" width="10.5" style="2" customWidth="1"/>
    <col min="2" max="2" width="45.83203125" style="2" customWidth="1"/>
    <col min="3" max="38" width="10.83203125" style="2" customWidth="1"/>
    <col min="39" max="16384" width="9.33203125" style="2"/>
  </cols>
  <sheetData>
    <row r="1" spans="1:38" ht="15">
      <c r="A1" s="15" t="str">
        <f>IF('0'!A1=1,"до змісту","to title")</f>
        <v>до змісту</v>
      </c>
      <c r="B1" s="16"/>
    </row>
    <row r="2" spans="1:38" s="4" customFormat="1" ht="15.75">
      <c r="A2" s="17"/>
      <c r="B2" s="18"/>
      <c r="C2" s="43">
        <v>40179</v>
      </c>
      <c r="D2" s="43">
        <v>40210</v>
      </c>
      <c r="E2" s="43">
        <v>40238</v>
      </c>
      <c r="F2" s="43">
        <v>40269</v>
      </c>
      <c r="G2" s="43">
        <v>40299</v>
      </c>
      <c r="H2" s="43">
        <v>40330</v>
      </c>
      <c r="I2" s="43">
        <v>40360</v>
      </c>
      <c r="J2" s="43">
        <v>40391</v>
      </c>
      <c r="K2" s="43">
        <v>40422</v>
      </c>
      <c r="L2" s="43">
        <v>40452</v>
      </c>
      <c r="M2" s="43">
        <v>40483</v>
      </c>
      <c r="N2" s="43">
        <v>40513</v>
      </c>
      <c r="O2" s="43">
        <v>40544</v>
      </c>
      <c r="P2" s="43">
        <v>40575</v>
      </c>
      <c r="Q2" s="43">
        <v>40603</v>
      </c>
      <c r="R2" s="43">
        <v>40634</v>
      </c>
      <c r="S2" s="43">
        <v>40664</v>
      </c>
      <c r="T2" s="43">
        <v>40695</v>
      </c>
      <c r="U2" s="43">
        <v>40725</v>
      </c>
      <c r="V2" s="43">
        <v>40756</v>
      </c>
      <c r="W2" s="43">
        <v>40787</v>
      </c>
      <c r="X2" s="43">
        <v>40817</v>
      </c>
      <c r="Y2" s="43">
        <v>40848</v>
      </c>
      <c r="Z2" s="43">
        <v>40878</v>
      </c>
      <c r="AA2" s="43">
        <v>40909</v>
      </c>
      <c r="AB2" s="43">
        <v>40940</v>
      </c>
      <c r="AC2" s="43">
        <v>40969</v>
      </c>
      <c r="AD2" s="43">
        <v>41000</v>
      </c>
      <c r="AE2" s="43">
        <v>41030</v>
      </c>
      <c r="AF2" s="43">
        <v>41061</v>
      </c>
      <c r="AG2" s="43">
        <v>41091</v>
      </c>
      <c r="AH2" s="43">
        <v>41122</v>
      </c>
      <c r="AI2" s="43">
        <v>41153</v>
      </c>
      <c r="AJ2" s="43">
        <v>41183</v>
      </c>
      <c r="AK2" s="43">
        <v>41214</v>
      </c>
      <c r="AL2" s="43">
        <v>41244</v>
      </c>
    </row>
    <row r="3" spans="1:38" ht="48.75" customHeight="1">
      <c r="A3" s="185" t="str">
        <f>IF('0'!A1=1,"Середньооблікова кількість штатних працівників (до попереднього місяця, %) КВЕД 2005","Average staff numbers (to the previous month, %) CTEA 2005")</f>
        <v>Середньооблікова кількість штатних працівників (до попереднього місяця, %) КВЕД 2005</v>
      </c>
      <c r="B3" s="186"/>
      <c r="C3" s="44" t="s">
        <v>2</v>
      </c>
      <c r="D3" s="45">
        <v>99.8</v>
      </c>
      <c r="E3" s="45">
        <v>100.1</v>
      </c>
      <c r="F3" s="45">
        <v>99.9</v>
      </c>
      <c r="G3" s="45">
        <v>99.7</v>
      </c>
      <c r="H3" s="45">
        <v>100</v>
      </c>
      <c r="I3" s="45">
        <v>99.8</v>
      </c>
      <c r="J3" s="45">
        <v>99.7</v>
      </c>
      <c r="K3" s="45">
        <v>100.5</v>
      </c>
      <c r="L3" s="45">
        <v>100</v>
      </c>
      <c r="M3" s="45">
        <v>99.6</v>
      </c>
      <c r="N3" s="45">
        <v>99.1</v>
      </c>
      <c r="O3" s="45">
        <v>99.7</v>
      </c>
      <c r="P3" s="45">
        <v>100</v>
      </c>
      <c r="Q3" s="45">
        <v>100</v>
      </c>
      <c r="R3" s="45">
        <v>100.2</v>
      </c>
      <c r="S3" s="45">
        <v>99.8</v>
      </c>
      <c r="T3" s="45">
        <v>100.1</v>
      </c>
      <c r="U3" s="45">
        <v>100.1</v>
      </c>
      <c r="V3" s="45">
        <v>99.8</v>
      </c>
      <c r="W3" s="45">
        <v>100</v>
      </c>
      <c r="X3" s="45">
        <v>100</v>
      </c>
      <c r="Y3" s="45">
        <v>99.6</v>
      </c>
      <c r="Z3" s="45">
        <v>99</v>
      </c>
      <c r="AA3" s="45">
        <v>101.9</v>
      </c>
      <c r="AB3" s="45">
        <v>100</v>
      </c>
      <c r="AC3" s="45">
        <v>100.1</v>
      </c>
      <c r="AD3" s="45">
        <v>100</v>
      </c>
      <c r="AE3" s="45">
        <v>99.7</v>
      </c>
      <c r="AF3" s="45">
        <v>100.1</v>
      </c>
      <c r="AG3" s="45">
        <v>100</v>
      </c>
      <c r="AH3" s="45">
        <v>99.6</v>
      </c>
      <c r="AI3" s="45">
        <v>99.8</v>
      </c>
      <c r="AJ3" s="45">
        <v>99.9</v>
      </c>
      <c r="AK3" s="45">
        <v>99.4</v>
      </c>
      <c r="AL3" s="45">
        <v>98.9</v>
      </c>
    </row>
    <row r="4" spans="1:38" ht="30" customHeight="1">
      <c r="A4" s="18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6" t="s">
        <v>2</v>
      </c>
      <c r="D4" s="47">
        <v>100.2</v>
      </c>
      <c r="E4" s="47">
        <v>104</v>
      </c>
      <c r="F4" s="47">
        <v>106.8</v>
      </c>
      <c r="G4" s="47">
        <v>103.5</v>
      </c>
      <c r="H4" s="47">
        <v>101.8</v>
      </c>
      <c r="I4" s="48">
        <v>101.5</v>
      </c>
      <c r="J4" s="48">
        <v>98.8</v>
      </c>
      <c r="K4" s="48">
        <v>100</v>
      </c>
      <c r="L4" s="48">
        <v>98.2</v>
      </c>
      <c r="M4" s="48">
        <v>94.1</v>
      </c>
      <c r="N4" s="48">
        <v>90.2</v>
      </c>
      <c r="O4" s="48">
        <v>95.6</v>
      </c>
      <c r="P4" s="48">
        <v>99.5</v>
      </c>
      <c r="Q4" s="48">
        <v>103.8</v>
      </c>
      <c r="R4" s="48">
        <v>108.4</v>
      </c>
      <c r="S4" s="48">
        <v>103.6</v>
      </c>
      <c r="T4" s="48">
        <v>102.2</v>
      </c>
      <c r="U4" s="48">
        <v>103</v>
      </c>
      <c r="V4" s="48">
        <v>98.7</v>
      </c>
      <c r="W4" s="48">
        <v>100.2</v>
      </c>
      <c r="X4" s="48">
        <v>98.2</v>
      </c>
      <c r="Y4" s="48">
        <v>94</v>
      </c>
      <c r="Z4" s="48">
        <v>90.5</v>
      </c>
      <c r="AA4" s="48">
        <v>101.1</v>
      </c>
      <c r="AB4" s="48">
        <v>99.2</v>
      </c>
      <c r="AC4" s="48">
        <v>104.9</v>
      </c>
      <c r="AD4" s="48">
        <v>109</v>
      </c>
      <c r="AE4" s="48">
        <v>104.3</v>
      </c>
      <c r="AF4" s="48">
        <v>102.3</v>
      </c>
      <c r="AG4" s="48">
        <v>101.2</v>
      </c>
      <c r="AH4" s="48">
        <v>98.9</v>
      </c>
      <c r="AI4" s="48">
        <v>99.5</v>
      </c>
      <c r="AJ4" s="48">
        <v>97.8</v>
      </c>
      <c r="AK4" s="48">
        <v>92.8</v>
      </c>
      <c r="AL4" s="48">
        <v>90.7</v>
      </c>
    </row>
    <row r="5" spans="1:38" ht="30" customHeight="1">
      <c r="A5" s="188"/>
      <c r="B5" s="33" t="str">
        <f>IF('0'!A1=1,"Лісове господарство та пов'язані з ним послуги","forestry and related services")</f>
        <v>Лісове господарство та пов'язані з ним послуги</v>
      </c>
      <c r="C5" s="46" t="s">
        <v>2</v>
      </c>
      <c r="D5" s="47">
        <v>100.9</v>
      </c>
      <c r="E5" s="47">
        <v>100.6</v>
      </c>
      <c r="F5" s="47">
        <v>103.2</v>
      </c>
      <c r="G5" s="47">
        <v>99.4</v>
      </c>
      <c r="H5" s="47">
        <v>98.3</v>
      </c>
      <c r="I5" s="48">
        <v>97.9</v>
      </c>
      <c r="J5" s="48">
        <v>98.5</v>
      </c>
      <c r="K5" s="48">
        <v>98.8</v>
      </c>
      <c r="L5" s="48">
        <v>98</v>
      </c>
      <c r="M5" s="48">
        <v>98.6</v>
      </c>
      <c r="N5" s="48">
        <v>99.6</v>
      </c>
      <c r="O5" s="48">
        <v>99.5</v>
      </c>
      <c r="P5" s="48">
        <v>100.8</v>
      </c>
      <c r="Q5" s="48">
        <v>99.9</v>
      </c>
      <c r="R5" s="48">
        <v>104.5</v>
      </c>
      <c r="S5" s="48">
        <v>99.4</v>
      </c>
      <c r="T5" s="48">
        <v>99.9</v>
      </c>
      <c r="U5" s="48">
        <v>99.3</v>
      </c>
      <c r="V5" s="48">
        <v>99.8</v>
      </c>
      <c r="W5" s="48">
        <v>98.8</v>
      </c>
      <c r="X5" s="48">
        <v>98.1</v>
      </c>
      <c r="Y5" s="48">
        <v>98.9</v>
      </c>
      <c r="Z5" s="48">
        <v>99.1</v>
      </c>
      <c r="AA5" s="48">
        <v>103.7</v>
      </c>
      <c r="AB5" s="48">
        <v>100.2</v>
      </c>
      <c r="AC5" s="48">
        <v>100.4</v>
      </c>
      <c r="AD5" s="48">
        <v>103.2</v>
      </c>
      <c r="AE5" s="48">
        <v>100.7</v>
      </c>
      <c r="AF5" s="48">
        <v>99.8</v>
      </c>
      <c r="AG5" s="48">
        <v>99.7</v>
      </c>
      <c r="AH5" s="48">
        <v>99.4</v>
      </c>
      <c r="AI5" s="48">
        <v>99</v>
      </c>
      <c r="AJ5" s="48">
        <v>98.5</v>
      </c>
      <c r="AK5" s="48">
        <v>97.6</v>
      </c>
      <c r="AL5" s="48">
        <v>98.4</v>
      </c>
    </row>
    <row r="6" spans="1:38" ht="30" customHeight="1">
      <c r="A6" s="188"/>
      <c r="B6" s="33" t="str">
        <f>IF('0'!A1=1,"Рибальство, рибництво","Fishing, fishery")</f>
        <v>Рибальство, рибництво</v>
      </c>
      <c r="C6" s="46" t="s">
        <v>2</v>
      </c>
      <c r="D6" s="47">
        <v>99.2</v>
      </c>
      <c r="E6" s="47">
        <v>100.2</v>
      </c>
      <c r="F6" s="47">
        <v>101.7</v>
      </c>
      <c r="G6" s="47">
        <v>98.9</v>
      </c>
      <c r="H6" s="47">
        <v>106.7</v>
      </c>
      <c r="I6" s="48">
        <v>99.7</v>
      </c>
      <c r="J6" s="48">
        <v>100.1</v>
      </c>
      <c r="K6" s="48">
        <v>102.4</v>
      </c>
      <c r="L6" s="48">
        <v>99.9</v>
      </c>
      <c r="M6" s="48">
        <v>97.8</v>
      </c>
      <c r="N6" s="48">
        <v>90</v>
      </c>
      <c r="O6" s="48">
        <v>96.8</v>
      </c>
      <c r="P6" s="48">
        <v>96.7</v>
      </c>
      <c r="Q6" s="48">
        <v>99</v>
      </c>
      <c r="R6" s="48">
        <v>103.2</v>
      </c>
      <c r="S6" s="48">
        <v>95.9</v>
      </c>
      <c r="T6" s="48">
        <v>105.7</v>
      </c>
      <c r="U6" s="48">
        <v>98.1</v>
      </c>
      <c r="V6" s="48">
        <v>100.8</v>
      </c>
      <c r="W6" s="48">
        <v>100.6</v>
      </c>
      <c r="X6" s="48">
        <v>99.5</v>
      </c>
      <c r="Y6" s="48">
        <v>96.7</v>
      </c>
      <c r="Z6" s="48">
        <v>90.9</v>
      </c>
      <c r="AA6" s="48">
        <v>90.4</v>
      </c>
      <c r="AB6" s="48">
        <v>97.5</v>
      </c>
      <c r="AC6" s="48">
        <v>100.5</v>
      </c>
      <c r="AD6" s="48">
        <v>102.6</v>
      </c>
      <c r="AE6" s="48">
        <v>96.7</v>
      </c>
      <c r="AF6" s="48">
        <v>111.3</v>
      </c>
      <c r="AG6" s="48">
        <v>100.4</v>
      </c>
      <c r="AH6" s="48">
        <v>99.8</v>
      </c>
      <c r="AI6" s="48">
        <v>99.1</v>
      </c>
      <c r="AJ6" s="48">
        <v>101</v>
      </c>
      <c r="AK6" s="48">
        <v>97.3</v>
      </c>
      <c r="AL6" s="48">
        <v>90.5</v>
      </c>
    </row>
    <row r="7" spans="1:38" ht="30" customHeight="1">
      <c r="A7" s="188"/>
      <c r="B7" s="33" t="str">
        <f>IF('0'!A1=1,"Промисловість","Industrial production")</f>
        <v>Промисловість</v>
      </c>
      <c r="C7" s="46" t="s">
        <v>2</v>
      </c>
      <c r="D7" s="47">
        <v>99.9</v>
      </c>
      <c r="E7" s="47">
        <v>100</v>
      </c>
      <c r="F7" s="47">
        <v>99.6</v>
      </c>
      <c r="G7" s="47">
        <v>99.7</v>
      </c>
      <c r="H7" s="47">
        <v>100.1</v>
      </c>
      <c r="I7" s="48">
        <v>99.9</v>
      </c>
      <c r="J7" s="48">
        <v>99.9</v>
      </c>
      <c r="K7" s="48">
        <v>100.1</v>
      </c>
      <c r="L7" s="48">
        <v>100.5</v>
      </c>
      <c r="M7" s="48">
        <v>99.8</v>
      </c>
      <c r="N7" s="48">
        <v>99.4</v>
      </c>
      <c r="O7" s="48">
        <v>99.4</v>
      </c>
      <c r="P7" s="48">
        <v>100.2</v>
      </c>
      <c r="Q7" s="48">
        <v>100.2</v>
      </c>
      <c r="R7" s="48">
        <v>99.9</v>
      </c>
      <c r="S7" s="48">
        <v>99.6</v>
      </c>
      <c r="T7" s="48">
        <v>100.1</v>
      </c>
      <c r="U7" s="48">
        <v>100.1</v>
      </c>
      <c r="V7" s="48">
        <v>100</v>
      </c>
      <c r="W7" s="48">
        <v>99.9</v>
      </c>
      <c r="X7" s="48">
        <v>100</v>
      </c>
      <c r="Y7" s="48">
        <v>99.9</v>
      </c>
      <c r="Z7" s="48">
        <v>98.9</v>
      </c>
      <c r="AA7" s="48">
        <v>101.3</v>
      </c>
      <c r="AB7" s="48">
        <v>99.8</v>
      </c>
      <c r="AC7" s="48">
        <v>99.9</v>
      </c>
      <c r="AD7" s="48">
        <v>99.5</v>
      </c>
      <c r="AE7" s="48">
        <v>99.4</v>
      </c>
      <c r="AF7" s="48">
        <v>100</v>
      </c>
      <c r="AG7" s="48">
        <v>99.8</v>
      </c>
      <c r="AH7" s="48">
        <v>99.6</v>
      </c>
      <c r="AI7" s="48">
        <v>99.6</v>
      </c>
      <c r="AJ7" s="48">
        <v>99.9</v>
      </c>
      <c r="AK7" s="48">
        <v>99.6</v>
      </c>
      <c r="AL7" s="48">
        <v>98.9</v>
      </c>
    </row>
    <row r="8" spans="1:38" ht="30" customHeight="1">
      <c r="A8" s="188"/>
      <c r="B8" s="33" t="str">
        <f>IF('0'!A1=1,"Будівництво","Construction")</f>
        <v>Будівництво</v>
      </c>
      <c r="C8" s="46" t="s">
        <v>2</v>
      </c>
      <c r="D8" s="47">
        <v>98.5</v>
      </c>
      <c r="E8" s="47">
        <v>99.3</v>
      </c>
      <c r="F8" s="47">
        <v>99</v>
      </c>
      <c r="G8" s="47">
        <v>99.1</v>
      </c>
      <c r="H8" s="47">
        <v>98.2</v>
      </c>
      <c r="I8" s="48">
        <v>98.1</v>
      </c>
      <c r="J8" s="48">
        <v>100.4</v>
      </c>
      <c r="K8" s="48">
        <v>101</v>
      </c>
      <c r="L8" s="48">
        <v>98.2</v>
      </c>
      <c r="M8" s="48">
        <v>98.2</v>
      </c>
      <c r="N8" s="48">
        <v>97.6</v>
      </c>
      <c r="O8" s="48">
        <v>97.6</v>
      </c>
      <c r="P8" s="48">
        <v>99.3</v>
      </c>
      <c r="Q8" s="48">
        <v>98.9</v>
      </c>
      <c r="R8" s="48">
        <v>100.4</v>
      </c>
      <c r="S8" s="48">
        <v>100.1</v>
      </c>
      <c r="T8" s="48">
        <v>99.2</v>
      </c>
      <c r="U8" s="48">
        <v>99.7</v>
      </c>
      <c r="V8" s="48">
        <v>99.3</v>
      </c>
      <c r="W8" s="48">
        <v>98.9</v>
      </c>
      <c r="X8" s="48">
        <v>99.5</v>
      </c>
      <c r="Y8" s="48">
        <v>99</v>
      </c>
      <c r="Z8" s="48">
        <v>98.6</v>
      </c>
      <c r="AA8" s="48">
        <v>102.9</v>
      </c>
      <c r="AB8" s="48">
        <v>99.6</v>
      </c>
      <c r="AC8" s="48">
        <v>99.8</v>
      </c>
      <c r="AD8" s="48">
        <v>99.6</v>
      </c>
      <c r="AE8" s="48">
        <v>99.8</v>
      </c>
      <c r="AF8" s="48">
        <v>98.8</v>
      </c>
      <c r="AG8" s="48">
        <v>99.7</v>
      </c>
      <c r="AH8" s="48">
        <v>98.9</v>
      </c>
      <c r="AI8" s="48">
        <v>98.9</v>
      </c>
      <c r="AJ8" s="48">
        <v>98.9</v>
      </c>
      <c r="AK8" s="48">
        <v>98.1</v>
      </c>
      <c r="AL8" s="48">
        <v>97</v>
      </c>
    </row>
    <row r="9" spans="1:38" ht="30" customHeight="1">
      <c r="A9" s="18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6" t="s">
        <v>2</v>
      </c>
      <c r="D9" s="47">
        <v>99.2</v>
      </c>
      <c r="E9" s="47">
        <v>100</v>
      </c>
      <c r="F9" s="47">
        <v>99.4</v>
      </c>
      <c r="G9" s="47">
        <v>99.6</v>
      </c>
      <c r="H9" s="47">
        <v>99.3</v>
      </c>
      <c r="I9" s="48">
        <v>100.1</v>
      </c>
      <c r="J9" s="48">
        <v>99.4</v>
      </c>
      <c r="K9" s="48">
        <v>101.7</v>
      </c>
      <c r="L9" s="48">
        <v>99.5</v>
      </c>
      <c r="M9" s="48">
        <v>100.4</v>
      </c>
      <c r="N9" s="48">
        <v>100.4</v>
      </c>
      <c r="O9" s="48">
        <v>102.1</v>
      </c>
      <c r="P9" s="48">
        <v>100</v>
      </c>
      <c r="Q9" s="48">
        <v>99.3</v>
      </c>
      <c r="R9" s="48">
        <v>99.9</v>
      </c>
      <c r="S9" s="48">
        <v>99.8</v>
      </c>
      <c r="T9" s="48">
        <v>99.8</v>
      </c>
      <c r="U9" s="48">
        <v>100</v>
      </c>
      <c r="V9" s="48">
        <v>99.9</v>
      </c>
      <c r="W9" s="48">
        <v>100.3</v>
      </c>
      <c r="X9" s="48">
        <v>99.9</v>
      </c>
      <c r="Y9" s="48">
        <v>100</v>
      </c>
      <c r="Z9" s="48">
        <v>100</v>
      </c>
      <c r="AA9" s="48">
        <v>107.6</v>
      </c>
      <c r="AB9" s="48">
        <v>100.7</v>
      </c>
      <c r="AC9" s="48">
        <v>100.3</v>
      </c>
      <c r="AD9" s="48">
        <v>99.7</v>
      </c>
      <c r="AE9" s="48">
        <v>99.4</v>
      </c>
      <c r="AF9" s="48">
        <v>100.1</v>
      </c>
      <c r="AG9" s="48">
        <v>100.2</v>
      </c>
      <c r="AH9" s="48">
        <v>99.5</v>
      </c>
      <c r="AI9" s="48">
        <v>99.7</v>
      </c>
      <c r="AJ9" s="48">
        <v>100.1</v>
      </c>
      <c r="AK9" s="48">
        <v>99.8</v>
      </c>
      <c r="AL9" s="48">
        <v>99.8</v>
      </c>
    </row>
    <row r="10" spans="1:38" ht="30" customHeight="1">
      <c r="A10" s="188"/>
      <c r="B10" s="33" t="str">
        <f>IF('0'!A1=1,"Діяльність готелів та ресторанів","Activity of hotels and restaurants")</f>
        <v>Діяльність готелів та ресторанів</v>
      </c>
      <c r="C10" s="46" t="s">
        <v>2</v>
      </c>
      <c r="D10" s="47">
        <v>99.2</v>
      </c>
      <c r="E10" s="47">
        <v>99</v>
      </c>
      <c r="F10" s="47">
        <v>101.8</v>
      </c>
      <c r="G10" s="47">
        <v>102.9</v>
      </c>
      <c r="H10" s="47">
        <v>105</v>
      </c>
      <c r="I10" s="48">
        <v>98.7</v>
      </c>
      <c r="J10" s="48">
        <v>98.2</v>
      </c>
      <c r="K10" s="48">
        <v>98.7</v>
      </c>
      <c r="L10" s="48">
        <v>95.9</v>
      </c>
      <c r="M10" s="48">
        <v>99.1</v>
      </c>
      <c r="N10" s="48">
        <v>99</v>
      </c>
      <c r="O10" s="48">
        <v>98.8</v>
      </c>
      <c r="P10" s="48">
        <v>99.2</v>
      </c>
      <c r="Q10" s="48">
        <v>100.3</v>
      </c>
      <c r="R10" s="48">
        <v>100.6</v>
      </c>
      <c r="S10" s="48">
        <v>102.8</v>
      </c>
      <c r="T10" s="48">
        <v>104.8</v>
      </c>
      <c r="U10" s="48">
        <v>99.6</v>
      </c>
      <c r="V10" s="48">
        <v>99.6</v>
      </c>
      <c r="W10" s="48">
        <v>95.3</v>
      </c>
      <c r="X10" s="48">
        <v>96</v>
      </c>
      <c r="Y10" s="48">
        <v>98.3</v>
      </c>
      <c r="Z10" s="48">
        <v>100</v>
      </c>
      <c r="AA10" s="48">
        <v>107.6</v>
      </c>
      <c r="AB10" s="48">
        <v>99.2</v>
      </c>
      <c r="AC10" s="48">
        <v>101</v>
      </c>
      <c r="AD10" s="48">
        <v>100.4</v>
      </c>
      <c r="AE10" s="48">
        <v>102.1</v>
      </c>
      <c r="AF10" s="48">
        <v>104.8</v>
      </c>
      <c r="AG10" s="48">
        <v>98.8</v>
      </c>
      <c r="AH10" s="48">
        <v>98.5</v>
      </c>
      <c r="AI10" s="48">
        <v>96.5</v>
      </c>
      <c r="AJ10" s="48">
        <v>96.6</v>
      </c>
      <c r="AK10" s="48">
        <v>98.5</v>
      </c>
      <c r="AL10" s="48">
        <v>99.9</v>
      </c>
    </row>
    <row r="11" spans="1:38" ht="30" customHeight="1">
      <c r="A11" s="188"/>
      <c r="B11" s="33" t="str">
        <f>IF('0'!A1=1,"Діяльність транспорту та зв'язку","Activity of transport and communications")</f>
        <v>Діяльність транспорту та зв'язку</v>
      </c>
      <c r="C11" s="46" t="s">
        <v>2</v>
      </c>
      <c r="D11" s="47">
        <v>99.6</v>
      </c>
      <c r="E11" s="47">
        <v>99.9</v>
      </c>
      <c r="F11" s="47">
        <v>99.4</v>
      </c>
      <c r="G11" s="47">
        <v>99.7</v>
      </c>
      <c r="H11" s="47">
        <v>100.1</v>
      </c>
      <c r="I11" s="48">
        <v>99.8</v>
      </c>
      <c r="J11" s="48">
        <v>99.8</v>
      </c>
      <c r="K11" s="48">
        <v>99.8</v>
      </c>
      <c r="L11" s="48">
        <v>99.6</v>
      </c>
      <c r="M11" s="48">
        <v>100</v>
      </c>
      <c r="N11" s="48">
        <v>99.8</v>
      </c>
      <c r="O11" s="48">
        <v>100.7</v>
      </c>
      <c r="P11" s="48">
        <v>99.5</v>
      </c>
      <c r="Q11" s="48">
        <v>99.5</v>
      </c>
      <c r="R11" s="48">
        <v>99.7</v>
      </c>
      <c r="S11" s="48">
        <v>99.9</v>
      </c>
      <c r="T11" s="48">
        <v>100.3</v>
      </c>
      <c r="U11" s="48">
        <v>100</v>
      </c>
      <c r="V11" s="48">
        <v>99.7</v>
      </c>
      <c r="W11" s="48">
        <v>99.3</v>
      </c>
      <c r="X11" s="48">
        <v>99.4</v>
      </c>
      <c r="Y11" s="48">
        <v>99.9</v>
      </c>
      <c r="Z11" s="48">
        <v>99.9</v>
      </c>
      <c r="AA11" s="48">
        <v>102.3</v>
      </c>
      <c r="AB11" s="48">
        <v>100.2</v>
      </c>
      <c r="AC11" s="48">
        <v>99.9</v>
      </c>
      <c r="AD11" s="48">
        <v>99.7</v>
      </c>
      <c r="AE11" s="48">
        <v>99.9</v>
      </c>
      <c r="AF11" s="48">
        <v>100.3</v>
      </c>
      <c r="AG11" s="48">
        <v>100.1</v>
      </c>
      <c r="AH11" s="48">
        <v>99.7</v>
      </c>
      <c r="AI11" s="48">
        <v>99.5</v>
      </c>
      <c r="AJ11" s="48">
        <v>99.5</v>
      </c>
      <c r="AK11" s="48">
        <v>99.6</v>
      </c>
      <c r="AL11" s="48">
        <v>99.5</v>
      </c>
    </row>
    <row r="12" spans="1:38" ht="30" customHeight="1">
      <c r="A12" s="188"/>
      <c r="B12" s="33" t="str">
        <f>IF('0'!A1=1,"діяльність наземного транспорту","аctivity of surface transport")</f>
        <v>діяльність наземного транспорту</v>
      </c>
      <c r="C12" s="46" t="s">
        <v>2</v>
      </c>
      <c r="D12" s="46" t="s">
        <v>2</v>
      </c>
      <c r="E12" s="47">
        <v>100</v>
      </c>
      <c r="F12" s="47">
        <v>99.1</v>
      </c>
      <c r="G12" s="47">
        <v>99.5</v>
      </c>
      <c r="H12" s="47">
        <v>99.6</v>
      </c>
      <c r="I12" s="48">
        <v>99.2</v>
      </c>
      <c r="J12" s="48">
        <v>99.7</v>
      </c>
      <c r="K12" s="48">
        <v>100.4</v>
      </c>
      <c r="L12" s="48">
        <v>99.7</v>
      </c>
      <c r="M12" s="48">
        <v>100.1</v>
      </c>
      <c r="N12" s="48">
        <v>99.9</v>
      </c>
      <c r="O12" s="48">
        <v>100</v>
      </c>
      <c r="P12" s="48">
        <v>99.6</v>
      </c>
      <c r="Q12" s="48">
        <v>99.3</v>
      </c>
      <c r="R12" s="48">
        <v>99.7</v>
      </c>
      <c r="S12" s="48">
        <v>100.2</v>
      </c>
      <c r="T12" s="48">
        <v>100.5</v>
      </c>
      <c r="U12" s="48">
        <v>99.9</v>
      </c>
      <c r="V12" s="48">
        <v>99.6</v>
      </c>
      <c r="W12" s="48">
        <v>99.4</v>
      </c>
      <c r="X12" s="48">
        <v>99.7</v>
      </c>
      <c r="Y12" s="48">
        <v>100.1</v>
      </c>
      <c r="Z12" s="48">
        <v>100.3</v>
      </c>
      <c r="AA12" s="48">
        <v>105.1</v>
      </c>
      <c r="AB12" s="48">
        <v>99.9</v>
      </c>
      <c r="AC12" s="48">
        <v>100.2</v>
      </c>
      <c r="AD12" s="48">
        <v>99.6</v>
      </c>
      <c r="AE12" s="48">
        <v>99.7</v>
      </c>
      <c r="AF12" s="48">
        <v>99.9</v>
      </c>
      <c r="AG12" s="48">
        <v>99.9</v>
      </c>
      <c r="AH12" s="48">
        <v>99.9</v>
      </c>
      <c r="AI12" s="48">
        <v>100</v>
      </c>
      <c r="AJ12" s="48">
        <v>100</v>
      </c>
      <c r="AK12" s="48">
        <v>99.7</v>
      </c>
      <c r="AL12" s="48">
        <v>99.7</v>
      </c>
    </row>
    <row r="13" spans="1:38" ht="30" customHeight="1">
      <c r="A13" s="188"/>
      <c r="B13" s="33" t="str">
        <f>IF('0'!A1=1,"діяльність водного транспорту","аctivity of water transport")</f>
        <v>діяльність водного транспорту</v>
      </c>
      <c r="C13" s="46" t="s">
        <v>2</v>
      </c>
      <c r="D13" s="46" t="s">
        <v>2</v>
      </c>
      <c r="E13" s="47">
        <v>101</v>
      </c>
      <c r="F13" s="47">
        <v>99</v>
      </c>
      <c r="G13" s="47">
        <v>99.6</v>
      </c>
      <c r="H13" s="47">
        <v>100.5</v>
      </c>
      <c r="I13" s="48">
        <v>100.3</v>
      </c>
      <c r="J13" s="48">
        <v>98.7</v>
      </c>
      <c r="K13" s="48">
        <v>98.7</v>
      </c>
      <c r="L13" s="48">
        <v>98.8</v>
      </c>
      <c r="M13" s="48">
        <v>98</v>
      </c>
      <c r="N13" s="48">
        <v>99.3</v>
      </c>
      <c r="O13" s="48">
        <v>92.4</v>
      </c>
      <c r="P13" s="48">
        <v>99.6</v>
      </c>
      <c r="Q13" s="48">
        <v>99.6</v>
      </c>
      <c r="R13" s="48">
        <v>101.6</v>
      </c>
      <c r="S13" s="48">
        <v>101.9</v>
      </c>
      <c r="T13" s="48">
        <v>99.5</v>
      </c>
      <c r="U13" s="48">
        <v>100.2</v>
      </c>
      <c r="V13" s="48">
        <v>99.4</v>
      </c>
      <c r="W13" s="48">
        <v>97.5</v>
      </c>
      <c r="X13" s="48">
        <v>95.8</v>
      </c>
      <c r="Y13" s="48">
        <v>97.9</v>
      </c>
      <c r="Z13" s="48">
        <v>94.3</v>
      </c>
      <c r="AA13" s="48">
        <v>109.2</v>
      </c>
      <c r="AB13" s="48">
        <v>93.1</v>
      </c>
      <c r="AC13" s="48">
        <v>99.4</v>
      </c>
      <c r="AD13" s="48">
        <v>104.4</v>
      </c>
      <c r="AE13" s="48">
        <v>106.6</v>
      </c>
      <c r="AF13" s="48">
        <v>104.6</v>
      </c>
      <c r="AG13" s="48">
        <v>94.4</v>
      </c>
      <c r="AH13" s="48">
        <v>101.1</v>
      </c>
      <c r="AI13" s="48">
        <v>94.1</v>
      </c>
      <c r="AJ13" s="48">
        <v>94.1</v>
      </c>
      <c r="AK13" s="48">
        <v>102.6</v>
      </c>
      <c r="AL13" s="48">
        <v>97.2</v>
      </c>
    </row>
    <row r="14" spans="1:38" ht="30" customHeight="1">
      <c r="A14" s="188"/>
      <c r="B14" s="33" t="str">
        <f>IF('0'!A1=1,"діяльність авіаційного транспорту","аctivity of air transport")</f>
        <v>діяльність авіаційного транспорту</v>
      </c>
      <c r="C14" s="46" t="s">
        <v>2</v>
      </c>
      <c r="D14" s="46" t="s">
        <v>2</v>
      </c>
      <c r="E14" s="47">
        <v>99.8</v>
      </c>
      <c r="F14" s="47">
        <v>101.6</v>
      </c>
      <c r="G14" s="47">
        <v>99</v>
      </c>
      <c r="H14" s="47">
        <v>100.5</v>
      </c>
      <c r="I14" s="48">
        <v>100.3</v>
      </c>
      <c r="J14" s="48">
        <v>99.7</v>
      </c>
      <c r="K14" s="48">
        <v>98.2</v>
      </c>
      <c r="L14" s="48">
        <v>100.3</v>
      </c>
      <c r="M14" s="48">
        <v>100.5</v>
      </c>
      <c r="N14" s="48">
        <v>100.3</v>
      </c>
      <c r="O14" s="48">
        <v>96.6</v>
      </c>
      <c r="P14" s="48">
        <v>100.9</v>
      </c>
      <c r="Q14" s="48">
        <v>105.5</v>
      </c>
      <c r="R14" s="48">
        <v>101.1</v>
      </c>
      <c r="S14" s="48">
        <v>99.9</v>
      </c>
      <c r="T14" s="48">
        <v>99.6</v>
      </c>
      <c r="U14" s="48">
        <v>102.4</v>
      </c>
      <c r="V14" s="48">
        <v>100.4</v>
      </c>
      <c r="W14" s="48">
        <v>100.4</v>
      </c>
      <c r="X14" s="48">
        <v>100.3</v>
      </c>
      <c r="Y14" s="48">
        <v>101.1</v>
      </c>
      <c r="Z14" s="48">
        <v>100.1</v>
      </c>
      <c r="AA14" s="48">
        <v>100.4</v>
      </c>
      <c r="AB14" s="48">
        <v>91.9</v>
      </c>
      <c r="AC14" s="48">
        <v>99.9</v>
      </c>
      <c r="AD14" s="48">
        <v>99.7</v>
      </c>
      <c r="AE14" s="48">
        <v>100.1</v>
      </c>
      <c r="AF14" s="48">
        <v>100</v>
      </c>
      <c r="AG14" s="48">
        <v>101.3</v>
      </c>
      <c r="AH14" s="48">
        <v>100.5</v>
      </c>
      <c r="AI14" s="48">
        <v>100.1</v>
      </c>
      <c r="AJ14" s="48">
        <v>99.8</v>
      </c>
      <c r="AK14" s="48">
        <v>99.8</v>
      </c>
      <c r="AL14" s="48">
        <v>98.8</v>
      </c>
    </row>
    <row r="15" spans="1:38" ht="30" customHeight="1">
      <c r="A15" s="18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6" t="s">
        <v>2</v>
      </c>
      <c r="D15" s="46" t="s">
        <v>2</v>
      </c>
      <c r="E15" s="47">
        <v>99.9</v>
      </c>
      <c r="F15" s="47">
        <v>99.6</v>
      </c>
      <c r="G15" s="47">
        <v>100</v>
      </c>
      <c r="H15" s="47">
        <v>100.6</v>
      </c>
      <c r="I15" s="48">
        <v>100.1</v>
      </c>
      <c r="J15" s="48">
        <v>100</v>
      </c>
      <c r="K15" s="48">
        <v>99.6</v>
      </c>
      <c r="L15" s="48">
        <v>99.5</v>
      </c>
      <c r="M15" s="48">
        <v>100.1</v>
      </c>
      <c r="N15" s="48">
        <v>99.8</v>
      </c>
      <c r="O15" s="48">
        <v>101.7</v>
      </c>
      <c r="P15" s="48">
        <v>99.7</v>
      </c>
      <c r="Q15" s="48">
        <v>99.5</v>
      </c>
      <c r="R15" s="48">
        <v>99.8</v>
      </c>
      <c r="S15" s="48">
        <v>100</v>
      </c>
      <c r="T15" s="48">
        <v>100.5</v>
      </c>
      <c r="U15" s="48">
        <v>100.2</v>
      </c>
      <c r="V15" s="48">
        <v>99.8</v>
      </c>
      <c r="W15" s="48">
        <v>99.1</v>
      </c>
      <c r="X15" s="48">
        <v>99.3</v>
      </c>
      <c r="Y15" s="48">
        <v>99.8</v>
      </c>
      <c r="Z15" s="48">
        <v>100</v>
      </c>
      <c r="AA15" s="48">
        <v>102.7</v>
      </c>
      <c r="AB15" s="48">
        <v>100.3</v>
      </c>
      <c r="AC15" s="48">
        <v>99.7</v>
      </c>
      <c r="AD15" s="48">
        <v>99.7</v>
      </c>
      <c r="AE15" s="48">
        <v>100.1</v>
      </c>
      <c r="AF15" s="48">
        <v>100.7</v>
      </c>
      <c r="AG15" s="48">
        <v>100.3</v>
      </c>
      <c r="AH15" s="48">
        <v>99.7</v>
      </c>
      <c r="AI15" s="48">
        <v>99.2</v>
      </c>
      <c r="AJ15" s="48">
        <v>99.2</v>
      </c>
      <c r="AK15" s="48">
        <v>99.4</v>
      </c>
      <c r="AL15" s="48">
        <v>99.4</v>
      </c>
    </row>
    <row r="16" spans="1:38" ht="30" customHeight="1">
      <c r="A16" s="188"/>
      <c r="B16" s="33" t="str">
        <f>IF('0'!A1=1,"діяльність пошти та зв’язку","аctivity of mail and communications")</f>
        <v>діяльність пошти та зв’язку</v>
      </c>
      <c r="C16" s="46" t="s">
        <v>2</v>
      </c>
      <c r="D16" s="47">
        <v>99.8</v>
      </c>
      <c r="E16" s="47">
        <v>99.6</v>
      </c>
      <c r="F16" s="47">
        <v>99.3</v>
      </c>
      <c r="G16" s="47">
        <v>99.2</v>
      </c>
      <c r="H16" s="47">
        <v>99.5</v>
      </c>
      <c r="I16" s="48">
        <v>99.8</v>
      </c>
      <c r="J16" s="48">
        <v>99.7</v>
      </c>
      <c r="K16" s="48">
        <v>99.7</v>
      </c>
      <c r="L16" s="48">
        <v>99.6</v>
      </c>
      <c r="M16" s="48">
        <v>99.6</v>
      </c>
      <c r="N16" s="48">
        <v>99.6</v>
      </c>
      <c r="O16" s="48">
        <v>100.3</v>
      </c>
      <c r="P16" s="48">
        <v>98.7</v>
      </c>
      <c r="Q16" s="48">
        <v>99.1</v>
      </c>
      <c r="R16" s="48">
        <v>99.3</v>
      </c>
      <c r="S16" s="48">
        <v>99.4</v>
      </c>
      <c r="T16" s="48">
        <v>99.8</v>
      </c>
      <c r="U16" s="48">
        <v>99.7</v>
      </c>
      <c r="V16" s="48">
        <v>99.6</v>
      </c>
      <c r="W16" s="48">
        <v>99.6</v>
      </c>
      <c r="X16" s="48">
        <v>99.5</v>
      </c>
      <c r="Y16" s="48">
        <v>99.8</v>
      </c>
      <c r="Z16" s="48">
        <v>99.6</v>
      </c>
      <c r="AA16" s="48">
        <v>97.8</v>
      </c>
      <c r="AB16" s="48">
        <v>101.2</v>
      </c>
      <c r="AC16" s="48">
        <v>99.8</v>
      </c>
      <c r="AD16" s="48">
        <v>99.8</v>
      </c>
      <c r="AE16" s="48">
        <v>99.6</v>
      </c>
      <c r="AF16" s="48">
        <v>100</v>
      </c>
      <c r="AG16" s="48">
        <v>99.9</v>
      </c>
      <c r="AH16" s="48">
        <v>99.6</v>
      </c>
      <c r="AI16" s="48">
        <v>99.6</v>
      </c>
      <c r="AJ16" s="48">
        <v>99.6</v>
      </c>
      <c r="AK16" s="48">
        <v>99.7</v>
      </c>
      <c r="AL16" s="48">
        <v>99.4</v>
      </c>
    </row>
    <row r="17" spans="1:38" ht="30" customHeight="1">
      <c r="A17" s="188"/>
      <c r="B17" s="33" t="str">
        <f>IF('0'!A1=1,"Фінансова діяльність","Financial activity")</f>
        <v>Фінансова діяльність</v>
      </c>
      <c r="C17" s="46" t="s">
        <v>2</v>
      </c>
      <c r="D17" s="47">
        <v>99</v>
      </c>
      <c r="E17" s="47">
        <v>99.6</v>
      </c>
      <c r="F17" s="47">
        <v>99.3</v>
      </c>
      <c r="G17" s="47">
        <v>98.9</v>
      </c>
      <c r="H17" s="47">
        <v>99.4</v>
      </c>
      <c r="I17" s="48">
        <v>99.9</v>
      </c>
      <c r="J17" s="48">
        <v>99.7</v>
      </c>
      <c r="K17" s="48">
        <v>100.6</v>
      </c>
      <c r="L17" s="48">
        <v>99.8</v>
      </c>
      <c r="M17" s="48">
        <v>100.2</v>
      </c>
      <c r="N17" s="48">
        <v>100.4</v>
      </c>
      <c r="O17" s="48">
        <v>100.9</v>
      </c>
      <c r="P17" s="48">
        <v>100.4</v>
      </c>
      <c r="Q17" s="48">
        <v>100.8</v>
      </c>
      <c r="R17" s="48">
        <v>101.2</v>
      </c>
      <c r="S17" s="48">
        <v>99.9</v>
      </c>
      <c r="T17" s="48">
        <v>100.3</v>
      </c>
      <c r="U17" s="48">
        <v>100.4</v>
      </c>
      <c r="V17" s="48">
        <v>100.8</v>
      </c>
      <c r="W17" s="48">
        <v>100.2</v>
      </c>
      <c r="X17" s="48">
        <v>99.4</v>
      </c>
      <c r="Y17" s="48">
        <v>100.3</v>
      </c>
      <c r="Z17" s="48">
        <v>99.3</v>
      </c>
      <c r="AA17" s="48">
        <v>100.9</v>
      </c>
      <c r="AB17" s="48">
        <v>99.9</v>
      </c>
      <c r="AC17" s="48">
        <v>99.4</v>
      </c>
      <c r="AD17" s="48">
        <v>99.4</v>
      </c>
      <c r="AE17" s="48">
        <v>99.5</v>
      </c>
      <c r="AF17" s="48">
        <v>100</v>
      </c>
      <c r="AG17" s="48">
        <v>100</v>
      </c>
      <c r="AH17" s="48">
        <v>99.8</v>
      </c>
      <c r="AI17" s="48">
        <v>99.8</v>
      </c>
      <c r="AJ17" s="48">
        <v>100</v>
      </c>
      <c r="AK17" s="48">
        <v>99.7</v>
      </c>
      <c r="AL17" s="48">
        <v>100</v>
      </c>
    </row>
    <row r="18" spans="1:38" ht="30" customHeight="1">
      <c r="A18" s="18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6" t="s">
        <v>2</v>
      </c>
      <c r="D18" s="47">
        <v>98.2</v>
      </c>
      <c r="E18" s="47">
        <v>99.3</v>
      </c>
      <c r="F18" s="47">
        <v>99.5</v>
      </c>
      <c r="G18" s="47">
        <v>99</v>
      </c>
      <c r="H18" s="47">
        <v>99.7</v>
      </c>
      <c r="I18" s="48">
        <v>99.4</v>
      </c>
      <c r="J18" s="48">
        <v>99</v>
      </c>
      <c r="K18" s="48">
        <v>101.3</v>
      </c>
      <c r="L18" s="48">
        <v>99.4</v>
      </c>
      <c r="M18" s="48">
        <v>99.5</v>
      </c>
      <c r="N18" s="48">
        <v>99.2</v>
      </c>
      <c r="O18" s="48">
        <v>104.3</v>
      </c>
      <c r="P18" s="48">
        <v>99.5</v>
      </c>
      <c r="Q18" s="48">
        <v>99.7</v>
      </c>
      <c r="R18" s="48">
        <v>99.1</v>
      </c>
      <c r="S18" s="48">
        <v>99.6</v>
      </c>
      <c r="T18" s="48">
        <v>100.2</v>
      </c>
      <c r="U18" s="48">
        <v>99.9</v>
      </c>
      <c r="V18" s="48">
        <v>100.3</v>
      </c>
      <c r="W18" s="48">
        <v>99.2</v>
      </c>
      <c r="X18" s="48">
        <v>99.9</v>
      </c>
      <c r="Y18" s="48">
        <v>99.5</v>
      </c>
      <c r="Z18" s="48">
        <v>99.4</v>
      </c>
      <c r="AA18" s="48">
        <v>106.2</v>
      </c>
      <c r="AB18" s="48">
        <v>99.7</v>
      </c>
      <c r="AC18" s="48">
        <v>99.8</v>
      </c>
      <c r="AD18" s="48">
        <v>99.1</v>
      </c>
      <c r="AE18" s="48">
        <v>99.2</v>
      </c>
      <c r="AF18" s="48">
        <v>100</v>
      </c>
      <c r="AG18" s="48">
        <v>99.8</v>
      </c>
      <c r="AH18" s="48">
        <v>99.8</v>
      </c>
      <c r="AI18" s="48">
        <v>99.1</v>
      </c>
      <c r="AJ18" s="48">
        <v>98.7</v>
      </c>
      <c r="AK18" s="48">
        <v>99.4</v>
      </c>
      <c r="AL18" s="48">
        <v>99.4</v>
      </c>
    </row>
    <row r="19" spans="1:38" ht="30" customHeight="1">
      <c r="A19" s="188"/>
      <c r="B19" s="33" t="str">
        <f>IF('0'!A1=1,"з них дослідження і розробки","of which research and developments")</f>
        <v>з них дослідження і розробки</v>
      </c>
      <c r="C19" s="46" t="s">
        <v>2</v>
      </c>
      <c r="D19" s="47">
        <v>100</v>
      </c>
      <c r="E19" s="47">
        <v>100.1</v>
      </c>
      <c r="F19" s="47">
        <v>99.5</v>
      </c>
      <c r="G19" s="47">
        <v>99.5</v>
      </c>
      <c r="H19" s="47">
        <v>99.6</v>
      </c>
      <c r="I19" s="48">
        <v>99.5</v>
      </c>
      <c r="J19" s="48">
        <v>99.8</v>
      </c>
      <c r="K19" s="48">
        <v>100.1</v>
      </c>
      <c r="L19" s="48">
        <v>100</v>
      </c>
      <c r="M19" s="48">
        <v>100.1</v>
      </c>
      <c r="N19" s="48">
        <v>99.5</v>
      </c>
      <c r="O19" s="48">
        <v>99.2</v>
      </c>
      <c r="P19" s="48">
        <v>99.2</v>
      </c>
      <c r="Q19" s="48">
        <v>99.4</v>
      </c>
      <c r="R19" s="48">
        <v>99.6</v>
      </c>
      <c r="S19" s="48">
        <v>99.8</v>
      </c>
      <c r="T19" s="48">
        <v>99.5</v>
      </c>
      <c r="U19" s="48">
        <v>99.6</v>
      </c>
      <c r="V19" s="48">
        <v>99.6</v>
      </c>
      <c r="W19" s="48">
        <v>99.6</v>
      </c>
      <c r="X19" s="48">
        <v>99.9</v>
      </c>
      <c r="Y19" s="48">
        <v>99.7</v>
      </c>
      <c r="Z19" s="48">
        <v>99.2</v>
      </c>
      <c r="AA19" s="48">
        <v>99.1</v>
      </c>
      <c r="AB19" s="48">
        <v>100.2</v>
      </c>
      <c r="AC19" s="48">
        <v>100.2</v>
      </c>
      <c r="AD19" s="48">
        <v>99.5</v>
      </c>
      <c r="AE19" s="48">
        <v>99.8</v>
      </c>
      <c r="AF19" s="48">
        <v>99.8</v>
      </c>
      <c r="AG19" s="48">
        <v>99.9</v>
      </c>
      <c r="AH19" s="48">
        <v>99.1</v>
      </c>
      <c r="AI19" s="48">
        <v>99.5</v>
      </c>
      <c r="AJ19" s="48">
        <v>99.1</v>
      </c>
      <c r="AK19" s="48">
        <v>99.6</v>
      </c>
      <c r="AL19" s="48">
        <v>100</v>
      </c>
    </row>
    <row r="20" spans="1:38" ht="30" customHeight="1">
      <c r="A20" s="188"/>
      <c r="B20" s="33" t="str">
        <f>IF('0'!A1=1,"Державне управління","Public administration")</f>
        <v>Державне управління</v>
      </c>
      <c r="C20" s="46" t="s">
        <v>2</v>
      </c>
      <c r="D20" s="47">
        <v>100</v>
      </c>
      <c r="E20" s="47">
        <v>100.3</v>
      </c>
      <c r="F20" s="47">
        <v>99.4</v>
      </c>
      <c r="G20" s="47">
        <v>99.4</v>
      </c>
      <c r="H20" s="47">
        <v>99.9</v>
      </c>
      <c r="I20" s="48">
        <v>99.8</v>
      </c>
      <c r="J20" s="48">
        <v>100.3</v>
      </c>
      <c r="K20" s="48">
        <v>99.9</v>
      </c>
      <c r="L20" s="48">
        <v>100.5</v>
      </c>
      <c r="M20" s="48">
        <v>100</v>
      </c>
      <c r="N20" s="48">
        <v>99.7</v>
      </c>
      <c r="O20" s="48">
        <v>97.3</v>
      </c>
      <c r="P20" s="48">
        <v>99.5</v>
      </c>
      <c r="Q20" s="48">
        <v>99.2</v>
      </c>
      <c r="R20" s="48">
        <v>99.3</v>
      </c>
      <c r="S20" s="48">
        <v>99.3</v>
      </c>
      <c r="T20" s="48">
        <v>99.6</v>
      </c>
      <c r="U20" s="48">
        <v>99.6</v>
      </c>
      <c r="V20" s="48">
        <v>99.9</v>
      </c>
      <c r="W20" s="48">
        <v>99.5</v>
      </c>
      <c r="X20" s="48">
        <v>100.2</v>
      </c>
      <c r="Y20" s="48">
        <v>99.9</v>
      </c>
      <c r="Z20" s="48">
        <v>99.6</v>
      </c>
      <c r="AA20" s="48">
        <v>104.6</v>
      </c>
      <c r="AB20" s="48">
        <v>100.2</v>
      </c>
      <c r="AC20" s="48">
        <v>99</v>
      </c>
      <c r="AD20" s="48">
        <v>99.1</v>
      </c>
      <c r="AE20" s="48">
        <v>98.8</v>
      </c>
      <c r="AF20" s="48">
        <v>99.8</v>
      </c>
      <c r="AG20" s="48">
        <v>100.2</v>
      </c>
      <c r="AH20" s="48">
        <v>100.3</v>
      </c>
      <c r="AI20" s="48">
        <v>100.1</v>
      </c>
      <c r="AJ20" s="48">
        <v>100.7</v>
      </c>
      <c r="AK20" s="48">
        <v>100.4</v>
      </c>
      <c r="AL20" s="48">
        <v>100.2</v>
      </c>
    </row>
    <row r="21" spans="1:38" ht="30" customHeight="1">
      <c r="A21" s="188"/>
      <c r="B21" s="33" t="str">
        <f>IF('0'!A1=1,"Освіта","Education")</f>
        <v>Освіта</v>
      </c>
      <c r="C21" s="46" t="s">
        <v>2</v>
      </c>
      <c r="D21" s="47">
        <v>100.8</v>
      </c>
      <c r="E21" s="47">
        <v>99.9</v>
      </c>
      <c r="F21" s="47">
        <v>99</v>
      </c>
      <c r="G21" s="47">
        <v>98.9</v>
      </c>
      <c r="H21" s="47">
        <v>99.7</v>
      </c>
      <c r="I21" s="48">
        <v>99.5</v>
      </c>
      <c r="J21" s="48">
        <v>99.6</v>
      </c>
      <c r="K21" s="48">
        <v>101.7</v>
      </c>
      <c r="L21" s="48">
        <v>101.6</v>
      </c>
      <c r="M21" s="48">
        <v>100.5</v>
      </c>
      <c r="N21" s="48">
        <v>99.9</v>
      </c>
      <c r="O21" s="48">
        <v>99.6</v>
      </c>
      <c r="P21" s="48">
        <v>100.1</v>
      </c>
      <c r="Q21" s="48">
        <v>99.9</v>
      </c>
      <c r="R21" s="48">
        <v>99.2</v>
      </c>
      <c r="S21" s="48">
        <v>98.6</v>
      </c>
      <c r="T21" s="48">
        <v>99.5</v>
      </c>
      <c r="U21" s="48">
        <v>99.5</v>
      </c>
      <c r="V21" s="48">
        <v>99.6</v>
      </c>
      <c r="W21" s="48">
        <v>101.4</v>
      </c>
      <c r="X21" s="48">
        <v>101.4</v>
      </c>
      <c r="Y21" s="48">
        <v>100.8</v>
      </c>
      <c r="Z21" s="48">
        <v>99.9</v>
      </c>
      <c r="AA21" s="48">
        <v>99.8</v>
      </c>
      <c r="AB21" s="48">
        <v>100.3</v>
      </c>
      <c r="AC21" s="48">
        <v>99.9</v>
      </c>
      <c r="AD21" s="48">
        <v>99.4</v>
      </c>
      <c r="AE21" s="48">
        <v>98.6</v>
      </c>
      <c r="AF21" s="48">
        <v>99.4</v>
      </c>
      <c r="AG21" s="48">
        <v>99.5</v>
      </c>
      <c r="AH21" s="48">
        <v>99.7</v>
      </c>
      <c r="AI21" s="48">
        <v>101.5</v>
      </c>
      <c r="AJ21" s="48">
        <v>101.5</v>
      </c>
      <c r="AK21" s="48">
        <v>100.9</v>
      </c>
      <c r="AL21" s="48">
        <v>100</v>
      </c>
    </row>
    <row r="22" spans="1:38" ht="30" customHeight="1">
      <c r="A22" s="188"/>
      <c r="B22" s="33" t="str">
        <f>IF('0'!A1=1,"Охорона здоров’я та надання соціальної допомоги","Health care and provision of social aid")</f>
        <v>Охорона здоров’я та надання соціальної допомоги</v>
      </c>
      <c r="C22" s="46" t="s">
        <v>2</v>
      </c>
      <c r="D22" s="47">
        <v>100.2</v>
      </c>
      <c r="E22" s="47">
        <v>100.1</v>
      </c>
      <c r="F22" s="47">
        <v>100</v>
      </c>
      <c r="G22" s="47">
        <v>99.9</v>
      </c>
      <c r="H22" s="47">
        <v>100.5</v>
      </c>
      <c r="I22" s="48">
        <v>100</v>
      </c>
      <c r="J22" s="48">
        <v>100.2</v>
      </c>
      <c r="K22" s="48">
        <v>99.9</v>
      </c>
      <c r="L22" s="48">
        <v>100</v>
      </c>
      <c r="M22" s="48">
        <v>99.7</v>
      </c>
      <c r="N22" s="48">
        <v>99.8</v>
      </c>
      <c r="O22" s="48">
        <v>99.4</v>
      </c>
      <c r="P22" s="48">
        <v>100.2</v>
      </c>
      <c r="Q22" s="48">
        <v>100</v>
      </c>
      <c r="R22" s="48">
        <v>99.7</v>
      </c>
      <c r="S22" s="48">
        <v>100</v>
      </c>
      <c r="T22" s="48">
        <v>100.4</v>
      </c>
      <c r="U22" s="48">
        <v>100.1</v>
      </c>
      <c r="V22" s="48">
        <v>99.9</v>
      </c>
      <c r="W22" s="48">
        <v>99.6</v>
      </c>
      <c r="X22" s="48">
        <v>99.9</v>
      </c>
      <c r="Y22" s="48">
        <v>99.8</v>
      </c>
      <c r="Z22" s="48">
        <v>99.7</v>
      </c>
      <c r="AA22" s="48">
        <v>98</v>
      </c>
      <c r="AB22" s="48">
        <v>100.5</v>
      </c>
      <c r="AC22" s="48">
        <v>99.9</v>
      </c>
      <c r="AD22" s="48">
        <v>100</v>
      </c>
      <c r="AE22" s="48">
        <v>100.1</v>
      </c>
      <c r="AF22" s="48">
        <v>100.8</v>
      </c>
      <c r="AG22" s="48">
        <v>100.2</v>
      </c>
      <c r="AH22" s="48">
        <v>99.9</v>
      </c>
      <c r="AI22" s="48">
        <v>99.5</v>
      </c>
      <c r="AJ22" s="48">
        <v>99.8</v>
      </c>
      <c r="AK22" s="48">
        <v>99.9</v>
      </c>
      <c r="AL22" s="48">
        <v>99.2</v>
      </c>
    </row>
    <row r="23" spans="1:38" ht="30" customHeight="1">
      <c r="A23" s="18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6" t="s">
        <v>2</v>
      </c>
      <c r="D23" s="47">
        <v>100.5</v>
      </c>
      <c r="E23" s="47">
        <v>100.4</v>
      </c>
      <c r="F23" s="47">
        <v>99.6</v>
      </c>
      <c r="G23" s="47">
        <v>99.5</v>
      </c>
      <c r="H23" s="47">
        <v>99.8</v>
      </c>
      <c r="I23" s="48">
        <v>99.4</v>
      </c>
      <c r="J23" s="48">
        <v>99.7</v>
      </c>
      <c r="K23" s="48">
        <v>100.8</v>
      </c>
      <c r="L23" s="48">
        <v>99.9</v>
      </c>
      <c r="M23" s="48">
        <v>100.2</v>
      </c>
      <c r="N23" s="48">
        <v>99.9</v>
      </c>
      <c r="O23" s="48">
        <v>99.1</v>
      </c>
      <c r="P23" s="48">
        <v>99.9</v>
      </c>
      <c r="Q23" s="48">
        <v>99.9</v>
      </c>
      <c r="R23" s="48">
        <v>99.8</v>
      </c>
      <c r="S23" s="48">
        <v>99.4</v>
      </c>
      <c r="T23" s="48">
        <v>99.5</v>
      </c>
      <c r="U23" s="48">
        <v>99.7</v>
      </c>
      <c r="V23" s="48">
        <v>99.4</v>
      </c>
      <c r="W23" s="48">
        <v>100.2</v>
      </c>
      <c r="X23" s="48">
        <v>101.5</v>
      </c>
      <c r="Y23" s="48">
        <v>99.7</v>
      </c>
      <c r="Z23" s="48">
        <v>99.8</v>
      </c>
      <c r="AA23" s="48">
        <v>101.6</v>
      </c>
      <c r="AB23" s="48">
        <v>99.9</v>
      </c>
      <c r="AC23" s="48">
        <v>99.9</v>
      </c>
      <c r="AD23" s="48">
        <v>98.9</v>
      </c>
      <c r="AE23" s="48">
        <v>99.1</v>
      </c>
      <c r="AF23" s="48">
        <v>99.8</v>
      </c>
      <c r="AG23" s="48">
        <v>100.2</v>
      </c>
      <c r="AH23" s="48">
        <v>99.7</v>
      </c>
      <c r="AI23" s="48">
        <v>100.3</v>
      </c>
      <c r="AJ23" s="48">
        <v>100.4</v>
      </c>
      <c r="AK23" s="48">
        <v>100.1</v>
      </c>
      <c r="AL23" s="48">
        <v>100.3</v>
      </c>
    </row>
    <row r="24" spans="1:38" ht="30" customHeight="1">
      <c r="A24" s="18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6" t="s">
        <v>2</v>
      </c>
      <c r="D24" s="47">
        <v>100.5</v>
      </c>
      <c r="E24" s="47">
        <v>100.5</v>
      </c>
      <c r="F24" s="47">
        <v>99.8</v>
      </c>
      <c r="G24" s="47">
        <v>99.4</v>
      </c>
      <c r="H24" s="47">
        <v>99.9</v>
      </c>
      <c r="I24" s="47">
        <v>99.3</v>
      </c>
      <c r="J24" s="47">
        <v>99.8</v>
      </c>
      <c r="K24" s="47">
        <v>100.5</v>
      </c>
      <c r="L24" s="47">
        <v>100.4</v>
      </c>
      <c r="M24" s="47">
        <v>100.3</v>
      </c>
      <c r="N24" s="47">
        <v>100</v>
      </c>
      <c r="O24" s="47">
        <v>97.1</v>
      </c>
      <c r="P24" s="47">
        <v>100</v>
      </c>
      <c r="Q24" s="47">
        <v>99.8</v>
      </c>
      <c r="R24" s="47">
        <v>99.8</v>
      </c>
      <c r="S24" s="47">
        <v>99.2</v>
      </c>
      <c r="T24" s="47">
        <v>99.4</v>
      </c>
      <c r="U24" s="47">
        <v>99.7</v>
      </c>
      <c r="V24" s="47">
        <v>99.7</v>
      </c>
      <c r="W24" s="47">
        <v>100.7</v>
      </c>
      <c r="X24" s="47">
        <v>100.7</v>
      </c>
      <c r="Y24" s="47">
        <v>100.1</v>
      </c>
      <c r="Z24" s="47">
        <v>99.9</v>
      </c>
      <c r="AA24" s="47">
        <v>101.3</v>
      </c>
      <c r="AB24" s="47">
        <v>99.9</v>
      </c>
      <c r="AC24" s="47">
        <v>100</v>
      </c>
      <c r="AD24" s="47">
        <v>98.5</v>
      </c>
      <c r="AE24" s="47">
        <v>99</v>
      </c>
      <c r="AF24" s="47">
        <v>99.7</v>
      </c>
      <c r="AG24" s="47">
        <v>99.9</v>
      </c>
      <c r="AH24" s="47">
        <v>99.7</v>
      </c>
      <c r="AI24" s="47">
        <v>101</v>
      </c>
      <c r="AJ24" s="47">
        <v>100.5</v>
      </c>
      <c r="AK24" s="48">
        <v>100.4</v>
      </c>
      <c r="AL24" s="48">
        <v>100.4</v>
      </c>
    </row>
    <row r="25" spans="1:38">
      <c r="A25" s="35"/>
      <c r="B25" s="22"/>
    </row>
    <row r="26" spans="1:38">
      <c r="A26" s="22"/>
      <c r="B26" s="22"/>
    </row>
    <row r="27" spans="1:38" s="8" customFormat="1" ht="15" customHeight="1">
      <c r="A27" s="23"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7" s="24"/>
      <c r="C27" s="9"/>
      <c r="D27" s="9"/>
      <c r="E27" s="9"/>
      <c r="F27" s="9"/>
      <c r="G27" s="9"/>
      <c r="H27" s="9"/>
      <c r="I27" s="9"/>
      <c r="J27" s="9"/>
    </row>
    <row r="28" spans="1:38" s="8" customFormat="1" ht="15" customHeight="1">
      <c r="A28" s="25"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28" s="24"/>
      <c r="C28" s="9"/>
      <c r="D28" s="9"/>
      <c r="E28" s="9"/>
      <c r="F28" s="9"/>
      <c r="G28" s="9"/>
      <c r="H28" s="9"/>
      <c r="I28" s="9"/>
      <c r="J28" s="9"/>
    </row>
  </sheetData>
  <sheetProtection algorithmName="SHA-512" hashValue="7G+H9U7hr9OyJnOB0gJHuNYCYufaNoGp6lnfLJT4Odz8rT4QY69mPtIltAyP4axwqZI7eroo+6PJbxA7Psz1pA==" saltValue="LXFytMtvQ3LEo/XnTqjrog==" spinCount="100000" sheet="1" objects="1" scenarios="1"/>
  <mergeCells count="2">
    <mergeCell ref="A3:B3"/>
    <mergeCell ref="A4:A24"/>
  </mergeCells>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0</vt:lpstr>
      <vt:lpstr>1</vt:lpstr>
      <vt:lpstr>2</vt:lpstr>
      <vt:lpstr>3</vt:lpstr>
      <vt:lpstr>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2022-03-03T09:20:22Z</dcterms:modified>
</cp:coreProperties>
</file>