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105" yWindow="-105" windowWidth="19425" windowHeight="10425" tabRatio="693"/>
  </bookViews>
  <sheets>
    <sheet name="0" sheetId="54" r:id="rId1"/>
    <sheet name="1" sheetId="85" r:id="rId2"/>
    <sheet name="2" sheetId="86" r:id="rId3"/>
    <sheet name="3" sheetId="83" r:id="rId4"/>
    <sheet name="4" sheetId="84" r:id="rId5"/>
  </sheets>
  <calcPr calcId="162913"/>
</workbook>
</file>

<file path=xl/calcChain.xml><?xml version="1.0" encoding="utf-8"?>
<calcChain xmlns="http://schemas.openxmlformats.org/spreadsheetml/2006/main">
  <c r="A2" i="85" l="1"/>
  <c r="M12" i="54" l="1"/>
  <c r="M11" i="54"/>
  <c r="M7" i="54"/>
  <c r="A12" i="85" l="1"/>
  <c r="A11" i="85"/>
  <c r="A10" i="85"/>
  <c r="A29" i="83" l="1"/>
  <c r="M10" i="54" l="1"/>
  <c r="M13" i="54"/>
  <c r="A29" i="85"/>
  <c r="A28" i="85"/>
  <c r="A27" i="85"/>
  <c r="A26" i="85"/>
  <c r="A25" i="85"/>
  <c r="A24" i="85"/>
  <c r="A23" i="85"/>
  <c r="A22" i="85"/>
  <c r="A21" i="85"/>
  <c r="A20" i="85"/>
  <c r="A19" i="85"/>
  <c r="A18" i="85"/>
  <c r="A17" i="85"/>
  <c r="A16" i="85"/>
  <c r="A15" i="85"/>
  <c r="A14" i="85"/>
  <c r="A13" i="85"/>
  <c r="A9" i="85"/>
  <c r="A8" i="85"/>
  <c r="A7" i="85"/>
  <c r="A6" i="85"/>
  <c r="A5" i="85"/>
  <c r="A4" i="85"/>
  <c r="A1" i="85"/>
  <c r="F8" i="54" l="1"/>
  <c r="B3" i="54" l="1"/>
  <c r="F2" i="54" l="1"/>
  <c r="A4" i="83" l="1"/>
  <c r="A4" i="84"/>
  <c r="A28" i="84"/>
  <c r="I22" i="54"/>
  <c r="I20" i="54"/>
  <c r="F20" i="54"/>
  <c r="I18" i="54"/>
  <c r="I16" i="54"/>
  <c r="F16" i="54"/>
  <c r="I14" i="54"/>
  <c r="I12" i="54"/>
  <c r="F12" i="54"/>
  <c r="I10" i="54"/>
  <c r="M8" i="54"/>
  <c r="I8" i="54"/>
  <c r="D8" i="54"/>
  <c r="M6" i="54"/>
  <c r="I6" i="54"/>
  <c r="M5" i="54"/>
  <c r="I4" i="54"/>
  <c r="I2" i="54"/>
  <c r="A3" i="83" l="1"/>
  <c r="A3" i="84"/>
  <c r="A31" i="84" l="1"/>
  <c r="A32" i="83"/>
  <c r="A29" i="84"/>
  <c r="A30" i="84"/>
  <c r="A31" i="83"/>
  <c r="A30" i="83"/>
  <c r="B4" i="84" l="1"/>
  <c r="B15" i="83"/>
  <c r="B25" i="84" l="1"/>
  <c r="B10" i="84"/>
  <c r="B8" i="84"/>
  <c r="B7" i="84"/>
  <c r="B24" i="84"/>
  <c r="B22" i="84"/>
  <c r="B23" i="84"/>
  <c r="B21" i="84"/>
  <c r="B20" i="84"/>
  <c r="B19" i="84"/>
  <c r="B18" i="84"/>
  <c r="B17" i="84"/>
  <c r="B16" i="84"/>
  <c r="B15" i="84"/>
  <c r="B14" i="84"/>
  <c r="B13" i="84"/>
  <c r="B12" i="84"/>
  <c r="B11" i="84"/>
  <c r="B9" i="84"/>
  <c r="B6" i="84"/>
  <c r="B5" i="84"/>
  <c r="B27" i="83" l="1"/>
  <c r="B26" i="83"/>
  <c r="B25" i="83"/>
  <c r="B24" i="83"/>
  <c r="B23" i="83"/>
  <c r="B22" i="83"/>
  <c r="B21" i="83"/>
  <c r="B20" i="83"/>
  <c r="B19" i="83"/>
  <c r="B18" i="83"/>
  <c r="B17" i="83"/>
  <c r="B16" i="83"/>
  <c r="B14" i="83"/>
  <c r="B13" i="83" l="1"/>
  <c r="B12" i="83"/>
  <c r="B11" i="83"/>
  <c r="B10" i="83"/>
  <c r="B8" i="83"/>
  <c r="B9" i="83"/>
  <c r="B7" i="83"/>
  <c r="B6" i="83"/>
  <c r="B5" i="83"/>
  <c r="B4" i="83"/>
  <c r="A1" i="84"/>
  <c r="A1" i="83" l="1"/>
</calcChain>
</file>

<file path=xl/sharedStrings.xml><?xml version="1.0" encoding="utf-8"?>
<sst xmlns="http://schemas.openxmlformats.org/spreadsheetml/2006/main" count="271" uniqueCount="114">
  <si>
    <t>…</t>
  </si>
  <si>
    <t>УКР</t>
  </si>
  <si>
    <t>ENG</t>
  </si>
  <si>
    <t>3 місяці 
2013</t>
  </si>
  <si>
    <t>6 місяців 
2013</t>
  </si>
  <si>
    <t>9 місяців 
2013</t>
  </si>
  <si>
    <t>12 місяців 
2013</t>
  </si>
  <si>
    <t>3 місяці 
2014</t>
  </si>
  <si>
    <t>6 місяців 
2014</t>
  </si>
  <si>
    <t>9 місяців 
2014</t>
  </si>
  <si>
    <t>12 місяців 
2014</t>
  </si>
  <si>
    <t>3 місяці 
2015</t>
  </si>
  <si>
    <t>6 місяців 
2015</t>
  </si>
  <si>
    <t>9 місяців 
2015</t>
  </si>
  <si>
    <t>12 місяців 
2015</t>
  </si>
  <si>
    <t>3 місяці 
2016</t>
  </si>
  <si>
    <t>6 місяців 
2016</t>
  </si>
  <si>
    <t>9 місяців 
2016</t>
  </si>
  <si>
    <t>12 місяців 
2016</t>
  </si>
  <si>
    <t>3 місяці 
2002</t>
  </si>
  <si>
    <t>6 місяців 
2002</t>
  </si>
  <si>
    <t>9 місяців 
2002</t>
  </si>
  <si>
    <t>12 місяців 
2002</t>
  </si>
  <si>
    <t>3 місяці 
2003</t>
  </si>
  <si>
    <t>6 місяців 
2003</t>
  </si>
  <si>
    <t>9 місяців 
2003</t>
  </si>
  <si>
    <t>12 місяців 
2003</t>
  </si>
  <si>
    <t>3 місяці 
2004</t>
  </si>
  <si>
    <t>6 місяців 
2004</t>
  </si>
  <si>
    <t>9 місяців 
2004</t>
  </si>
  <si>
    <t>12 місяців 
2004</t>
  </si>
  <si>
    <t>3 місяці 
2005</t>
  </si>
  <si>
    <t>6 місяців 
2005</t>
  </si>
  <si>
    <t>9 місяців 
2005</t>
  </si>
  <si>
    <t>12 місяців 
2005</t>
  </si>
  <si>
    <t>3 місяці 
2006</t>
  </si>
  <si>
    <t>6 місяців 
2006</t>
  </si>
  <si>
    <t>9 місяців 
2006</t>
  </si>
  <si>
    <t>12 місяців 
2006</t>
  </si>
  <si>
    <t>3 місяці 
2007</t>
  </si>
  <si>
    <t>6 місяців 
2007</t>
  </si>
  <si>
    <t>9 місяців 
2007</t>
  </si>
  <si>
    <t>12 місяців 
2007</t>
  </si>
  <si>
    <t>3 місяці 
2008</t>
  </si>
  <si>
    <t>6 місяців 
2008</t>
  </si>
  <si>
    <t>9 місяців 
2008</t>
  </si>
  <si>
    <t>12 місяців 
2008</t>
  </si>
  <si>
    <t>3 місяці 
2009</t>
  </si>
  <si>
    <t>6 місяців 
2009</t>
  </si>
  <si>
    <t>9 місяців 
2009</t>
  </si>
  <si>
    <t>12 місяців 
2009</t>
  </si>
  <si>
    <t>3 місяці 
2010</t>
  </si>
  <si>
    <t>6 місяців 
2010</t>
  </si>
  <si>
    <t>9 місяців 
2010</t>
  </si>
  <si>
    <t>12 місяців 
2010</t>
  </si>
  <si>
    <t>3 місяці 
2011</t>
  </si>
  <si>
    <t>6 місяців 
2011</t>
  </si>
  <si>
    <t>9 місяців 
2011</t>
  </si>
  <si>
    <t>12 місяців 
2011</t>
  </si>
  <si>
    <t>3 місяці 
2012</t>
  </si>
  <si>
    <t>6 місяців 
2012</t>
  </si>
  <si>
    <t>9 місяців 
2012</t>
  </si>
  <si>
    <t>12 місяців 
2012</t>
  </si>
  <si>
    <t>II.2017</t>
  </si>
  <si>
    <t>I.2017</t>
  </si>
  <si>
    <t>III.2017</t>
  </si>
  <si>
    <t>IV.2017</t>
  </si>
  <si>
    <t>Державна служба статистики припинила публікацію даних</t>
  </si>
  <si>
    <t>I.2018</t>
  </si>
  <si>
    <t>II.2018</t>
  </si>
  <si>
    <t>х</t>
  </si>
  <si>
    <t>III.2018</t>
  </si>
  <si>
    <t>IV.2018</t>
  </si>
  <si>
    <t>I.2019</t>
  </si>
  <si>
    <t>II.2019</t>
  </si>
  <si>
    <t>III.2019</t>
  </si>
  <si>
    <t>IV.2019</t>
  </si>
  <si>
    <t>I.2020</t>
  </si>
  <si>
    <t>до змісту</t>
  </si>
  <si>
    <t>Сільське господарство, лісове господарство та рибне господарство</t>
  </si>
  <si>
    <t>з них сільське господарство</t>
  </si>
  <si>
    <t>Промисловість</t>
  </si>
  <si>
    <t>Будівництво</t>
  </si>
  <si>
    <t>Оптова та роздрібна торгівля; ремонт  автотранспортних засобів і мотоциклів</t>
  </si>
  <si>
    <t>Транспорт, складське господарство,  поштова та кур’єрська діяльність</t>
  </si>
  <si>
    <t>наземний і трубопровідний транспорт</t>
  </si>
  <si>
    <t>водний транспорт</t>
  </si>
  <si>
    <t>авіаційний транспорт</t>
  </si>
  <si>
    <t>складське господарство та допоміжна діяльність у сфері транспорту</t>
  </si>
  <si>
    <t>поштова та кур’єрська діяльність</t>
  </si>
  <si>
    <t>Тимчасове розміщування й  організація харчування</t>
  </si>
  <si>
    <t>Інформація та телекомунікації</t>
  </si>
  <si>
    <t>Фінансова та страхова діяльність</t>
  </si>
  <si>
    <t>Операції з нерухомим майном</t>
  </si>
  <si>
    <t>Професійна, наукова та технічна  діяльність</t>
  </si>
  <si>
    <t>з неї наукові дослідження та розробки</t>
  </si>
  <si>
    <t>Діяльність у сфері адміністративного  та допоміжного обслуговування</t>
  </si>
  <si>
    <t>Державне управління й оборона; обов’язкове соціальне страхування</t>
  </si>
  <si>
    <t>Освіта</t>
  </si>
  <si>
    <t>Охорона здоров’я та надання  соціальної допомоги</t>
  </si>
  <si>
    <t xml:space="preserve">з них охорона здоров’я  </t>
  </si>
  <si>
    <t>Мистецтво, спорт, розваги та відпочинок</t>
  </si>
  <si>
    <t>діяльність у сфері творчості, мистецтва та розваг</t>
  </si>
  <si>
    <t>функціювання бібліотек, архівів, музеїв та інших закладів культури</t>
  </si>
  <si>
    <t>Надання інших видів послуг</t>
  </si>
  <si>
    <t>Середньооблікова кількість штатних працівників (%, до відповідного періоду) КВЕД 2010</t>
  </si>
  <si>
    <t>Усього</t>
  </si>
  <si>
    <t>II.2020</t>
  </si>
  <si>
    <t>III.2020</t>
  </si>
  <si>
    <t>IV.2020</t>
  </si>
  <si>
    <t>I.2021</t>
  </si>
  <si>
    <t>II.2021</t>
  </si>
  <si>
    <t>III.2021</t>
  </si>
  <si>
    <t>IV.2021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</si>
</sst>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27">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12"/>
      <color indexed="10"/>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b/>
      <i/>
      <sz val="12"/>
      <color indexed="10"/>
      <name val="Times New Roman"/>
      <family val="1"/>
      <charset val="204"/>
    </font>
    <font>
      <i/>
      <sz val="12"/>
      <color indexed="10"/>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b/>
      <sz val="11"/>
      <color theme="1"/>
      <name val="Calibri"/>
      <family val="2"/>
      <charset val="204"/>
      <scheme val="minor"/>
    </font>
    <font>
      <sz val="11"/>
      <name val="Times New Roman"/>
      <family val="1"/>
      <charset val="204"/>
    </font>
    <font>
      <b/>
      <sz val="18"/>
      <name val="Times New Roman"/>
      <family val="1"/>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u/>
      <sz val="12"/>
      <name val="Calibri"/>
      <family val="2"/>
      <charset val="204"/>
      <scheme val="minor"/>
    </font>
    <font>
      <u/>
      <sz val="12"/>
      <name val="Times New Roman"/>
      <family val="1"/>
      <charset val="204"/>
    </font>
    <font>
      <sz val="10"/>
      <color rgb="FF000000"/>
      <name val="Times New Roman"/>
      <family val="1"/>
      <charset val="204"/>
    </font>
    <font>
      <b/>
      <sz val="11"/>
      <name val="Times New Roman"/>
      <family val="1"/>
      <charset val="204"/>
    </font>
    <font>
      <sz val="14"/>
      <name val="Times New Roman"/>
      <family val="1"/>
      <charset val="204"/>
    </font>
    <font>
      <u/>
      <sz val="12"/>
      <color theme="10"/>
      <name val="Times New Roman"/>
      <family val="1"/>
      <charset val="204"/>
    </font>
    <font>
      <b/>
      <i/>
      <sz val="14"/>
      <name val="Times New Roman"/>
      <family val="1"/>
      <charset val="204"/>
    </font>
    <font>
      <b/>
      <sz val="14"/>
      <color rgb="FF000000"/>
      <name val="Times New Roman"/>
      <family val="1"/>
      <charset val="204"/>
    </font>
    <font>
      <sz val="14"/>
      <color indexed="10"/>
      <name val="Arial Cyr"/>
      <charset val="204"/>
    </font>
    <font>
      <i/>
      <sz val="14"/>
      <color indexed="10"/>
      <name val="Times New Roman"/>
      <family val="1"/>
      <charset val="204"/>
    </font>
    <font>
      <sz val="14"/>
      <color indexed="55"/>
      <name val="Times New Roman"/>
      <family val="1"/>
      <charset val="204"/>
    </font>
    <font>
      <b/>
      <sz val="14"/>
      <color indexed="55"/>
      <name val="Times New Roman"/>
      <family val="1"/>
      <charset val="204"/>
    </font>
    <font>
      <i/>
      <sz val="14"/>
      <name val="Times New Roman"/>
      <family val="1"/>
      <charset val="204"/>
    </font>
    <font>
      <b/>
      <sz val="20"/>
      <name val="Times New Roman"/>
      <family val="1"/>
      <charset val="204"/>
    </font>
    <font>
      <sz val="9"/>
      <color theme="1"/>
      <name val="Calibri"/>
      <family val="2"/>
      <charset val="204"/>
      <scheme val="min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s>
  <borders count="61">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medium">
        <color theme="6" tint="-0.499984740745262"/>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right style="thick">
        <color rgb="FF005B2B"/>
      </right>
      <top style="thick">
        <color rgb="FF005B2B"/>
      </top>
      <bottom/>
      <diagonal/>
    </border>
    <border>
      <left style="thin">
        <color theme="6" tint="-0.499984740745262"/>
      </left>
      <right style="thin">
        <color theme="6" tint="-0.499984740745262"/>
      </right>
      <top/>
      <bottom/>
      <diagonal/>
    </border>
    <border>
      <left style="thick">
        <color rgb="FF005B2B"/>
      </left>
      <right style="thick">
        <color rgb="FF005D29"/>
      </right>
      <top style="thick">
        <color rgb="FF005B2B"/>
      </top>
      <bottom/>
      <diagonal/>
    </border>
    <border>
      <left/>
      <right style="thick">
        <color rgb="FF005D29"/>
      </right>
      <top/>
      <bottom/>
      <diagonal/>
    </border>
    <border>
      <left style="thick">
        <color rgb="FF005D29"/>
      </left>
      <right style="thick">
        <color rgb="FF005D29"/>
      </right>
      <top style="thick">
        <color rgb="FF005D29"/>
      </top>
      <bottom/>
      <diagonal/>
    </border>
    <border>
      <left style="thick">
        <color rgb="FF005D29"/>
      </left>
      <right style="thick">
        <color rgb="FF005D29"/>
      </right>
      <top/>
      <bottom style="thick">
        <color rgb="FF005D29"/>
      </bottom>
      <diagonal/>
    </border>
    <border>
      <left/>
      <right/>
      <top/>
      <bottom style="thick">
        <color rgb="FF005D29"/>
      </bottom>
      <diagonal/>
    </border>
    <border>
      <left style="thick">
        <color rgb="FF005D29"/>
      </left>
      <right style="thick">
        <color rgb="FF005D29"/>
      </right>
      <top/>
      <bottom/>
      <diagonal/>
    </border>
    <border>
      <left style="thick">
        <color rgb="FF005D29"/>
      </left>
      <right/>
      <top style="thick">
        <color rgb="FF005D29"/>
      </top>
      <bottom/>
      <diagonal/>
    </border>
    <border>
      <left style="thick">
        <color rgb="FF005B2B"/>
      </left>
      <right style="thick">
        <color rgb="FF005D29"/>
      </right>
      <top/>
      <bottom/>
      <diagonal/>
    </border>
    <border>
      <left style="thick">
        <color rgb="FF005D29"/>
      </left>
      <right/>
      <top/>
      <bottom style="thick">
        <color rgb="FF005B2B"/>
      </bottom>
      <diagonal/>
    </border>
    <border>
      <left style="thick">
        <color rgb="FF005B2B"/>
      </left>
      <right style="thick">
        <color rgb="FF005D29"/>
      </right>
      <top/>
      <bottom style="thick">
        <color rgb="FF005B2B"/>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839">
    <xf numFmtId="0" fontId="0" fillId="0" borderId="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179" fontId="56" fillId="0" borderId="0" applyFont="0" applyFill="0" applyBorder="0" applyAlignment="0" applyProtection="0"/>
    <xf numFmtId="49" fontId="26" fillId="0" borderId="0">
      <alignment horizontal="centerContinuous" vertical="top" wrapText="1"/>
    </xf>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180" fontId="56" fillId="0" borderId="0" applyFont="0" applyFill="0" applyBorder="0" applyAlignment="0" applyProtection="0"/>
    <xf numFmtId="0" fontId="38"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8"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8"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8"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8"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8"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10"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181" fontId="57" fillId="0" borderId="0" applyFont="0" applyFill="0" applyBorder="0" applyAlignment="0" applyProtection="0"/>
    <xf numFmtId="182" fontId="57" fillId="0" borderId="0" applyFont="0" applyFill="0" applyBorder="0" applyAlignment="0" applyProtection="0"/>
    <xf numFmtId="0" fontId="38"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8"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8"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8"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8"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8"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3" borderId="0" applyNumberFormat="0" applyBorder="0" applyAlignment="0" applyProtection="0"/>
    <xf numFmtId="0" fontId="38" fillId="6" borderId="0" applyNumberFormat="0" applyBorder="0" applyAlignment="0" applyProtection="0"/>
    <xf numFmtId="0" fontId="38" fillId="10"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2" borderId="0" applyNumberFormat="0" applyBorder="0" applyAlignment="0" applyProtection="0"/>
    <xf numFmtId="183" fontId="56" fillId="0" borderId="0" applyFont="0" applyFill="0" applyBorder="0" applyAlignment="0" applyProtection="0"/>
    <xf numFmtId="0" fontId="39"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39"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39"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39"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39"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39"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39" fillId="6" borderId="0" applyNumberFormat="0" applyBorder="0" applyAlignment="0" applyProtection="0"/>
    <xf numFmtId="0" fontId="39" fillId="1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39"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39"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39"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39"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39"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9" fillId="0" borderId="1">
      <protection hidden="1"/>
    </xf>
    <xf numFmtId="0" fontId="60" fillId="22" borderId="1" applyNumberFormat="0" applyFont="0" applyBorder="0" applyAlignment="0" applyProtection="0">
      <protection hidden="1"/>
    </xf>
    <xf numFmtId="0" fontId="61" fillId="0" borderId="1">
      <protection hidden="1"/>
    </xf>
    <xf numFmtId="0" fontId="50"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42"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4" fillId="0" borderId="3" applyNumberFormat="0" applyFont="0" applyFill="0" applyAlignment="0" applyProtection="0"/>
    <xf numFmtId="0" fontId="47"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1" fontId="66" fillId="24" borderId="5">
      <alignment horizontal="right" vertical="center"/>
    </xf>
    <xf numFmtId="0" fontId="67" fillId="24" borderId="5">
      <alignment horizontal="right" vertical="center"/>
    </xf>
    <xf numFmtId="0" fontId="57" fillId="24" borderId="6"/>
    <xf numFmtId="0" fontId="66" fillId="25" borderId="5">
      <alignment horizontal="center" vertical="center"/>
    </xf>
    <xf numFmtId="1" fontId="66" fillId="24" borderId="5">
      <alignment horizontal="right" vertical="center"/>
    </xf>
    <xf numFmtId="0" fontId="57" fillId="24" borderId="0"/>
    <xf numFmtId="0" fontId="57" fillId="24" borderId="0"/>
    <xf numFmtId="0" fontId="68" fillId="24" borderId="5">
      <alignment horizontal="left" vertical="center"/>
    </xf>
    <xf numFmtId="0" fontId="68" fillId="24" borderId="7">
      <alignment vertical="center"/>
    </xf>
    <xf numFmtId="0" fontId="69" fillId="24" borderId="8">
      <alignment vertical="center"/>
    </xf>
    <xf numFmtId="0" fontId="68" fillId="24" borderId="5"/>
    <xf numFmtId="0" fontId="67" fillId="24" borderId="5">
      <alignment horizontal="right" vertical="center"/>
    </xf>
    <xf numFmtId="0" fontId="70" fillId="26" borderId="5">
      <alignment horizontal="left" vertical="center"/>
    </xf>
    <xf numFmtId="0" fontId="70" fillId="26" borderId="5">
      <alignment horizontal="left" vertical="center"/>
    </xf>
    <xf numFmtId="0" fontId="12" fillId="24" borderId="5">
      <alignment horizontal="left" vertical="center"/>
    </xf>
    <xf numFmtId="0" fontId="71" fillId="24" borderId="6"/>
    <xf numFmtId="0" fontId="66" fillId="25" borderId="5">
      <alignment horizontal="left" vertical="center"/>
    </xf>
    <xf numFmtId="184" fontId="72" fillId="0" borderId="0"/>
    <xf numFmtId="184" fontId="72" fillId="0" borderId="0"/>
    <xf numFmtId="184" fontId="72" fillId="0" borderId="0"/>
    <xf numFmtId="184" fontId="72" fillId="0" borderId="0"/>
    <xf numFmtId="184" fontId="72" fillId="0" borderId="0"/>
    <xf numFmtId="184" fontId="72" fillId="0" borderId="0"/>
    <xf numFmtId="184" fontId="72" fillId="0" borderId="0"/>
    <xf numFmtId="184" fontId="72" fillId="0" borderId="0"/>
    <xf numFmtId="38" fontId="6" fillId="0" borderId="0" applyFont="0" applyFill="0" applyBorder="0" applyAlignment="0" applyProtection="0"/>
    <xf numFmtId="185" fontId="73" fillId="0" borderId="0" applyFont="0" applyFill="0" applyBorder="0" applyAlignment="0" applyProtection="0"/>
    <xf numFmtId="165" fontId="12" fillId="0" borderId="0" applyFont="0" applyFill="0" applyBorder="0" applyAlignment="0" applyProtection="0"/>
    <xf numFmtId="203" fontId="119" fillId="0" borderId="0" applyFont="0" applyFill="0" applyBorder="0" applyAlignment="0" applyProtection="0"/>
    <xf numFmtId="169" fontId="12" fillId="0" borderId="0" applyFont="0" applyFill="0" applyBorder="0" applyAlignment="0" applyProtection="0"/>
    <xf numFmtId="173" fontId="57"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70" fontId="73" fillId="0" borderId="0" applyFont="0" applyFill="0" applyBorder="0" applyAlignment="0" applyProtection="0"/>
    <xf numFmtId="178" fontId="74" fillId="0" borderId="0">
      <alignment horizontal="right" vertical="top"/>
    </xf>
    <xf numFmtId="205" fontId="119" fillId="0" borderId="0" applyFont="0" applyFill="0" applyBorder="0" applyAlignment="0" applyProtection="0"/>
    <xf numFmtId="3" fontId="75" fillId="0" borderId="0" applyFont="0" applyFill="0" applyBorder="0" applyAlignment="0" applyProtection="0"/>
    <xf numFmtId="0" fontId="76" fillId="0" borderId="0"/>
    <xf numFmtId="3" fontId="57" fillId="0" borderId="0" applyFill="0" applyBorder="0" applyAlignment="0" applyProtection="0"/>
    <xf numFmtId="0" fontId="77" fillId="0" borderId="0"/>
    <xf numFmtId="0" fontId="77" fillId="0" borderId="0"/>
    <xf numFmtId="172" fontId="6" fillId="0" borderId="0" applyFont="0" applyFill="0" applyBorder="0" applyAlignment="0" applyProtection="0"/>
    <xf numFmtId="204" fontId="119" fillId="0" borderId="0" applyFont="0" applyFill="0" applyBorder="0" applyAlignment="0" applyProtection="0"/>
    <xf numFmtId="186" fontId="75" fillId="0" borderId="0" applyFont="0" applyFill="0" applyBorder="0" applyAlignment="0" applyProtection="0"/>
    <xf numFmtId="175" fontId="7" fillId="0" borderId="0">
      <protection locked="0"/>
    </xf>
    <xf numFmtId="0" fontId="64" fillId="0" borderId="0" applyFont="0" applyFill="0" applyBorder="0" applyAlignment="0" applyProtection="0"/>
    <xf numFmtId="187" fontId="78" fillId="0" borderId="0" applyFon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188" fontId="80" fillId="0" borderId="0" applyFont="0" applyFill="0" applyBorder="0" applyAlignment="0" applyProtection="0"/>
    <xf numFmtId="189" fontId="80" fillId="0" borderId="0" applyFont="0" applyFill="0" applyBorder="0" applyAlignment="0" applyProtection="0"/>
    <xf numFmtId="0" fontId="81" fillId="0" borderId="0">
      <protection locked="0"/>
    </xf>
    <xf numFmtId="0" fontId="81" fillId="0" borderId="0">
      <protection locked="0"/>
    </xf>
    <xf numFmtId="0" fontId="82" fillId="0" borderId="0">
      <protection locked="0"/>
    </xf>
    <xf numFmtId="0" fontId="81" fillId="0" borderId="0">
      <protection locked="0"/>
    </xf>
    <xf numFmtId="0" fontId="83" fillId="0" borderId="0"/>
    <xf numFmtId="0" fontId="81" fillId="0" borderId="0">
      <protection locked="0"/>
    </xf>
    <xf numFmtId="0" fontId="84" fillId="0" borderId="0"/>
    <xf numFmtId="0" fontId="81" fillId="0" borderId="0">
      <protection locked="0"/>
    </xf>
    <xf numFmtId="0" fontId="84" fillId="0" borderId="0"/>
    <xf numFmtId="0" fontId="82" fillId="0" borderId="0">
      <protection locked="0"/>
    </xf>
    <xf numFmtId="0" fontId="84" fillId="0" borderId="0"/>
    <xf numFmtId="3" fontId="64" fillId="0" borderId="0" applyFont="0" applyFill="0" applyBorder="0" applyAlignment="0" applyProtection="0"/>
    <xf numFmtId="3" fontId="64" fillId="0" borderId="0" applyFont="0" applyFill="0" applyBorder="0" applyAlignment="0" applyProtection="0"/>
    <xf numFmtId="175" fontId="7" fillId="0" borderId="0">
      <protection locked="0"/>
    </xf>
    <xf numFmtId="0" fontId="84" fillId="0" borderId="0"/>
    <xf numFmtId="0" fontId="85" fillId="0" borderId="0"/>
    <xf numFmtId="0" fontId="84" fillId="0" borderId="0"/>
    <xf numFmtId="0" fontId="76" fillId="0" borderId="0"/>
    <xf numFmtId="0" fontId="54"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38" fontId="87" fillId="25" borderId="0" applyNumberFormat="0" applyBorder="0" applyAlignment="0" applyProtection="0"/>
    <xf numFmtId="0" fontId="43"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44"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45"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4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5" fontId="8" fillId="0" borderId="0">
      <protection locked="0"/>
    </xf>
    <xf numFmtId="175" fontId="8" fillId="0" borderId="0">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9" fillId="0" borderId="0"/>
    <xf numFmtId="0" fontId="12" fillId="0" borderId="0"/>
    <xf numFmtId="190" fontId="57" fillId="0" borderId="0" applyFont="0" applyFill="0" applyBorder="0" applyAlignment="0" applyProtection="0"/>
    <xf numFmtId="191" fontId="57" fillId="0" borderId="0" applyFont="0" applyFill="0" applyBorder="0" applyAlignment="0" applyProtection="0"/>
    <xf numFmtId="0" fontId="40" fillId="7" borderId="2" applyNumberFormat="0" applyAlignment="0" applyProtection="0"/>
    <xf numFmtId="10" fontId="87" fillId="24" borderId="5" applyNumberFormat="0" applyBorder="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4" fontId="95" fillId="0" borderId="0"/>
    <xf numFmtId="0" fontId="84" fillId="0" borderId="12"/>
    <xf numFmtId="0" fontId="52"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7" fillId="0" borderId="1">
      <alignment horizontal="left"/>
      <protection locked="0"/>
    </xf>
    <xf numFmtId="0" fontId="98" fillId="0" borderId="0" applyNumberFormat="0" applyFill="0" applyBorder="0" applyAlignment="0" applyProtection="0">
      <alignment vertical="top"/>
      <protection locked="0"/>
    </xf>
    <xf numFmtId="192" fontId="64" fillId="0" borderId="0" applyFont="0" applyFill="0" applyBorder="0" applyAlignment="0" applyProtection="0"/>
    <xf numFmtId="185" fontId="73" fillId="0" borderId="0" applyFont="0" applyFill="0" applyBorder="0" applyAlignment="0" applyProtection="0"/>
    <xf numFmtId="173" fontId="73" fillId="0" borderId="0" applyFont="0" applyFill="0" applyBorder="0" applyAlignment="0" applyProtection="0"/>
    <xf numFmtId="193" fontId="64" fillId="0" borderId="0" applyFont="0" applyFill="0" applyBorder="0" applyAlignment="0" applyProtection="0"/>
    <xf numFmtId="194" fontId="73" fillId="0" borderId="0" applyFont="0" applyFill="0" applyBorder="0" applyAlignment="0" applyProtection="0"/>
    <xf numFmtId="195" fontId="73" fillId="0" borderId="0" applyFont="0" applyFill="0" applyBorder="0" applyAlignment="0" applyProtection="0"/>
    <xf numFmtId="0" fontId="99" fillId="0" borderId="0"/>
    <xf numFmtId="0" fontId="49"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27" fillId="0" borderId="0" applyNumberFormat="0" applyFill="0" applyBorder="0" applyAlignment="0" applyProtection="0"/>
    <xf numFmtId="0" fontId="101" fillId="0" borderId="0"/>
    <xf numFmtId="0" fontId="20" fillId="0" borderId="0"/>
    <xf numFmtId="0" fontId="20" fillId="0" borderId="0"/>
    <xf numFmtId="0" fontId="77" fillId="0" borderId="0"/>
    <xf numFmtId="0" fontId="77" fillId="0" borderId="0"/>
    <xf numFmtId="0" fontId="77" fillId="0" borderId="0"/>
    <xf numFmtId="0" fontId="77" fillId="0" borderId="0"/>
    <xf numFmtId="0" fontId="32" fillId="0" borderId="0"/>
    <xf numFmtId="0" fontId="32" fillId="0" borderId="0"/>
    <xf numFmtId="0" fontId="32" fillId="0" borderId="0"/>
    <xf numFmtId="0" fontId="32" fillId="0" borderId="0"/>
    <xf numFmtId="0" fontId="32" fillId="0" borderId="0"/>
    <xf numFmtId="0" fontId="32" fillId="0" borderId="0"/>
    <xf numFmtId="0" fontId="57" fillId="0" borderId="0"/>
    <xf numFmtId="0" fontId="57" fillId="0" borderId="0"/>
    <xf numFmtId="0" fontId="32" fillId="0" borderId="0"/>
    <xf numFmtId="0" fontId="32" fillId="0" borderId="0"/>
    <xf numFmtId="0" fontId="32" fillId="0" borderId="0"/>
    <xf numFmtId="0" fontId="32" fillId="0" borderId="0"/>
    <xf numFmtId="0" fontId="32" fillId="0" borderId="0"/>
    <xf numFmtId="0" fontId="32" fillId="0" borderId="0"/>
    <xf numFmtId="0" fontId="12" fillId="0" borderId="0"/>
    <xf numFmtId="0" fontId="57" fillId="0" borderId="0"/>
    <xf numFmtId="0" fontId="56" fillId="0" borderId="0"/>
    <xf numFmtId="0" fontId="1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7" fillId="0" borderId="0"/>
    <xf numFmtId="196" fontId="73" fillId="0" borderId="0" applyFill="0" applyBorder="0" applyAlignment="0" applyProtection="0">
      <alignment horizontal="right"/>
    </xf>
    <xf numFmtId="0" fontId="80" fillId="0" borderId="0"/>
    <xf numFmtId="177" fontId="34" fillId="0" borderId="0"/>
    <xf numFmtId="177" fontId="20" fillId="0" borderId="0"/>
    <xf numFmtId="0" fontId="102" fillId="0" borderId="0"/>
    <xf numFmtId="0" fontId="12" fillId="10" borderId="14" applyNumberFormat="0" applyFont="0" applyAlignment="0" applyProtection="0"/>
    <xf numFmtId="0" fontId="20" fillId="10" borderId="14" applyNumberFormat="0" applyFont="0" applyAlignment="0" applyProtection="0"/>
    <xf numFmtId="0" fontId="32"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9" fontId="103" fillId="0" borderId="0"/>
    <xf numFmtId="173" fontId="10" fillId="0" borderId="0" applyFont="0" applyFill="0" applyBorder="0" applyAlignment="0" applyProtection="0"/>
    <xf numFmtId="0" fontId="41"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197" fontId="80" fillId="0" borderId="0" applyFont="0" applyFill="0" applyBorder="0" applyAlignment="0" applyProtection="0"/>
    <xf numFmtId="198" fontId="80" fillId="0" borderId="0" applyFont="0" applyFill="0" applyBorder="0" applyAlignment="0" applyProtection="0"/>
    <xf numFmtId="0" fontId="76" fillId="0" borderId="0"/>
    <xf numFmtId="10" fontId="57" fillId="0" borderId="0" applyFont="0" applyFill="0" applyBorder="0" applyAlignment="0" applyProtection="0"/>
    <xf numFmtId="9" fontId="57"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99" fontId="57" fillId="0" borderId="0" applyFont="0" applyFill="0" applyBorder="0" applyAlignment="0" applyProtection="0"/>
    <xf numFmtId="200" fontId="56" fillId="0" borderId="0" applyFont="0" applyFill="0" applyBorder="0" applyAlignment="0" applyProtection="0"/>
    <xf numFmtId="201" fontId="56" fillId="0" borderId="0" applyFont="0" applyFill="0" applyBorder="0" applyAlignment="0" applyProtection="0"/>
    <xf numFmtId="2" fontId="64" fillId="0" borderId="0" applyFont="0" applyFill="0" applyBorder="0" applyAlignment="0" applyProtection="0"/>
    <xf numFmtId="202" fontId="73" fillId="0" borderId="0" applyFill="0" applyBorder="0" applyAlignment="0">
      <alignment horizontal="centerContinuous"/>
    </xf>
    <xf numFmtId="0" fontId="56" fillId="0" borderId="0"/>
    <xf numFmtId="0" fontId="105" fillId="0" borderId="1" applyNumberFormat="0" applyFill="0" applyBorder="0" applyAlignment="0" applyProtection="0">
      <protection hidden="1"/>
    </xf>
    <xf numFmtId="171" fontId="106" fillId="0" borderId="0"/>
    <xf numFmtId="0" fontId="107" fillId="0" borderId="0"/>
    <xf numFmtId="0" fontId="57" fillId="0" borderId="0" applyNumberFormat="0"/>
    <xf numFmtId="0" fontId="4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6" fillId="22" borderId="1"/>
    <xf numFmtId="175" fontId="7" fillId="0" borderId="16">
      <protection locked="0"/>
    </xf>
    <xf numFmtId="0" fontId="109" fillId="0" borderId="17" applyNumberFormat="0" applyFill="0" applyAlignment="0" applyProtection="0"/>
    <xf numFmtId="0" fontId="81" fillId="0" borderId="16">
      <protection locked="0"/>
    </xf>
    <xf numFmtId="0" fontId="99" fillId="0" borderId="0"/>
    <xf numFmtId="0" fontId="53"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171" fontId="113" fillId="0" borderId="0">
      <alignment horizontal="right"/>
    </xf>
    <xf numFmtId="0" fontId="39" fillId="27" borderId="0" applyNumberFormat="0" applyBorder="0" applyAlignment="0" applyProtection="0"/>
    <xf numFmtId="0" fontId="39" fillId="18" borderId="0" applyNumberFormat="0" applyBorder="0" applyAlignment="0" applyProtection="0"/>
    <xf numFmtId="0" fontId="39" fillId="12" borderId="0" applyNumberFormat="0" applyBorder="0" applyAlignment="0" applyProtection="0"/>
    <xf numFmtId="0" fontId="39" fillId="28" borderId="0" applyNumberFormat="0" applyBorder="0" applyAlignment="0" applyProtection="0"/>
    <xf numFmtId="0" fontId="39" fillId="16" borderId="0" applyNumberFormat="0" applyBorder="0" applyAlignment="0" applyProtection="0"/>
    <xf numFmtId="0" fontId="39" fillId="20"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8" borderId="0" applyNumberFormat="0" applyBorder="0" applyAlignment="0" applyProtection="0"/>
    <xf numFmtId="0" fontId="40" fillId="7" borderId="2" applyNumberFormat="0" applyAlignment="0" applyProtection="0"/>
    <xf numFmtId="0" fontId="40" fillId="13" borderId="2" applyNumberFormat="0" applyAlignment="0" applyProtection="0"/>
    <xf numFmtId="0" fontId="41" fillId="29" borderId="15" applyNumberFormat="0" applyAlignment="0" applyProtection="0"/>
    <xf numFmtId="0" fontId="120" fillId="29" borderId="2" applyNumberFormat="0" applyAlignment="0" applyProtection="0"/>
    <xf numFmtId="0" fontId="114" fillId="0" borderId="0" applyProtection="0"/>
    <xf numFmtId="176" fontId="28" fillId="0" borderId="0" applyFont="0" applyFill="0" applyBorder="0" applyAlignment="0" applyProtection="0"/>
    <xf numFmtId="0" fontId="54" fillId="4" borderId="0" applyNumberFormat="0" applyBorder="0" applyAlignment="0" applyProtection="0"/>
    <xf numFmtId="0" fontId="26" fillId="0" borderId="18">
      <alignment horizontal="centerContinuous" vertical="top" wrapText="1"/>
    </xf>
    <xf numFmtId="0" fontId="121" fillId="0" borderId="19" applyNumberFormat="0" applyFill="0" applyAlignment="0" applyProtection="0"/>
    <xf numFmtId="0" fontId="122" fillId="0" borderId="20" applyNumberFormat="0" applyFill="0" applyAlignment="0" applyProtection="0"/>
    <xf numFmtId="0" fontId="123" fillId="0" borderId="21" applyNumberFormat="0" applyFill="0" applyAlignment="0" applyProtection="0"/>
    <xf numFmtId="0" fontId="123" fillId="0" borderId="0" applyNumberFormat="0" applyFill="0" applyBorder="0" applyAlignment="0" applyProtection="0"/>
    <xf numFmtId="0" fontId="115" fillId="0" borderId="0" applyProtection="0"/>
    <xf numFmtId="0" fontId="116" fillId="0" borderId="0" applyProtection="0"/>
    <xf numFmtId="0" fontId="27" fillId="0" borderId="0">
      <alignment wrapText="1"/>
    </xf>
    <xf numFmtId="0" fontId="52" fillId="0" borderId="13" applyNumberFormat="0" applyFill="0" applyAlignment="0" applyProtection="0"/>
    <xf numFmtId="0" fontId="46" fillId="0" borderId="22" applyNumberFormat="0" applyFill="0" applyAlignment="0" applyProtection="0"/>
    <xf numFmtId="0" fontId="114" fillId="0" borderId="16" applyProtection="0"/>
    <xf numFmtId="0" fontId="47" fillId="23" borderId="4" applyNumberFormat="0" applyAlignment="0" applyProtection="0"/>
    <xf numFmtId="0" fontId="47" fillId="23" borderId="4" applyNumberFormat="0" applyAlignment="0" applyProtection="0"/>
    <xf numFmtId="0" fontId="48" fillId="0" borderId="0" applyNumberFormat="0" applyFill="0" applyBorder="0" applyAlignment="0" applyProtection="0"/>
    <xf numFmtId="0" fontId="124" fillId="0" borderId="0" applyNumberFormat="0" applyFill="0" applyBorder="0" applyAlignment="0" applyProtection="0"/>
    <xf numFmtId="0" fontId="125" fillId="13" borderId="0" applyNumberFormat="0" applyBorder="0" applyAlignment="0" applyProtection="0"/>
    <xf numFmtId="0" fontId="42" fillId="22" borderId="2" applyNumberFormat="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8" fillId="0" borderId="0"/>
    <xf numFmtId="0" fontId="38" fillId="0" borderId="0"/>
    <xf numFmtId="0" fontId="38" fillId="0" borderId="0"/>
    <xf numFmtId="0" fontId="38" fillId="0" borderId="0"/>
    <xf numFmtId="0" fontId="38"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8" fillId="0" borderId="0"/>
    <xf numFmtId="0" fontId="38" fillId="0" borderId="0"/>
    <xf numFmtId="0" fontId="27" fillId="0" borderId="0"/>
    <xf numFmtId="0" fontId="38"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5" fillId="0" borderId="0"/>
    <xf numFmtId="0" fontId="18" fillId="0" borderId="0"/>
    <xf numFmtId="0" fontId="27" fillId="0" borderId="0"/>
    <xf numFmtId="0" fontId="12" fillId="0" borderId="0"/>
    <xf numFmtId="0" fontId="12" fillId="0" borderId="0"/>
    <xf numFmtId="0" fontId="38" fillId="0" borderId="0"/>
    <xf numFmtId="0" fontId="55" fillId="0" borderId="0"/>
    <xf numFmtId="0" fontId="55"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8" fillId="0" borderId="0"/>
    <xf numFmtId="0" fontId="27" fillId="0" borderId="0"/>
    <xf numFmtId="0" fontId="38" fillId="0" borderId="0"/>
    <xf numFmtId="0" fontId="38" fillId="0" borderId="0"/>
    <xf numFmtId="0" fontId="38" fillId="0" borderId="0"/>
    <xf numFmtId="0" fontId="12" fillId="0" borderId="0"/>
    <xf numFmtId="0" fontId="12" fillId="0" borderId="0"/>
    <xf numFmtId="0" fontId="46" fillId="0" borderId="17" applyNumberFormat="0" applyFill="0" applyAlignment="0" applyProtection="0"/>
    <xf numFmtId="0" fontId="50" fillId="5"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119" fillId="10" borderId="14" applyNumberFormat="0" applyFont="0" applyAlignment="0" applyProtection="0"/>
    <xf numFmtId="0" fontId="38"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0" fontId="41" fillId="22" borderId="15" applyNumberFormat="0" applyAlignment="0" applyProtection="0"/>
    <xf numFmtId="0" fontId="53" fillId="0" borderId="23" applyNumberFormat="0" applyFill="0" applyAlignment="0" applyProtection="0"/>
    <xf numFmtId="0" fontId="49" fillId="13" borderId="0" applyNumberFormat="0" applyBorder="0" applyAlignment="0" applyProtection="0"/>
    <xf numFmtId="0" fontId="34" fillId="0" borderId="0"/>
    <xf numFmtId="0" fontId="114" fillId="0" borderId="0"/>
    <xf numFmtId="0" fontId="53" fillId="0" borderId="0" applyNumberFormat="0" applyFill="0" applyBorder="0" applyAlignment="0" applyProtection="0"/>
    <xf numFmtId="0" fontId="51" fillId="0" borderId="0" applyNumberFormat="0" applyFill="0" applyBorder="0" applyAlignment="0" applyProtection="0"/>
    <xf numFmtId="0" fontId="53" fillId="0" borderId="0" applyNumberFormat="0" applyFill="0" applyBorder="0" applyAlignment="0" applyProtection="0"/>
    <xf numFmtId="2" fontId="114" fillId="0" borderId="0" applyProtection="0"/>
    <xf numFmtId="166" fontId="38" fillId="0" borderId="0" applyFont="0" applyFill="0" applyBorder="0" applyAlignment="0" applyProtection="0"/>
    <xf numFmtId="40" fontId="6" fillId="0" borderId="0" applyFont="0" applyFill="0" applyBorder="0" applyAlignment="0" applyProtection="0"/>
    <xf numFmtId="0" fontId="54" fillId="6" borderId="0" applyNumberFormat="0" applyBorder="0" applyAlignment="0" applyProtection="0"/>
    <xf numFmtId="49" fontId="26" fillId="0" borderId="5">
      <alignment horizontal="center" vertical="center" wrapText="1"/>
    </xf>
    <xf numFmtId="170" fontId="12" fillId="0" borderId="0" applyFont="0" applyFill="0" applyBorder="0" applyAlignment="0" applyProtection="0"/>
    <xf numFmtId="0" fontId="12" fillId="0" borderId="0"/>
    <xf numFmtId="0" fontId="3" fillId="0" borderId="0"/>
    <xf numFmtId="9" fontId="12"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7"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181" fontId="56" fillId="0" borderId="0" applyFont="0" applyFill="0" applyBorder="0" applyAlignment="0" applyProtection="0"/>
    <xf numFmtId="181" fontId="73" fillId="0" borderId="0" applyFont="0" applyFill="0" applyBorder="0" applyAlignment="0" applyProtection="0"/>
    <xf numFmtId="182" fontId="56" fillId="0" borderId="0" applyFont="0" applyFill="0" applyBorder="0" applyAlignment="0" applyProtection="0"/>
    <xf numFmtId="182" fontId="73" fillId="0" borderId="0" applyFont="0" applyFill="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2"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2" fontId="81" fillId="0" borderId="0">
      <protection locked="0"/>
    </xf>
    <xf numFmtId="2" fontId="82" fillId="0" borderId="0">
      <protection locked="0"/>
    </xf>
    <xf numFmtId="0" fontId="81" fillId="0" borderId="0">
      <protection locked="0"/>
    </xf>
    <xf numFmtId="0" fontId="81" fillId="0" borderId="0">
      <protection locked="0"/>
    </xf>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3" fillId="22" borderId="2"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0" fontId="65" fillId="23" borderId="4" applyNumberFormat="0" applyAlignment="0" applyProtection="0"/>
    <xf numFmtId="207" fontId="57" fillId="0" borderId="0"/>
    <xf numFmtId="0" fontId="130" fillId="24" borderId="5">
      <alignment horizontal="right" vertical="center"/>
    </xf>
    <xf numFmtId="0" fontId="67" fillId="24" borderId="5">
      <alignment horizontal="right" vertical="center"/>
    </xf>
    <xf numFmtId="0" fontId="57" fillId="24" borderId="6"/>
    <xf numFmtId="0" fontId="66" fillId="32" borderId="5">
      <alignment horizontal="center" vertical="center"/>
    </xf>
    <xf numFmtId="0" fontId="130" fillId="24" borderId="5">
      <alignment horizontal="right" vertical="center"/>
    </xf>
    <xf numFmtId="0" fontId="68" fillId="24" borderId="5">
      <alignment horizontal="left" vertical="center"/>
    </xf>
    <xf numFmtId="0" fontId="68" fillId="24" borderId="7">
      <alignment vertical="center"/>
    </xf>
    <xf numFmtId="0" fontId="69" fillId="24" borderId="8">
      <alignment vertical="center"/>
    </xf>
    <xf numFmtId="0" fontId="68" fillId="24" borderId="5"/>
    <xf numFmtId="0" fontId="67" fillId="24" borderId="5">
      <alignment horizontal="right" vertical="center"/>
    </xf>
    <xf numFmtId="0" fontId="70" fillId="26" borderId="5">
      <alignment horizontal="left" vertical="center"/>
    </xf>
    <xf numFmtId="0" fontId="70" fillId="26" borderId="5">
      <alignment horizontal="left" vertical="center"/>
    </xf>
    <xf numFmtId="0" fontId="131" fillId="24" borderId="5">
      <alignment horizontal="left" vertical="center"/>
    </xf>
    <xf numFmtId="0" fontId="71" fillId="24" borderId="6"/>
    <xf numFmtId="0" fontId="66" fillId="25" borderId="5">
      <alignment horizontal="left" vertical="center"/>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49" fontId="132" fillId="0" borderId="5">
      <alignment horizontal="center" vertical="center"/>
      <protection locked="0"/>
    </xf>
    <xf numFmtId="173" fontId="32" fillId="0" borderId="0" applyFont="0" applyFill="0" applyBorder="0" applyAlignment="0" applyProtection="0"/>
    <xf numFmtId="166" fontId="12"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3" fontId="57" fillId="0" borderId="0" applyFont="0" applyFill="0" applyBorder="0" applyAlignment="0" applyProtection="0"/>
    <xf numFmtId="193" fontId="57" fillId="0" borderId="0" applyFont="0" applyFill="0" applyBorder="0" applyAlignment="0" applyProtection="0"/>
    <xf numFmtId="2" fontId="81" fillId="0" borderId="0">
      <protection locked="0"/>
    </xf>
    <xf numFmtId="0" fontId="57" fillId="0" borderId="0" applyFont="0" applyFill="0" applyBorder="0" applyAlignment="0" applyProtection="0"/>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171" fontId="133" fillId="0" borderId="0"/>
    <xf numFmtId="208" fontId="57" fillId="0" borderId="0" applyFont="0" applyFill="0" applyBorder="0" applyAlignment="0" applyProtection="0"/>
    <xf numFmtId="177" fontId="85" fillId="0" borderId="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57" fillId="0" borderId="0" applyFont="0" applyFill="0" applyBorder="0" applyAlignment="0" applyProtection="0"/>
    <xf numFmtId="174" fontId="57" fillId="0" borderId="0" applyFont="0" applyFill="0" applyBorder="0" applyAlignment="0" applyProtection="0"/>
    <xf numFmtId="174" fontId="57" fillId="0" borderId="0" applyFont="0" applyFill="0" applyBorder="0" applyAlignment="0" applyProtection="0"/>
    <xf numFmtId="0" fontId="83" fillId="0" borderId="0"/>
    <xf numFmtId="174" fontId="57" fillId="0" borderId="0" applyFont="0" applyFill="0" applyBorder="0" applyAlignment="0" applyProtection="0"/>
    <xf numFmtId="0" fontId="84" fillId="0" borderId="0"/>
    <xf numFmtId="174" fontId="57" fillId="0" borderId="0" applyFont="0" applyFill="0" applyBorder="0" applyAlignment="0" applyProtection="0"/>
    <xf numFmtId="0" fontId="84" fillId="0" borderId="0"/>
    <xf numFmtId="174" fontId="57" fillId="0" borderId="0" applyFont="0" applyFill="0" applyBorder="0" applyAlignment="0" applyProtection="0"/>
    <xf numFmtId="0" fontId="84" fillId="0" borderId="0"/>
    <xf numFmtId="174" fontId="57" fillId="0" borderId="0" applyFont="0" applyFill="0" applyBorder="0" applyAlignment="0" applyProtection="0"/>
    <xf numFmtId="0" fontId="80" fillId="0" borderId="0"/>
    <xf numFmtId="0" fontId="81" fillId="0" borderId="0">
      <protection locked="0"/>
    </xf>
    <xf numFmtId="209" fontId="81" fillId="0" borderId="0">
      <protection locked="0"/>
    </xf>
    <xf numFmtId="2" fontId="57" fillId="0" borderId="0" applyFont="0" applyFill="0" applyBorder="0" applyAlignment="0" applyProtection="0"/>
    <xf numFmtId="0" fontId="84" fillId="0" borderId="0"/>
    <xf numFmtId="0" fontId="85" fillId="0" borderId="0"/>
    <xf numFmtId="0" fontId="84" fillId="0" borderId="0"/>
    <xf numFmtId="209" fontId="81" fillId="0" borderId="0">
      <protection locked="0"/>
    </xf>
    <xf numFmtId="210" fontId="134" fillId="0" borderId="0" applyAlignment="0">
      <alignment wrapText="1"/>
    </xf>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6" fillId="4" borderId="0" applyNumberFormat="0" applyBorder="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89" fillId="0" borderId="10"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11"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211" fontId="135" fillId="0" borderId="0">
      <protection locked="0"/>
    </xf>
    <xf numFmtId="211" fontId="135" fillId="0" borderId="0">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174" fontId="56" fillId="0" borderId="0" applyFont="0" applyFill="0" applyBorder="0" applyAlignment="0" applyProtection="0"/>
    <xf numFmtId="174" fontId="73" fillId="0" borderId="0" applyFont="0" applyFill="0" applyBorder="0" applyAlignment="0" applyProtection="0"/>
    <xf numFmtId="3" fontId="56" fillId="0" borderId="0" applyFont="0" applyFill="0" applyBorder="0" applyAlignment="0" applyProtection="0"/>
    <xf numFmtId="3" fontId="73" fillId="0" borderId="0" applyFont="0" applyFill="0" applyBorder="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94"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5" fontId="57" fillId="0" borderId="0"/>
    <xf numFmtId="0" fontId="84" fillId="0" borderId="12"/>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142" fillId="24" borderId="31">
      <alignment horizontal="left" vertical="center"/>
      <protection locked="0"/>
    </xf>
    <xf numFmtId="49" fontId="142" fillId="24" borderId="31">
      <alignment horizontal="left" vertical="center"/>
    </xf>
    <xf numFmtId="4" fontId="142" fillId="24" borderId="31">
      <alignment horizontal="right" vertical="center"/>
      <protection locked="0"/>
    </xf>
    <xf numFmtId="4" fontId="142" fillId="24" borderId="31">
      <alignment horizontal="right" vertical="center"/>
    </xf>
    <xf numFmtId="4" fontId="143" fillId="24" borderId="31">
      <alignment horizontal="right" vertical="center"/>
      <protection locked="0"/>
    </xf>
    <xf numFmtId="49" fontId="144" fillId="24" borderId="5">
      <alignment horizontal="left" vertical="center"/>
      <protection locked="0"/>
    </xf>
    <xf numFmtId="49" fontId="144" fillId="24" borderId="5">
      <alignment horizontal="left" vertical="center"/>
    </xf>
    <xf numFmtId="49" fontId="145" fillId="24" borderId="5">
      <alignment horizontal="left" vertical="center"/>
      <protection locked="0"/>
    </xf>
    <xf numFmtId="49" fontId="145" fillId="24" borderId="5">
      <alignment horizontal="left" vertical="center"/>
    </xf>
    <xf numFmtId="4" fontId="144" fillId="24" borderId="5">
      <alignment horizontal="right" vertical="center"/>
      <protection locked="0"/>
    </xf>
    <xf numFmtId="4" fontId="144" fillId="24" borderId="5">
      <alignment horizontal="right" vertical="center"/>
    </xf>
    <xf numFmtId="4" fontId="146" fillId="24" borderId="5">
      <alignment horizontal="right" vertical="center"/>
      <protection locked="0"/>
    </xf>
    <xf numFmtId="49" fontId="132" fillId="24" borderId="5">
      <alignment horizontal="left" vertical="center"/>
      <protection locked="0"/>
    </xf>
    <xf numFmtId="49" fontId="132" fillId="24" borderId="5">
      <alignment horizontal="left" vertical="center"/>
      <protection locked="0"/>
    </xf>
    <xf numFmtId="49" fontId="132" fillId="24" borderId="5">
      <alignment horizontal="left" vertical="center"/>
    </xf>
    <xf numFmtId="49" fontId="132" fillId="24" borderId="5">
      <alignment horizontal="left" vertical="center"/>
    </xf>
    <xf numFmtId="49" fontId="143" fillId="24" borderId="5">
      <alignment horizontal="left" vertical="center"/>
      <protection locked="0"/>
    </xf>
    <xf numFmtId="49" fontId="143" fillId="24" borderId="5">
      <alignment horizontal="left" vertical="center"/>
    </xf>
    <xf numFmtId="4" fontId="132" fillId="24" borderId="5">
      <alignment horizontal="right" vertical="center"/>
      <protection locked="0"/>
    </xf>
    <xf numFmtId="4" fontId="132" fillId="24" borderId="5">
      <alignment horizontal="right" vertical="center"/>
      <protection locked="0"/>
    </xf>
    <xf numFmtId="4" fontId="132" fillId="24" borderId="5">
      <alignment horizontal="right" vertical="center"/>
    </xf>
    <xf numFmtId="4" fontId="132" fillId="24" borderId="5">
      <alignment horizontal="right" vertical="center"/>
    </xf>
    <xf numFmtId="4" fontId="143" fillId="24" borderId="5">
      <alignment horizontal="right" vertical="center"/>
      <protection locked="0"/>
    </xf>
    <xf numFmtId="49" fontId="147" fillId="24" borderId="5">
      <alignment horizontal="left" vertical="center"/>
      <protection locked="0"/>
    </xf>
    <xf numFmtId="49" fontId="147" fillId="24" borderId="5">
      <alignment horizontal="left" vertical="center"/>
    </xf>
    <xf numFmtId="49" fontId="148" fillId="24" borderId="5">
      <alignment horizontal="left" vertical="center"/>
      <protection locked="0"/>
    </xf>
    <xf numFmtId="49" fontId="148" fillId="24" borderId="5">
      <alignment horizontal="left" vertical="center"/>
    </xf>
    <xf numFmtId="4" fontId="147" fillId="24" borderId="5">
      <alignment horizontal="right" vertical="center"/>
      <protection locked="0"/>
    </xf>
    <xf numFmtId="4" fontId="147" fillId="24" borderId="5">
      <alignment horizontal="right" vertical="center"/>
    </xf>
    <xf numFmtId="4" fontId="149" fillId="24" borderId="5">
      <alignment horizontal="right" vertical="center"/>
      <protection locked="0"/>
    </xf>
    <xf numFmtId="49" fontId="150" fillId="0" borderId="5">
      <alignment horizontal="left" vertical="center"/>
      <protection locked="0"/>
    </xf>
    <xf numFmtId="49" fontId="150" fillId="0" borderId="5">
      <alignment horizontal="left" vertical="center"/>
    </xf>
    <xf numFmtId="49" fontId="151" fillId="0" borderId="5">
      <alignment horizontal="left" vertical="center"/>
      <protection locked="0"/>
    </xf>
    <xf numFmtId="49" fontId="151" fillId="0" borderId="5">
      <alignment horizontal="left" vertical="center"/>
    </xf>
    <xf numFmtId="4" fontId="150" fillId="0" borderId="5">
      <alignment horizontal="right" vertical="center"/>
      <protection locked="0"/>
    </xf>
    <xf numFmtId="4" fontId="150" fillId="0" borderId="5">
      <alignment horizontal="right" vertical="center"/>
    </xf>
    <xf numFmtId="4" fontId="151" fillId="0" borderId="5">
      <alignment horizontal="right" vertical="center"/>
      <protection locked="0"/>
    </xf>
    <xf numFmtId="49" fontId="152" fillId="0" borderId="5">
      <alignment horizontal="left" vertical="center"/>
      <protection locked="0"/>
    </xf>
    <xf numFmtId="49" fontId="152" fillId="0" borderId="5">
      <alignment horizontal="left" vertical="center"/>
    </xf>
    <xf numFmtId="49" fontId="153" fillId="0" borderId="5">
      <alignment horizontal="left" vertical="center"/>
      <protection locked="0"/>
    </xf>
    <xf numFmtId="49" fontId="153" fillId="0" borderId="5">
      <alignment horizontal="left" vertical="center"/>
    </xf>
    <xf numFmtId="4" fontId="152" fillId="0" borderId="5">
      <alignment horizontal="right" vertical="center"/>
      <protection locked="0"/>
    </xf>
    <xf numFmtId="4" fontId="152" fillId="0" borderId="5">
      <alignment horizontal="right" vertical="center"/>
    </xf>
    <xf numFmtId="49" fontId="150" fillId="0" borderId="5">
      <alignment horizontal="left" vertical="center"/>
      <protection locked="0"/>
    </xf>
    <xf numFmtId="49" fontId="151" fillId="0" borderId="5">
      <alignment horizontal="left" vertical="center"/>
      <protection locked="0"/>
    </xf>
    <xf numFmtId="4" fontId="150" fillId="0" borderId="5">
      <alignment horizontal="right" vertical="center"/>
      <protection locked="0"/>
    </xf>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0" fontId="96" fillId="0" borderId="13" applyNumberFormat="0" applyFill="0" applyAlignment="0" applyProtection="0"/>
    <xf numFmtId="1" fontId="73" fillId="0" borderId="0" applyNumberFormat="0" applyAlignment="0">
      <alignment horizontal="center"/>
    </xf>
    <xf numFmtId="212" fontId="154" fillId="0" borderId="0" applyNumberFormat="0">
      <alignment horizontal="centerContinuous"/>
    </xf>
    <xf numFmtId="185" fontId="73" fillId="0" borderId="0" applyFont="0" applyFill="0" applyBorder="0" applyAlignment="0" applyProtection="0"/>
    <xf numFmtId="173" fontId="73" fillId="0" borderId="0" applyFont="0" applyFill="0" applyBorder="0" applyAlignment="0" applyProtection="0"/>
    <xf numFmtId="213" fontId="80" fillId="0" borderId="0" applyFont="0" applyFill="0" applyBorder="0" applyAlignment="0" applyProtection="0"/>
    <xf numFmtId="214" fontId="80" fillId="0" borderId="0" applyFont="0" applyFill="0" applyBorder="0" applyAlignment="0" applyProtection="0"/>
    <xf numFmtId="215" fontId="81" fillId="0" borderId="0">
      <protection locked="0"/>
    </xf>
    <xf numFmtId="194" fontId="73" fillId="0" borderId="0" applyFont="0" applyFill="0" applyBorder="0" applyAlignment="0" applyProtection="0"/>
    <xf numFmtId="195" fontId="73" fillId="0" borderId="0" applyFont="0" applyFill="0" applyBorder="0" applyAlignment="0" applyProtection="0"/>
    <xf numFmtId="216" fontId="81" fillId="0" borderId="0">
      <protection locked="0"/>
    </xf>
    <xf numFmtId="217" fontId="81" fillId="0" borderId="0">
      <protection locked="0"/>
    </xf>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00" fillId="13" borderId="0" applyNumberFormat="0" applyBorder="0" applyAlignment="0" applyProtection="0"/>
    <xf numFmtId="0" fontId="155" fillId="0" borderId="0"/>
    <xf numFmtId="0" fontId="20" fillId="0" borderId="0"/>
    <xf numFmtId="0" fontId="156" fillId="0" borderId="0"/>
    <xf numFmtId="0" fontId="20" fillId="0" borderId="0"/>
    <xf numFmtId="0" fontId="85" fillId="0" borderId="0"/>
    <xf numFmtId="0" fontId="85" fillId="0" borderId="0"/>
    <xf numFmtId="0" fontId="32" fillId="0" borderId="0"/>
    <xf numFmtId="0" fontId="32" fillId="0" borderId="0"/>
    <xf numFmtId="0" fontId="73" fillId="0" borderId="0"/>
    <xf numFmtId="0" fontId="113" fillId="0" borderId="0"/>
    <xf numFmtId="0" fontId="57" fillId="0" borderId="0"/>
    <xf numFmtId="0" fontId="32" fillId="0" borderId="0"/>
    <xf numFmtId="0" fontId="4" fillId="0" borderId="0"/>
    <xf numFmtId="0" fontId="73" fillId="0" borderId="0"/>
    <xf numFmtId="0" fontId="73" fillId="0" borderId="0"/>
    <xf numFmtId="0" fontId="57" fillId="0" borderId="0"/>
    <xf numFmtId="0" fontId="157"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applyBorder="0"/>
    <xf numFmtId="0" fontId="57" fillId="0" borderId="0"/>
    <xf numFmtId="0" fontId="57" fillId="0" borderId="0"/>
    <xf numFmtId="0" fontId="73" fillId="0" borderId="0"/>
    <xf numFmtId="0" fontId="73" fillId="0" borderId="0"/>
    <xf numFmtId="0" fontId="12" fillId="0" borderId="0"/>
    <xf numFmtId="0" fontId="73" fillId="0" borderId="0"/>
    <xf numFmtId="0" fontId="158" fillId="0" borderId="0"/>
    <xf numFmtId="0" fontId="57" fillId="0" borderId="0"/>
    <xf numFmtId="0" fontId="73" fillId="0" borderId="0" applyBorder="0"/>
    <xf numFmtId="0" fontId="12" fillId="0" borderId="0"/>
    <xf numFmtId="0" fontId="32" fillId="0" borderId="0"/>
    <xf numFmtId="0" fontId="32" fillId="0" borderId="0"/>
    <xf numFmtId="218" fontId="159" fillId="0" borderId="0"/>
    <xf numFmtId="0" fontId="73" fillId="0" borderId="0"/>
    <xf numFmtId="0" fontId="38" fillId="0" borderId="0"/>
    <xf numFmtId="0" fontId="160" fillId="0" borderId="0"/>
    <xf numFmtId="0" fontId="160" fillId="0" borderId="0"/>
    <xf numFmtId="0" fontId="160" fillId="0" borderId="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 fontId="126" fillId="32" borderId="5">
      <alignment horizontal="right" vertical="center"/>
      <protection locked="0"/>
    </xf>
    <xf numFmtId="4" fontId="126" fillId="30" borderId="5">
      <alignment horizontal="right" vertical="center"/>
      <protection locked="0"/>
    </xf>
    <xf numFmtId="4" fontId="126" fillId="25" borderId="5">
      <alignment horizontal="right" vertical="center"/>
      <protection locked="0"/>
    </xf>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0" fontId="104" fillId="22" borderId="15" applyNumberFormat="0" applyAlignment="0" applyProtection="0"/>
    <xf numFmtId="9" fontId="7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32" fillId="0" borderId="0" applyFont="0" applyFill="0" applyBorder="0" applyAlignment="0" applyProtection="0"/>
    <xf numFmtId="199" fontId="73" fillId="0" borderId="0" applyFont="0" applyFill="0" applyBorder="0" applyAlignment="0" applyProtection="0"/>
    <xf numFmtId="219" fontId="81" fillId="0" borderId="0">
      <protection locked="0"/>
    </xf>
    <xf numFmtId="220" fontId="81" fillId="0" borderId="0">
      <protection locked="0"/>
    </xf>
    <xf numFmtId="221" fontId="57" fillId="0" borderId="0" applyFont="0" applyFill="0" applyBorder="0" applyAlignment="0" applyProtection="0"/>
    <xf numFmtId="219" fontId="81" fillId="0" borderId="0">
      <protection locked="0"/>
    </xf>
    <xf numFmtId="202" fontId="73" fillId="0" borderId="0" applyFill="0" applyBorder="0" applyAlignment="0">
      <alignment horizontal="centerContinuous"/>
    </xf>
    <xf numFmtId="220" fontId="81" fillId="0" borderId="0">
      <protection locked="0"/>
    </xf>
    <xf numFmtId="222" fontId="81" fillId="0" borderId="0">
      <protection locked="0"/>
    </xf>
    <xf numFmtId="49" fontId="132" fillId="0" borderId="5">
      <alignment horizontal="left" vertical="center" wrapText="1"/>
      <protection locked="0"/>
    </xf>
    <xf numFmtId="49" fontId="132" fillId="0" borderId="5">
      <alignment horizontal="left" vertical="center" wrapText="1"/>
      <protection locked="0"/>
    </xf>
    <xf numFmtId="4" fontId="161" fillId="33" borderId="32" applyNumberFormat="0" applyProtection="0">
      <alignment vertical="center"/>
    </xf>
    <xf numFmtId="4" fontId="162" fillId="33" borderId="32" applyNumberFormat="0" applyProtection="0">
      <alignment vertical="center"/>
    </xf>
    <xf numFmtId="4" fontId="163" fillId="0" borderId="0" applyNumberFormat="0" applyProtection="0">
      <alignment horizontal="left" vertical="center" indent="1"/>
    </xf>
    <xf numFmtId="4" fontId="164" fillId="34" borderId="32" applyNumberFormat="0" applyProtection="0">
      <alignment horizontal="left" vertical="center" indent="1"/>
    </xf>
    <xf numFmtId="4" fontId="165" fillId="35" borderId="32" applyNumberFormat="0" applyProtection="0">
      <alignment vertical="center"/>
    </xf>
    <xf numFmtId="4" fontId="166" fillId="32" borderId="32" applyNumberFormat="0" applyProtection="0">
      <alignment vertical="center"/>
    </xf>
    <xf numFmtId="4" fontId="165" fillId="36" borderId="32" applyNumberFormat="0" applyProtection="0">
      <alignment vertical="center"/>
    </xf>
    <xf numFmtId="4" fontId="167" fillId="35" borderId="32" applyNumberFormat="0" applyProtection="0">
      <alignment vertical="center"/>
    </xf>
    <xf numFmtId="4" fontId="168" fillId="37" borderId="32" applyNumberFormat="0" applyProtection="0">
      <alignment horizontal="left" vertical="center" indent="1"/>
    </xf>
    <xf numFmtId="4" fontId="168" fillId="30" borderId="32" applyNumberFormat="0" applyProtection="0">
      <alignment horizontal="left" vertical="center" indent="1"/>
    </xf>
    <xf numFmtId="4" fontId="169" fillId="34" borderId="32" applyNumberFormat="0" applyProtection="0">
      <alignment horizontal="left" vertical="center" indent="1"/>
    </xf>
    <xf numFmtId="4" fontId="170" fillId="31" borderId="32" applyNumberFormat="0" applyProtection="0">
      <alignment vertical="center"/>
    </xf>
    <xf numFmtId="4" fontId="171" fillId="24" borderId="32" applyNumberFormat="0" applyProtection="0">
      <alignment horizontal="left" vertical="center" indent="1"/>
    </xf>
    <xf numFmtId="4" fontId="172" fillId="30" borderId="32" applyNumberFormat="0" applyProtection="0">
      <alignment horizontal="left" vertical="center" indent="1"/>
    </xf>
    <xf numFmtId="4" fontId="173" fillId="34" borderId="32" applyNumberFormat="0" applyProtection="0">
      <alignment horizontal="left" vertical="center" indent="1"/>
    </xf>
    <xf numFmtId="4" fontId="174" fillId="24" borderId="32" applyNumberFormat="0" applyProtection="0">
      <alignment vertical="center"/>
    </xf>
    <xf numFmtId="4" fontId="175" fillId="24" borderId="32" applyNumberFormat="0" applyProtection="0">
      <alignment vertical="center"/>
    </xf>
    <xf numFmtId="4" fontId="168" fillId="30" borderId="32" applyNumberFormat="0" applyProtection="0">
      <alignment horizontal="left" vertical="center" indent="1"/>
    </xf>
    <xf numFmtId="4" fontId="176" fillId="24" borderId="32" applyNumberFormat="0" applyProtection="0">
      <alignment vertical="center"/>
    </xf>
    <xf numFmtId="4" fontId="177" fillId="24" borderId="32" applyNumberFormat="0" applyProtection="0">
      <alignment vertical="center"/>
    </xf>
    <xf numFmtId="4" fontId="87" fillId="0" borderId="0" applyNumberFormat="0" applyProtection="0">
      <alignment horizontal="left" vertical="center" indent="1"/>
    </xf>
    <xf numFmtId="4" fontId="178" fillId="24" borderId="32" applyNumberFormat="0" applyProtection="0">
      <alignment vertical="center"/>
    </xf>
    <xf numFmtId="4" fontId="179" fillId="24" borderId="32" applyNumberFormat="0" applyProtection="0">
      <alignment vertical="center"/>
    </xf>
    <xf numFmtId="4" fontId="168" fillId="38" borderId="32" applyNumberFormat="0" applyProtection="0">
      <alignment horizontal="left" vertical="center" indent="1"/>
    </xf>
    <xf numFmtId="4" fontId="180" fillId="31" borderId="32" applyNumberFormat="0" applyProtection="0">
      <alignment horizontal="left" indent="1"/>
    </xf>
    <xf numFmtId="4" fontId="181" fillId="24" borderId="32" applyNumberFormat="0" applyProtection="0">
      <alignment vertical="center"/>
    </xf>
    <xf numFmtId="38" fontId="80" fillId="0" borderId="28"/>
    <xf numFmtId="223" fontId="57" fillId="0" borderId="0">
      <protection locked="0"/>
    </xf>
    <xf numFmtId="38" fontId="80" fillId="0" borderId="0" applyFont="0" applyFill="0" applyBorder="0" applyAlignment="0" applyProtection="0"/>
    <xf numFmtId="40" fontId="80" fillId="0" borderId="0" applyFont="0" applyFill="0" applyBorder="0" applyAlignment="0" applyProtection="0"/>
    <xf numFmtId="0" fontId="182" fillId="0" borderId="0" applyNumberFormat="0" applyFill="0" applyBorder="0" applyAlignment="0" applyProtection="0"/>
    <xf numFmtId="0" fontId="57" fillId="0" borderId="0" applyNumberFormat="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2" fontId="135" fillId="0" borderId="0">
      <protection locked="0"/>
    </xf>
    <xf numFmtId="2" fontId="135" fillId="0" borderId="0">
      <protection locked="0"/>
    </xf>
    <xf numFmtId="220" fontId="81" fillId="0" borderId="0">
      <protection locked="0"/>
    </xf>
    <xf numFmtId="222" fontId="81" fillId="0" borderId="0">
      <protection locked="0"/>
    </xf>
    <xf numFmtId="0" fontId="80" fillId="0" borderId="0"/>
    <xf numFmtId="4" fontId="57" fillId="0" borderId="0" applyFon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83" fillId="0" borderId="0" applyNumberFormat="0" applyFont="0" applyFill="0" applyBorder="0" applyAlignment="0" applyProtection="0">
      <alignment vertical="top"/>
    </xf>
    <xf numFmtId="0" fontId="184" fillId="0" borderId="0" applyNumberFormat="0" applyFont="0" applyFill="0" applyBorder="0" applyAlignment="0" applyProtection="0">
      <alignment vertical="top"/>
    </xf>
    <xf numFmtId="0" fontId="184" fillId="0" borderId="0" applyNumberFormat="0" applyFont="0" applyFill="0" applyBorder="0" applyAlignment="0" applyProtection="0">
      <alignment vertical="top"/>
    </xf>
    <xf numFmtId="0" fontId="183" fillId="0" borderId="0" applyNumberFormat="0" applyFont="0" applyFill="0" applyBorder="0" applyAlignment="0" applyProtection="0"/>
    <xf numFmtId="0" fontId="183" fillId="0" borderId="0" applyNumberFormat="0" applyFont="0" applyFill="0" applyBorder="0" applyAlignment="0" applyProtection="0">
      <alignment horizontal="left" vertical="top"/>
    </xf>
    <xf numFmtId="0" fontId="183" fillId="0" borderId="0" applyNumberFormat="0" applyFont="0" applyFill="0" applyBorder="0" applyAlignment="0" applyProtection="0">
      <alignment horizontal="left" vertical="top"/>
    </xf>
    <xf numFmtId="0" fontId="183" fillId="0" borderId="0" applyNumberFormat="0" applyFont="0" applyFill="0" applyBorder="0" applyAlignment="0" applyProtection="0">
      <alignment horizontal="left" vertical="top"/>
    </xf>
    <xf numFmtId="0" fontId="73" fillId="0" borderId="0"/>
    <xf numFmtId="0" fontId="185" fillId="0" borderId="0">
      <alignment horizontal="left" wrapText="1"/>
    </xf>
    <xf numFmtId="0" fontId="186" fillId="0" borderId="18" applyNumberFormat="0" applyFont="0" applyFill="0" applyBorder="0" applyAlignment="0" applyProtection="0">
      <alignment horizontal="center" wrapText="1"/>
    </xf>
    <xf numFmtId="224" fontId="56" fillId="0" borderId="0" applyNumberFormat="0" applyFont="0" applyFill="0" applyBorder="0" applyAlignment="0" applyProtection="0">
      <alignment horizontal="right"/>
    </xf>
    <xf numFmtId="0" fontId="186" fillId="0" borderId="0" applyNumberFormat="0" applyFont="0" applyFill="0" applyBorder="0" applyAlignment="0" applyProtection="0">
      <alignment horizontal="left" indent="1"/>
    </xf>
    <xf numFmtId="225" fontId="186" fillId="0" borderId="0" applyNumberFormat="0" applyFont="0" applyFill="0" applyBorder="0" applyAlignment="0" applyProtection="0"/>
    <xf numFmtId="0" fontId="73" fillId="0" borderId="18" applyNumberFormat="0" applyFont="0" applyFill="0" applyAlignment="0" applyProtection="0">
      <alignment horizontal="center"/>
    </xf>
    <xf numFmtId="0" fontId="73" fillId="0" borderId="0" applyNumberFormat="0" applyFont="0" applyFill="0" applyBorder="0" applyAlignment="0" applyProtection="0">
      <alignment horizontal="left" wrapText="1" indent="1"/>
    </xf>
    <xf numFmtId="0" fontId="186" fillId="0" borderId="0" applyNumberFormat="0" applyFont="0" applyFill="0" applyBorder="0" applyAlignment="0" applyProtection="0">
      <alignment horizontal="left" indent="1"/>
    </xf>
    <xf numFmtId="0" fontId="73" fillId="0" borderId="0" applyNumberFormat="0" applyFont="0" applyFill="0" applyBorder="0" applyAlignment="0" applyProtection="0">
      <alignment horizontal="left" wrapText="1" indent="2"/>
    </xf>
    <xf numFmtId="226" fontId="73" fillId="0" borderId="0">
      <alignment horizontal="right"/>
    </xf>
    <xf numFmtId="0" fontId="39" fillId="19"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8" borderId="0" applyNumberFormat="0" applyBorder="0" applyAlignment="0" applyProtection="0"/>
    <xf numFmtId="0" fontId="40" fillId="7" borderId="2" applyNumberFormat="0" applyAlignment="0" applyProtection="0"/>
    <xf numFmtId="0" fontId="40" fillId="7" borderId="2" applyNumberFormat="0" applyAlignment="0" applyProtection="0"/>
    <xf numFmtId="218" fontId="40" fillId="7" borderId="2" applyNumberFormat="0" applyAlignment="0" applyProtection="0"/>
    <xf numFmtId="0" fontId="41" fillId="22" borderId="15" applyNumberFormat="0" applyAlignment="0" applyProtection="0"/>
    <xf numFmtId="0" fontId="41" fillId="22" borderId="15" applyNumberFormat="0" applyAlignment="0" applyProtection="0"/>
    <xf numFmtId="0" fontId="42" fillId="22" borderId="2" applyNumberFormat="0" applyAlignment="0" applyProtection="0"/>
    <xf numFmtId="0" fontId="42" fillId="22" borderId="2" applyNumberFormat="0" applyAlignment="0" applyProtection="0"/>
    <xf numFmtId="0" fontId="114" fillId="0" borderId="0" applyProtection="0"/>
    <xf numFmtId="195" fontId="27" fillId="0" borderId="0" applyFont="0" applyFill="0" applyBorder="0" applyAlignment="0" applyProtection="0"/>
    <xf numFmtId="0" fontId="54" fillId="4" borderId="0" applyNumberFormat="0" applyBorder="0" applyAlignment="0" applyProtection="0"/>
    <xf numFmtId="0" fontId="43" fillId="0" borderId="9" applyNumberFormat="0" applyFill="0" applyAlignment="0" applyProtection="0"/>
    <xf numFmtId="0" fontId="43" fillId="0" borderId="9"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15" fillId="0" borderId="0" applyProtection="0"/>
    <xf numFmtId="0" fontId="116" fillId="0" borderId="0" applyProtection="0"/>
    <xf numFmtId="0" fontId="52" fillId="0" borderId="13"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114" fillId="0" borderId="16" applyProtection="0"/>
    <xf numFmtId="0" fontId="47" fillId="23" borderId="4" applyNumberFormat="0" applyAlignment="0" applyProtection="0"/>
    <xf numFmtId="0" fontId="47" fillId="23" borderId="4" applyNumberFormat="0" applyAlignment="0" applyProtection="0"/>
    <xf numFmtId="0" fontId="47" fillId="23" borderId="4"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2" fillId="22" borderId="2" applyNumberFormat="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xf numFmtId="0" fontId="12"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5" fillId="0" borderId="0"/>
    <xf numFmtId="0" fontId="27" fillId="0" borderId="0"/>
    <xf numFmtId="0" fontId="55" fillId="0" borderId="0"/>
    <xf numFmtId="0" fontId="55"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218" fontId="158" fillId="0" borderId="0"/>
    <xf numFmtId="218" fontId="158" fillId="0" borderId="0"/>
    <xf numFmtId="218" fontId="158" fillId="0" borderId="0"/>
    <xf numFmtId="0" fontId="2" fillId="0" borderId="0"/>
    <xf numFmtId="0" fontId="2" fillId="0" borderId="0"/>
    <xf numFmtId="0" fontId="27" fillId="0" borderId="0"/>
    <xf numFmtId="0" fontId="27" fillId="0" borderId="0" applyNumberFormat="0" applyFont="0" applyFill="0" applyBorder="0" applyAlignment="0" applyProtection="0">
      <alignment vertical="top"/>
    </xf>
    <xf numFmtId="0" fontId="12" fillId="0" borderId="0"/>
    <xf numFmtId="0" fontId="27" fillId="0" borderId="0" applyNumberFormat="0" applyFont="0" applyFill="0" applyBorder="0" applyAlignment="0" applyProtection="0">
      <alignment vertical="top"/>
    </xf>
    <xf numFmtId="0" fontId="2" fillId="0" borderId="0"/>
    <xf numFmtId="0" fontId="12" fillId="0" borderId="0"/>
    <xf numFmtId="0" fontId="38" fillId="0" borderId="0"/>
    <xf numFmtId="0" fontId="27" fillId="0" borderId="0"/>
    <xf numFmtId="0" fontId="46" fillId="0" borderId="17" applyNumberFormat="0" applyFill="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4" fillId="0" borderId="0" applyFont="0" applyFill="0" applyBorder="0" applyAlignment="0" applyProtection="0"/>
    <xf numFmtId="0" fontId="41" fillId="22" borderId="15" applyNumberFormat="0" applyAlignment="0" applyProtection="0"/>
    <xf numFmtId="0" fontId="52" fillId="0" borderId="13" applyNumberFormat="0" applyFill="0" applyAlignment="0" applyProtection="0"/>
    <xf numFmtId="0" fontId="52" fillId="0" borderId="13" applyNumberFormat="0" applyFill="0" applyAlignment="0" applyProtection="0"/>
    <xf numFmtId="0" fontId="49" fillId="13" borderId="0" applyNumberFormat="0" applyBorder="0" applyAlignment="0" applyProtection="0"/>
    <xf numFmtId="0" fontId="76" fillId="0" borderId="0"/>
    <xf numFmtId="0" fontId="76" fillId="0" borderId="0"/>
    <xf numFmtId="0" fontId="76" fillId="0" borderId="0"/>
    <xf numFmtId="0" fontId="76" fillId="0" borderId="0"/>
    <xf numFmtId="0" fontId="76" fillId="0" borderId="0"/>
    <xf numFmtId="0" fontId="76" fillId="0" borderId="0"/>
    <xf numFmtId="0" fontId="114" fillId="0" borderId="0"/>
    <xf numFmtId="0" fontId="53" fillId="0" borderId="0" applyNumberFormat="0" applyFill="0" applyBorder="0" applyAlignment="0" applyProtection="0"/>
    <xf numFmtId="0" fontId="51"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85" fontId="187" fillId="0" borderId="0" applyFont="0" applyFill="0" applyBorder="0" applyAlignment="0" applyProtection="0"/>
    <xf numFmtId="173" fontId="187" fillId="0" borderId="0" applyFont="0" applyFill="0" applyBorder="0" applyAlignment="0" applyProtection="0"/>
    <xf numFmtId="227" fontId="13" fillId="0" borderId="0" applyNumberFormat="0" applyFill="0" applyBorder="0" applyAlignment="0" applyProtection="0"/>
    <xf numFmtId="227" fontId="13" fillId="0" borderId="0" applyNumberForma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8" fontId="38" fillId="0" borderId="0" applyFont="0" applyFill="0" applyBorder="0" applyAlignment="0" applyProtection="0"/>
    <xf numFmtId="168" fontId="38" fillId="0" borderId="0" applyFont="0" applyFill="0" applyBorder="0" applyAlignment="0" applyProtection="0"/>
    <xf numFmtId="168"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73" fontId="73"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206" fontId="12" fillId="0" borderId="0" applyFont="0" applyFill="0" applyBorder="0" applyAlignment="0" applyProtection="0"/>
    <xf numFmtId="170" fontId="12"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6" fontId="38" fillId="0" borderId="0" applyFont="0" applyFill="0" applyBorder="0" applyAlignment="0" applyProtection="0"/>
    <xf numFmtId="167" fontId="4"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228" fontId="188" fillId="24" borderId="29" applyFill="0" applyBorder="0">
      <alignment horizontal="center" vertical="center" wrapText="1"/>
      <protection locked="0"/>
    </xf>
    <xf numFmtId="210" fontId="189" fillId="0" borderId="0">
      <alignment wrapText="1"/>
    </xf>
    <xf numFmtId="210" fontId="134" fillId="0" borderId="0">
      <alignment wrapText="1"/>
    </xf>
    <xf numFmtId="0" fontId="190" fillId="0" borderId="0" applyNumberFormat="0" applyFill="0" applyBorder="0" applyAlignment="0" applyProtection="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169" fontId="4" fillId="0" borderId="0" applyFont="0" applyFill="0" applyBorder="0" applyAlignment="0" applyProtection="0"/>
    <xf numFmtId="0" fontId="4" fillId="0" borderId="0"/>
    <xf numFmtId="0" fontId="226" fillId="0" borderId="0"/>
    <xf numFmtId="0" fontId="226" fillId="0" borderId="0"/>
    <xf numFmtId="0" fontId="226" fillId="0" borderId="0"/>
    <xf numFmtId="0" fontId="226" fillId="0" borderId="0"/>
    <xf numFmtId="0" fontId="226" fillId="0" borderId="0"/>
  </cellStyleXfs>
  <cellXfs count="198">
    <xf numFmtId="0" fontId="0" fillId="0" borderId="0" xfId="0"/>
    <xf numFmtId="0" fontId="194" fillId="0" borderId="0" xfId="1824" applyFont="1" applyBorder="1" applyAlignment="1" applyProtection="1">
      <alignment vertical="center"/>
      <protection locked="0"/>
    </xf>
    <xf numFmtId="0" fontId="193" fillId="0" borderId="0" xfId="1824" applyFont="1" applyBorder="1" applyAlignment="1" applyProtection="1">
      <protection locked="0"/>
    </xf>
    <xf numFmtId="0" fontId="0" fillId="0" borderId="0" xfId="0" applyProtection="1">
      <protection locked="0"/>
    </xf>
    <xf numFmtId="0" fontId="195" fillId="0" borderId="26" xfId="1824" applyFont="1" applyFill="1" applyBorder="1" applyAlignment="1" applyProtection="1">
      <protection locked="0"/>
    </xf>
    <xf numFmtId="0" fontId="196" fillId="0" borderId="27" xfId="0" applyFont="1" applyFill="1" applyBorder="1" applyAlignment="1" applyProtection="1">
      <alignment wrapText="1"/>
      <protection locked="0"/>
    </xf>
    <xf numFmtId="0" fontId="0" fillId="0" borderId="0" xfId="0" applyFill="1" applyProtection="1">
      <protection locked="0"/>
    </xf>
    <xf numFmtId="0" fontId="4" fillId="0" borderId="0" xfId="0" applyFont="1" applyFill="1" applyBorder="1" applyProtection="1">
      <protection locked="0"/>
    </xf>
    <xf numFmtId="0" fontId="199" fillId="0" borderId="0" xfId="0" applyFont="1" applyFill="1" applyBorder="1" applyProtection="1">
      <protection locked="0"/>
    </xf>
    <xf numFmtId="0" fontId="4" fillId="0" borderId="0" xfId="0" applyFont="1" applyProtection="1">
      <protection locked="0"/>
    </xf>
    <xf numFmtId="0" fontId="199" fillId="0" borderId="0" xfId="0" applyFont="1" applyBorder="1" applyProtection="1">
      <protection locked="0"/>
    </xf>
    <xf numFmtId="0" fontId="4" fillId="0" borderId="0" xfId="0" applyFont="1" applyFill="1" applyProtection="1">
      <protection locked="0"/>
    </xf>
    <xf numFmtId="0" fontId="202" fillId="40" borderId="39" xfId="0" applyFont="1" applyFill="1" applyBorder="1" applyAlignment="1" applyProtection="1">
      <alignment vertical="center" wrapText="1"/>
      <protection hidden="1"/>
    </xf>
    <xf numFmtId="0" fontId="202" fillId="40" borderId="40" xfId="0" applyFont="1" applyFill="1" applyBorder="1" applyAlignment="1" applyProtection="1">
      <alignment vertical="center" wrapText="1"/>
      <protection hidden="1"/>
    </xf>
    <xf numFmtId="0" fontId="202" fillId="40" borderId="41" xfId="0" applyFont="1" applyFill="1" applyBorder="1" applyAlignment="1" applyProtection="1">
      <alignment vertical="center" wrapText="1"/>
      <protection hidden="1"/>
    </xf>
    <xf numFmtId="0" fontId="198" fillId="0" borderId="0" xfId="1825" applyFont="1" applyFill="1" applyBorder="1" applyAlignment="1" applyProtection="1">
      <alignment vertical="center" textRotation="90" wrapText="1"/>
      <protection hidden="1"/>
    </xf>
    <xf numFmtId="0" fontId="0" fillId="0" borderId="0" xfId="0" applyProtection="1">
      <protection hidden="1"/>
    </xf>
    <xf numFmtId="0" fontId="214" fillId="0" borderId="0" xfId="0" applyFont="1" applyFill="1" applyBorder="1" applyAlignment="1" applyProtection="1">
      <alignment horizontal="left" vertical="center"/>
      <protection hidden="1"/>
    </xf>
    <xf numFmtId="0" fontId="4" fillId="0" borderId="0" xfId="0" applyFont="1" applyFill="1" applyBorder="1" applyProtection="1">
      <protection hidden="1"/>
    </xf>
    <xf numFmtId="0" fontId="4" fillId="0" borderId="47" xfId="0" applyFont="1" applyFill="1" applyBorder="1" applyAlignment="1" applyProtection="1">
      <protection hidden="1"/>
    </xf>
    <xf numFmtId="0" fontId="4" fillId="0" borderId="0" xfId="0" applyFont="1" applyProtection="1">
      <protection hidden="1"/>
    </xf>
    <xf numFmtId="0" fontId="215" fillId="39" borderId="0" xfId="0" applyFont="1" applyFill="1" applyBorder="1" applyProtection="1"/>
    <xf numFmtId="0" fontId="215" fillId="39" borderId="0" xfId="0" applyFont="1" applyFill="1" applyBorder="1" applyAlignment="1" applyProtection="1"/>
    <xf numFmtId="171" fontId="215" fillId="39" borderId="0" xfId="0" applyNumberFormat="1" applyFont="1" applyFill="1" applyBorder="1" applyProtection="1"/>
    <xf numFmtId="0" fontId="197" fillId="0" borderId="0" xfId="0" applyFont="1" applyBorder="1" applyProtection="1"/>
    <xf numFmtId="171" fontId="197" fillId="0" borderId="0" xfId="0" applyNumberFormat="1" applyFont="1" applyBorder="1" applyProtection="1"/>
    <xf numFmtId="171" fontId="197" fillId="0" borderId="0" xfId="0" applyNumberFormat="1" applyFont="1" applyFill="1" applyBorder="1" applyProtection="1"/>
    <xf numFmtId="171" fontId="197" fillId="0" borderId="0" xfId="0" applyNumberFormat="1" applyFont="1" applyBorder="1" applyAlignment="1" applyProtection="1"/>
    <xf numFmtId="0" fontId="197" fillId="0" borderId="0" xfId="0" applyFont="1" applyBorder="1" applyAlignment="1" applyProtection="1">
      <alignment horizontal="right"/>
    </xf>
    <xf numFmtId="171" fontId="197" fillId="0" borderId="0" xfId="0" applyNumberFormat="1" applyFont="1" applyBorder="1" applyAlignment="1" applyProtection="1">
      <alignment horizontal="right"/>
    </xf>
    <xf numFmtId="171" fontId="192" fillId="0" borderId="0" xfId="0" applyNumberFormat="1" applyFont="1" applyBorder="1" applyAlignment="1" applyProtection="1">
      <alignment horizontal="right" wrapText="1"/>
    </xf>
    <xf numFmtId="0" fontId="194" fillId="0" borderId="0" xfId="1824" applyFont="1" applyBorder="1" applyAlignment="1" applyProtection="1">
      <protection locked="0"/>
    </xf>
    <xf numFmtId="0" fontId="192" fillId="0" borderId="0" xfId="0" applyFont="1" applyBorder="1" applyProtection="1">
      <protection locked="0"/>
    </xf>
    <xf numFmtId="0" fontId="194" fillId="0" borderId="0" xfId="1824" applyFont="1" applyBorder="1" applyAlignment="1" applyProtection="1">
      <alignment vertical="center"/>
      <protection hidden="1"/>
    </xf>
    <xf numFmtId="0" fontId="193" fillId="0" borderId="0" xfId="1824" applyFont="1" applyBorder="1" applyAlignment="1" applyProtection="1">
      <protection hidden="1"/>
    </xf>
    <xf numFmtId="0" fontId="195" fillId="0" borderId="26" xfId="1824" applyFont="1" applyFill="1" applyBorder="1" applyAlignment="1" applyProtection="1">
      <protection hidden="1"/>
    </xf>
    <xf numFmtId="0" fontId="196" fillId="0" borderId="27" xfId="0" applyFont="1" applyFill="1" applyBorder="1" applyAlignment="1" applyProtection="1">
      <alignment wrapText="1"/>
      <protection hidden="1"/>
    </xf>
    <xf numFmtId="0" fontId="202" fillId="40" borderId="26" xfId="0" applyFont="1" applyFill="1" applyBorder="1" applyAlignment="1" applyProtection="1">
      <alignment vertical="center" wrapText="1"/>
      <protection hidden="1"/>
    </xf>
    <xf numFmtId="0" fontId="202" fillId="40" borderId="1" xfId="0" applyFont="1" applyFill="1" applyBorder="1" applyAlignment="1" applyProtection="1">
      <alignment vertical="center" wrapText="1"/>
      <protection hidden="1"/>
    </xf>
    <xf numFmtId="0" fontId="202" fillId="40" borderId="25" xfId="0" applyFont="1" applyFill="1" applyBorder="1" applyAlignment="1" applyProtection="1">
      <alignment vertical="center" wrapText="1"/>
      <protection hidden="1"/>
    </xf>
    <xf numFmtId="171" fontId="215" fillId="39" borderId="0" xfId="0" applyNumberFormat="1" applyFont="1" applyFill="1" applyBorder="1" applyAlignment="1" applyProtection="1">
      <alignment horizontal="right"/>
    </xf>
    <xf numFmtId="0" fontId="12" fillId="0" borderId="0" xfId="792" applyFill="1" applyBorder="1" applyProtection="1">
      <protection hidden="1"/>
    </xf>
    <xf numFmtId="0" fontId="216" fillId="0" borderId="0" xfId="792" applyFont="1" applyFill="1" applyBorder="1" applyProtection="1">
      <protection hidden="1"/>
    </xf>
    <xf numFmtId="0" fontId="12" fillId="0" borderId="44" xfId="792" applyFill="1" applyBorder="1" applyProtection="1">
      <protection hidden="1"/>
    </xf>
    <xf numFmtId="0" fontId="201" fillId="0" borderId="0" xfId="792" applyFont="1" applyFill="1" applyBorder="1" applyProtection="1">
      <protection hidden="1"/>
    </xf>
    <xf numFmtId="0" fontId="16" fillId="0" borderId="0" xfId="792" applyFont="1" applyFill="1" applyBorder="1" applyProtection="1">
      <protection hidden="1"/>
    </xf>
    <xf numFmtId="0" fontId="117" fillId="0" borderId="0" xfId="792" applyFont="1" applyFill="1" applyBorder="1" applyAlignment="1" applyProtection="1">
      <protection hidden="1"/>
    </xf>
    <xf numFmtId="0" fontId="216" fillId="0" borderId="0" xfId="792" applyFont="1" applyFill="1" applyBorder="1" applyAlignment="1" applyProtection="1">
      <protection hidden="1"/>
    </xf>
    <xf numFmtId="0" fontId="35" fillId="0" borderId="45" xfId="792" applyFont="1" applyFill="1" applyBorder="1" applyAlignment="1" applyProtection="1">
      <protection hidden="1"/>
    </xf>
    <xf numFmtId="0" fontId="35" fillId="0" borderId="35" xfId="792" applyFont="1" applyFill="1" applyBorder="1" applyAlignment="1" applyProtection="1">
      <protection hidden="1"/>
    </xf>
    <xf numFmtId="0" fontId="201" fillId="0" borderId="42" xfId="792" applyFont="1" applyFill="1" applyBorder="1" applyAlignment="1" applyProtection="1">
      <protection hidden="1"/>
    </xf>
    <xf numFmtId="0" fontId="201" fillId="0" borderId="42" xfId="0" applyFont="1" applyFill="1" applyBorder="1" applyAlignment="1" applyProtection="1">
      <alignment horizontal="center" vertical="center" wrapText="1"/>
      <protection hidden="1"/>
    </xf>
    <xf numFmtId="0" fontId="35" fillId="0" borderId="0" xfId="792" applyFont="1" applyFill="1" applyBorder="1" applyAlignment="1" applyProtection="1">
      <protection hidden="1"/>
    </xf>
    <xf numFmtId="0" fontId="21" fillId="0" borderId="0" xfId="792" applyFont="1" applyFill="1" applyBorder="1" applyAlignment="1" applyProtection="1">
      <alignment horizontal="center"/>
      <protection hidden="1"/>
    </xf>
    <xf numFmtId="0" fontId="216" fillId="0" borderId="0" xfId="792" applyFont="1" applyFill="1" applyBorder="1" applyAlignment="1" applyProtection="1">
      <alignment horizontal="center"/>
      <protection hidden="1"/>
    </xf>
    <xf numFmtId="0" fontId="21" fillId="0" borderId="45" xfId="792" applyFont="1" applyFill="1" applyBorder="1" applyAlignment="1" applyProtection="1">
      <alignment horizontal="center"/>
      <protection hidden="1"/>
    </xf>
    <xf numFmtId="0" fontId="21" fillId="0" borderId="37" xfId="792" applyFont="1" applyFill="1" applyBorder="1" applyAlignment="1" applyProtection="1">
      <alignment horizontal="center"/>
      <protection hidden="1"/>
    </xf>
    <xf numFmtId="0" fontId="201" fillId="0" borderId="0" xfId="792" applyFont="1" applyFill="1" applyBorder="1" applyAlignment="1" applyProtection="1">
      <alignment horizontal="center"/>
      <protection hidden="1"/>
    </xf>
    <xf numFmtId="0" fontId="201" fillId="0" borderId="0" xfId="0" applyFont="1" applyFill="1" applyBorder="1" applyAlignment="1" applyProtection="1">
      <alignment vertical="center" wrapText="1"/>
      <protection hidden="1"/>
    </xf>
    <xf numFmtId="0" fontId="200" fillId="0" borderId="0" xfId="0" applyFont="1" applyFill="1" applyBorder="1" applyAlignment="1" applyProtection="1">
      <alignment horizontal="center" vertical="center" wrapText="1"/>
      <protection hidden="1"/>
    </xf>
    <xf numFmtId="0" fontId="205" fillId="0" borderId="0" xfId="792" applyFont="1" applyFill="1" applyBorder="1" applyAlignment="1" applyProtection="1">
      <alignment vertical="center"/>
      <protection hidden="1"/>
    </xf>
    <xf numFmtId="0" fontId="17" fillId="0" borderId="0" xfId="0" applyFont="1" applyFill="1" applyBorder="1" applyAlignment="1" applyProtection="1">
      <protection hidden="1"/>
    </xf>
    <xf numFmtId="0" fontId="209" fillId="0" borderId="0" xfId="792" applyFont="1" applyFill="1" applyBorder="1" applyProtection="1">
      <protection hidden="1"/>
    </xf>
    <xf numFmtId="0" fontId="205" fillId="0" borderId="42" xfId="0" applyFont="1" applyFill="1" applyBorder="1" applyAlignment="1" applyProtection="1">
      <protection hidden="1"/>
    </xf>
    <xf numFmtId="0" fontId="17" fillId="0" borderId="38" xfId="0" applyFont="1" applyFill="1" applyBorder="1" applyAlignment="1" applyProtection="1">
      <protection hidden="1"/>
    </xf>
    <xf numFmtId="0" fontId="205" fillId="0" borderId="0" xfId="0" applyFont="1" applyFill="1" applyBorder="1" applyAlignment="1" applyProtection="1">
      <protection hidden="1"/>
    </xf>
    <xf numFmtId="0" fontId="201" fillId="0" borderId="0" xfId="0" applyFont="1" applyFill="1" applyBorder="1" applyAlignment="1" applyProtection="1">
      <alignment horizontal="center" vertical="center" wrapText="1"/>
      <protection hidden="1"/>
    </xf>
    <xf numFmtId="0" fontId="16" fillId="0" borderId="50" xfId="0" applyFont="1" applyBorder="1" applyAlignment="1" applyProtection="1">
      <alignment horizontal="center" vertical="center"/>
      <protection hidden="1"/>
    </xf>
    <xf numFmtId="0" fontId="16" fillId="0" borderId="33" xfId="1824" applyFont="1" applyFill="1" applyBorder="1" applyAlignment="1" applyProtection="1">
      <alignment vertical="center"/>
      <protection hidden="1"/>
    </xf>
    <xf numFmtId="0" fontId="16" fillId="0" borderId="46" xfId="1824" applyFont="1" applyFill="1" applyBorder="1" applyAlignment="1" applyProtection="1">
      <alignment vertical="center"/>
      <protection hidden="1"/>
    </xf>
    <xf numFmtId="0" fontId="17" fillId="0" borderId="0" xfId="0" applyFont="1" applyFill="1" applyBorder="1" applyAlignment="1" applyProtection="1">
      <alignment horizontal="center"/>
      <protection hidden="1"/>
    </xf>
    <xf numFmtId="0" fontId="16" fillId="0" borderId="53" xfId="0" applyFont="1" applyBorder="1" applyAlignment="1" applyProtection="1">
      <alignment horizontal="center" vertical="center"/>
      <protection hidden="1"/>
    </xf>
    <xf numFmtId="0" fontId="16" fillId="0" borderId="0" xfId="1824" applyFont="1" applyFill="1" applyBorder="1" applyAlignment="1" applyProtection="1">
      <alignment horizontal="left" vertical="center"/>
      <protection hidden="1"/>
    </xf>
    <xf numFmtId="0" fontId="213" fillId="0" borderId="45" xfId="1824" applyFont="1" applyFill="1" applyBorder="1" applyAlignment="1" applyProtection="1">
      <alignment horizontal="left" vertical="center"/>
      <protection hidden="1"/>
    </xf>
    <xf numFmtId="0" fontId="205" fillId="0" borderId="44" xfId="792" applyFont="1" applyFill="1" applyBorder="1" applyAlignment="1" applyProtection="1">
      <alignment vertical="center"/>
      <protection hidden="1"/>
    </xf>
    <xf numFmtId="0" fontId="205" fillId="0" borderId="0" xfId="0" applyFont="1" applyFill="1" applyBorder="1" applyAlignment="1" applyProtection="1">
      <alignment horizontal="center"/>
      <protection hidden="1"/>
    </xf>
    <xf numFmtId="0" fontId="205" fillId="0" borderId="0" xfId="793" applyFont="1" applyFill="1" applyBorder="1" applyAlignment="1" applyProtection="1">
      <alignment vertical="center"/>
      <protection hidden="1"/>
    </xf>
    <xf numFmtId="0" fontId="16" fillId="0" borderId="0" xfId="1824" applyFont="1" applyFill="1" applyBorder="1" applyAlignment="1" applyProtection="1">
      <alignment vertical="center"/>
      <protection hidden="1"/>
    </xf>
    <xf numFmtId="0" fontId="16" fillId="0" borderId="45" xfId="1824" applyFont="1" applyFill="1" applyBorder="1" applyAlignment="1" applyProtection="1">
      <alignment vertical="center"/>
      <protection hidden="1"/>
    </xf>
    <xf numFmtId="0" fontId="203" fillId="0" borderId="33" xfId="0" applyFont="1" applyFill="1" applyBorder="1" applyAlignment="1" applyProtection="1">
      <alignment vertical="center" wrapText="1"/>
      <protection hidden="1"/>
    </xf>
    <xf numFmtId="0" fontId="17" fillId="0" borderId="0" xfId="793" applyFont="1" applyFill="1" applyBorder="1" applyAlignment="1" applyProtection="1">
      <alignment horizontal="center"/>
      <protection hidden="1"/>
    </xf>
    <xf numFmtId="0" fontId="201" fillId="0" borderId="42" xfId="792" applyFont="1" applyFill="1" applyBorder="1" applyAlignment="1" applyProtection="1">
      <alignment horizontal="center" vertical="center"/>
      <protection hidden="1"/>
    </xf>
    <xf numFmtId="0" fontId="201" fillId="39" borderId="42" xfId="0" applyFont="1" applyFill="1" applyBorder="1" applyAlignment="1" applyProtection="1">
      <alignment horizontal="center" vertical="center" wrapText="1"/>
      <protection hidden="1"/>
    </xf>
    <xf numFmtId="0" fontId="16" fillId="0" borderId="51" xfId="0" applyFont="1" applyBorder="1" applyAlignment="1" applyProtection="1">
      <alignment horizontal="center" vertical="center"/>
      <protection hidden="1"/>
    </xf>
    <xf numFmtId="0" fontId="16" fillId="0" borderId="44" xfId="1824" applyFont="1" applyFill="1" applyBorder="1" applyAlignment="1" applyProtection="1">
      <alignment horizontal="left" vertical="center"/>
      <protection hidden="1"/>
    </xf>
    <xf numFmtId="0" fontId="213" fillId="0" borderId="43" xfId="1824" applyFont="1" applyFill="1" applyBorder="1" applyAlignment="1" applyProtection="1">
      <alignment horizontal="left" vertical="center"/>
      <protection hidden="1"/>
    </xf>
    <xf numFmtId="177" fontId="29" fillId="0" borderId="0" xfId="612" applyNumberFormat="1" applyFont="1" applyFill="1" applyBorder="1" applyAlignment="1" applyProtection="1">
      <alignment horizontal="left"/>
      <protection hidden="1"/>
    </xf>
    <xf numFmtId="0" fontId="15" fillId="0" borderId="0" xfId="792" applyFont="1" applyFill="1" applyBorder="1" applyProtection="1">
      <protection hidden="1"/>
    </xf>
    <xf numFmtId="0" fontId="206" fillId="0" borderId="0" xfId="1824" applyFont="1" applyFill="1" applyBorder="1" applyAlignment="1" applyProtection="1">
      <alignment horizontal="left" vertical="center"/>
      <protection hidden="1"/>
    </xf>
    <xf numFmtId="0" fontId="191" fillId="0" borderId="0" xfId="1824" applyFont="1" applyFill="1" applyBorder="1" applyAlignment="1" applyProtection="1">
      <alignment horizontal="left" vertical="center"/>
      <protection hidden="1"/>
    </xf>
    <xf numFmtId="0" fontId="16" fillId="0" borderId="52" xfId="792" applyFont="1" applyFill="1" applyBorder="1" applyProtection="1">
      <protection hidden="1"/>
    </xf>
    <xf numFmtId="177" fontId="15" fillId="0" borderId="0" xfId="612" applyNumberFormat="1" applyFont="1" applyFill="1" applyBorder="1" applyAlignment="1" applyProtection="1">
      <alignment horizontal="left" indent="1"/>
      <protection hidden="1"/>
    </xf>
    <xf numFmtId="177" fontId="15" fillId="0" borderId="45" xfId="612" applyNumberFormat="1" applyFont="1" applyFill="1" applyBorder="1" applyAlignment="1" applyProtection="1">
      <alignment horizontal="left" indent="1"/>
      <protection hidden="1"/>
    </xf>
    <xf numFmtId="171" fontId="16" fillId="0" borderId="0" xfId="0" applyNumberFormat="1" applyFont="1" applyFill="1" applyBorder="1" applyAlignment="1" applyProtection="1">
      <protection hidden="1"/>
    </xf>
    <xf numFmtId="0" fontId="209" fillId="0" borderId="33" xfId="792" applyFont="1" applyBorder="1" applyProtection="1">
      <protection hidden="1"/>
    </xf>
    <xf numFmtId="0" fontId="191" fillId="0" borderId="49" xfId="1824" applyFont="1" applyFill="1" applyBorder="1" applyAlignment="1" applyProtection="1">
      <alignment horizontal="left" vertical="center"/>
      <protection hidden="1"/>
    </xf>
    <xf numFmtId="0" fontId="213" fillId="39" borderId="48" xfId="1824" applyFont="1" applyFill="1" applyBorder="1" applyAlignment="1" applyProtection="1">
      <alignment horizontal="center" vertical="center" wrapText="1"/>
      <protection hidden="1"/>
    </xf>
    <xf numFmtId="0" fontId="16" fillId="39" borderId="54" xfId="1824" applyFont="1" applyFill="1" applyBorder="1" applyAlignment="1" applyProtection="1">
      <alignment vertical="center"/>
      <protection hidden="1"/>
    </xf>
    <xf numFmtId="0" fontId="16" fillId="39" borderId="46" xfId="1824" applyFont="1" applyFill="1" applyBorder="1" applyAlignment="1" applyProtection="1">
      <alignment vertical="center"/>
      <protection hidden="1"/>
    </xf>
    <xf numFmtId="177" fontId="29" fillId="0" borderId="0" xfId="612" applyNumberFormat="1" applyFont="1" applyFill="1" applyBorder="1" applyAlignment="1" applyProtection="1">
      <alignment horizontal="left" indent="1"/>
      <protection hidden="1"/>
    </xf>
    <xf numFmtId="177" fontId="29" fillId="0" borderId="45" xfId="612" applyNumberFormat="1" applyFont="1" applyFill="1" applyBorder="1" applyAlignment="1" applyProtection="1">
      <alignment horizontal="left" indent="1"/>
      <protection hidden="1"/>
    </xf>
    <xf numFmtId="171" fontId="16" fillId="0" borderId="0" xfId="0" applyNumberFormat="1" applyFont="1" applyFill="1" applyBorder="1" applyAlignment="1" applyProtection="1">
      <alignment horizontal="right"/>
      <protection hidden="1"/>
    </xf>
    <xf numFmtId="171" fontId="201" fillId="0" borderId="0" xfId="0" applyNumberFormat="1" applyFont="1" applyFill="1" applyBorder="1" applyAlignment="1" applyProtection="1">
      <alignment horizontal="right"/>
      <protection hidden="1"/>
    </xf>
    <xf numFmtId="0" fontId="213" fillId="39" borderId="43" xfId="1824" applyFont="1" applyFill="1" applyBorder="1" applyAlignment="1" applyProtection="1">
      <alignment horizontal="left" vertical="center"/>
      <protection hidden="1"/>
    </xf>
    <xf numFmtId="177" fontId="37" fillId="0" borderId="0" xfId="612" applyNumberFormat="1" applyFont="1" applyFill="1" applyBorder="1" applyAlignment="1" applyProtection="1">
      <alignment horizontal="left" indent="2"/>
      <protection hidden="1"/>
    </xf>
    <xf numFmtId="177" fontId="37" fillId="0" borderId="45" xfId="612" applyNumberFormat="1" applyFont="1" applyFill="1" applyBorder="1" applyAlignment="1" applyProtection="1">
      <alignment horizontal="left" indent="2"/>
      <protection hidden="1"/>
    </xf>
    <xf numFmtId="171" fontId="201" fillId="0" borderId="42" xfId="0" applyNumberFormat="1" applyFont="1" applyFill="1" applyBorder="1" applyAlignment="1" applyProtection="1">
      <protection hidden="1"/>
    </xf>
    <xf numFmtId="171" fontId="201" fillId="0" borderId="0" xfId="0" applyNumberFormat="1" applyFont="1" applyFill="1" applyBorder="1" applyAlignment="1" applyProtection="1">
      <protection hidden="1"/>
    </xf>
    <xf numFmtId="0" fontId="217" fillId="0" borderId="0" xfId="1824" applyFont="1" applyFill="1" applyBorder="1" applyAlignment="1" applyProtection="1">
      <alignment horizontal="center" vertical="center" wrapText="1"/>
      <protection hidden="1"/>
    </xf>
    <xf numFmtId="177" fontId="30" fillId="0" borderId="0" xfId="612" applyNumberFormat="1" applyFont="1" applyFill="1" applyBorder="1" applyAlignment="1" applyProtection="1">
      <alignment horizontal="left" indent="3"/>
      <protection hidden="1"/>
    </xf>
    <xf numFmtId="177" fontId="30" fillId="0" borderId="45" xfId="612" applyNumberFormat="1" applyFont="1" applyFill="1" applyBorder="1" applyAlignment="1" applyProtection="1">
      <alignment horizontal="left" indent="3"/>
      <protection hidden="1"/>
    </xf>
    <xf numFmtId="171" fontId="22" fillId="0" borderId="0" xfId="0" applyNumberFormat="1" applyFont="1" applyFill="1" applyBorder="1" applyAlignment="1" applyProtection="1">
      <protection hidden="1"/>
    </xf>
    <xf numFmtId="0" fontId="209" fillId="0" borderId="0" xfId="792" applyFont="1" applyProtection="1">
      <protection hidden="1"/>
    </xf>
    <xf numFmtId="171" fontId="218" fillId="0" borderId="0" xfId="0" applyNumberFormat="1" applyFont="1" applyFill="1" applyBorder="1" applyAlignment="1" applyProtection="1">
      <protection hidden="1"/>
    </xf>
    <xf numFmtId="0" fontId="207" fillId="0" borderId="0" xfId="0" applyFont="1" applyFill="1" applyBorder="1" applyAlignment="1" applyProtection="1">
      <alignment vertical="center"/>
      <protection hidden="1"/>
    </xf>
    <xf numFmtId="171" fontId="22" fillId="0" borderId="0" xfId="0" applyNumberFormat="1" applyFont="1" applyFill="1" applyBorder="1" applyAlignment="1" applyProtection="1">
      <alignment vertical="center"/>
      <protection hidden="1"/>
    </xf>
    <xf numFmtId="171" fontId="218" fillId="0" borderId="42" xfId="0" applyNumberFormat="1" applyFont="1" applyFill="1" applyBorder="1" applyAlignment="1" applyProtection="1">
      <protection hidden="1"/>
    </xf>
    <xf numFmtId="0" fontId="16" fillId="0" borderId="0" xfId="792" applyFont="1" applyProtection="1">
      <protection hidden="1"/>
    </xf>
    <xf numFmtId="0" fontId="12" fillId="0" borderId="0" xfId="792" applyFont="1" applyProtection="1">
      <protection hidden="1"/>
    </xf>
    <xf numFmtId="177" fontId="37" fillId="0" borderId="0" xfId="612" applyNumberFormat="1" applyFont="1" applyFill="1" applyBorder="1" applyAlignment="1" applyProtection="1">
      <alignment horizontal="left" indent="4"/>
      <protection hidden="1"/>
    </xf>
    <xf numFmtId="171" fontId="22" fillId="0" borderId="37" xfId="0" applyNumberFormat="1" applyFont="1" applyFill="1" applyBorder="1" applyAlignment="1" applyProtection="1">
      <protection hidden="1"/>
    </xf>
    <xf numFmtId="0" fontId="219" fillId="0" borderId="0" xfId="0" applyFont="1" applyFill="1" applyBorder="1" applyAlignment="1" applyProtection="1">
      <alignment vertical="center" wrapText="1"/>
      <protection hidden="1"/>
    </xf>
    <xf numFmtId="171" fontId="128" fillId="0" borderId="0" xfId="0" applyNumberFormat="1" applyFont="1" applyFill="1" applyBorder="1" applyAlignment="1" applyProtection="1">
      <protection hidden="1"/>
    </xf>
    <xf numFmtId="0" fontId="220" fillId="0" borderId="0" xfId="792" applyFont="1" applyProtection="1">
      <protection hidden="1"/>
    </xf>
    <xf numFmtId="0" fontId="23" fillId="0" borderId="0" xfId="792" applyFont="1" applyProtection="1">
      <protection hidden="1"/>
    </xf>
    <xf numFmtId="0" fontId="31" fillId="0" borderId="0" xfId="792" applyFont="1" applyProtection="1">
      <protection hidden="1"/>
    </xf>
    <xf numFmtId="177" fontId="129" fillId="0" borderId="0" xfId="612" applyNumberFormat="1" applyFont="1" applyFill="1" applyBorder="1" applyAlignment="1" applyProtection="1">
      <alignment horizontal="left" indent="5"/>
      <protection hidden="1"/>
    </xf>
    <xf numFmtId="171" fontId="221" fillId="0" borderId="0" xfId="0" applyNumberFormat="1" applyFont="1" applyFill="1" applyBorder="1" applyAlignment="1" applyProtection="1">
      <protection hidden="1"/>
    </xf>
    <xf numFmtId="171" fontId="208" fillId="0" borderId="0" xfId="0" applyNumberFormat="1" applyFont="1" applyFill="1" applyBorder="1" applyAlignment="1" applyProtection="1">
      <protection hidden="1"/>
    </xf>
    <xf numFmtId="171" fontId="128" fillId="0" borderId="0" xfId="0" applyNumberFormat="1" applyFont="1" applyFill="1" applyBorder="1" applyAlignment="1" applyProtection="1">
      <alignment horizontal="right"/>
      <protection hidden="1"/>
    </xf>
    <xf numFmtId="171" fontId="127" fillId="0" borderId="0" xfId="0" applyNumberFormat="1" applyFont="1" applyFill="1" applyBorder="1" applyAlignment="1" applyProtection="1">
      <alignment vertical="center"/>
      <protection hidden="1"/>
    </xf>
    <xf numFmtId="0" fontId="222" fillId="0" borderId="0" xfId="792" applyFont="1" applyFill="1" applyBorder="1" applyProtection="1">
      <protection hidden="1"/>
    </xf>
    <xf numFmtId="0" fontId="24" fillId="0" borderId="0" xfId="792" applyFont="1" applyFill="1" applyBorder="1" applyProtection="1">
      <protection hidden="1"/>
    </xf>
    <xf numFmtId="0" fontId="223" fillId="0" borderId="42" xfId="792" applyFont="1" applyFill="1" applyBorder="1" applyProtection="1">
      <protection hidden="1"/>
    </xf>
    <xf numFmtId="171" fontId="24" fillId="0" borderId="0" xfId="792" applyNumberFormat="1" applyFont="1" applyFill="1" applyBorder="1" applyProtection="1">
      <protection hidden="1"/>
    </xf>
    <xf numFmtId="171" fontId="118" fillId="0" borderId="0" xfId="792" applyNumberFormat="1" applyFont="1" applyFill="1" applyBorder="1" applyProtection="1">
      <protection hidden="1"/>
    </xf>
    <xf numFmtId="171" fontId="25" fillId="0" borderId="0" xfId="792" applyNumberFormat="1" applyFont="1" applyFill="1" applyBorder="1" applyProtection="1">
      <protection hidden="1"/>
    </xf>
    <xf numFmtId="1" fontId="30" fillId="0" borderId="0" xfId="612" applyNumberFormat="1" applyFont="1" applyFill="1" applyBorder="1" applyAlignment="1" applyProtection="1">
      <alignment horizontal="left" indent="1"/>
      <protection hidden="1"/>
    </xf>
    <xf numFmtId="1" fontId="29" fillId="0" borderId="0" xfId="612" applyNumberFormat="1" applyFont="1" applyFill="1" applyBorder="1" applyAlignment="1" applyProtection="1">
      <alignment horizontal="left" indent="1"/>
      <protection hidden="1"/>
    </xf>
    <xf numFmtId="1" fontId="30" fillId="0" borderId="0" xfId="612" applyNumberFormat="1" applyFont="1" applyFill="1" applyBorder="1" applyAlignment="1" applyProtection="1">
      <alignment horizontal="left" indent="2"/>
      <protection hidden="1"/>
    </xf>
    <xf numFmtId="1" fontId="30" fillId="0" borderId="0" xfId="612" applyNumberFormat="1" applyFont="1" applyFill="1" applyBorder="1" applyAlignment="1" applyProtection="1">
      <alignment horizontal="left" indent="4"/>
      <protection hidden="1"/>
    </xf>
    <xf numFmtId="1" fontId="37" fillId="0" borderId="0" xfId="612" applyNumberFormat="1" applyFont="1" applyFill="1" applyBorder="1" applyAlignment="1" applyProtection="1">
      <alignment horizontal="left" indent="2"/>
      <protection hidden="1"/>
    </xf>
    <xf numFmtId="0" fontId="224" fillId="0" borderId="0" xfId="792" applyFont="1" applyFill="1" applyBorder="1" applyProtection="1">
      <protection hidden="1"/>
    </xf>
    <xf numFmtId="0" fontId="14" fillId="0" borderId="0" xfId="792" applyFont="1" applyFill="1" applyBorder="1" applyProtection="1">
      <protection hidden="1"/>
    </xf>
    <xf numFmtId="0" fontId="218" fillId="0" borderId="0" xfId="792" applyFont="1" applyFill="1" applyBorder="1" applyProtection="1">
      <protection hidden="1"/>
    </xf>
    <xf numFmtId="0" fontId="22" fillId="0" borderId="0" xfId="792" applyFont="1" applyFill="1" applyBorder="1" applyProtection="1">
      <protection hidden="1"/>
    </xf>
    <xf numFmtId="177" fontId="30" fillId="0" borderId="0" xfId="612" applyNumberFormat="1" applyFont="1" applyFill="1" applyBorder="1" applyAlignment="1" applyProtection="1">
      <alignment horizontal="left" indent="1"/>
      <protection hidden="1"/>
    </xf>
    <xf numFmtId="0" fontId="36" fillId="0" borderId="0" xfId="792" applyFont="1" applyFill="1" applyBorder="1" applyProtection="1">
      <protection hidden="1"/>
    </xf>
    <xf numFmtId="0" fontId="12" fillId="0" borderId="0" xfId="792" applyFont="1" applyAlignment="1" applyProtection="1">
      <alignment horizontal="center"/>
      <protection hidden="1"/>
    </xf>
    <xf numFmtId="0" fontId="12" fillId="0" borderId="0" xfId="792" applyProtection="1">
      <protection hidden="1"/>
    </xf>
    <xf numFmtId="0" fontId="210" fillId="0" borderId="0" xfId="792" applyFont="1" applyProtection="1">
      <protection hidden="1"/>
    </xf>
    <xf numFmtId="0" fontId="17" fillId="0" borderId="0" xfId="793" applyFont="1" applyFill="1" applyBorder="1" applyAlignment="1" applyProtection="1">
      <alignment vertical="center" wrapText="1"/>
      <protection hidden="1"/>
    </xf>
    <xf numFmtId="0" fontId="33" fillId="0" borderId="0" xfId="793" applyFont="1" applyFill="1" applyBorder="1" applyAlignment="1" applyProtection="1">
      <alignment horizontal="center" vertical="center"/>
      <protection hidden="1"/>
    </xf>
    <xf numFmtId="0" fontId="16" fillId="0" borderId="0" xfId="0" applyFont="1" applyFill="1" applyBorder="1" applyProtection="1">
      <protection hidden="1"/>
    </xf>
    <xf numFmtId="171" fontId="16" fillId="0" borderId="0" xfId="0" applyNumberFormat="1" applyFont="1" applyFill="1" applyBorder="1" applyAlignment="1" applyProtection="1">
      <alignment vertical="center"/>
      <protection hidden="1"/>
    </xf>
    <xf numFmtId="0" fontId="12" fillId="0" borderId="0" xfId="792" applyFont="1" applyFill="1" applyBorder="1" applyProtection="1">
      <protection hidden="1"/>
    </xf>
    <xf numFmtId="171" fontId="15" fillId="0" borderId="0" xfId="0" applyNumberFormat="1" applyFont="1" applyFill="1" applyBorder="1" applyAlignment="1" applyProtection="1">
      <alignment vertical="center"/>
      <protection hidden="1"/>
    </xf>
    <xf numFmtId="171" fontId="16" fillId="0" borderId="0" xfId="0" applyNumberFormat="1" applyFont="1" applyFill="1" applyBorder="1" applyAlignment="1" applyProtection="1">
      <alignment horizontal="right" vertical="center"/>
      <protection hidden="1"/>
    </xf>
    <xf numFmtId="0" fontId="212" fillId="0" borderId="0" xfId="1824" applyFont="1" applyFill="1" applyBorder="1" applyAlignment="1" applyProtection="1">
      <alignment horizontal="center" vertical="center" wrapText="1"/>
      <protection hidden="1"/>
    </xf>
    <xf numFmtId="0" fontId="213" fillId="0" borderId="0" xfId="1824" applyFont="1" applyFill="1" applyBorder="1" applyAlignment="1" applyProtection="1">
      <alignment horizontal="left" vertical="center"/>
      <protection hidden="1"/>
    </xf>
    <xf numFmtId="0" fontId="190" fillId="0" borderId="0" xfId="1824" applyFill="1" applyBorder="1" applyAlignment="1" applyProtection="1">
      <alignment horizontal="center" vertical="center" wrapText="1"/>
      <protection hidden="1"/>
    </xf>
    <xf numFmtId="0" fontId="197" fillId="0" borderId="0" xfId="1824" applyFont="1" applyFill="1" applyBorder="1" applyAlignment="1" applyProtection="1">
      <alignment horizontal="left" vertical="center"/>
      <protection hidden="1"/>
    </xf>
    <xf numFmtId="171" fontId="22" fillId="0" borderId="0" xfId="0" applyNumberFormat="1" applyFont="1" applyFill="1" applyBorder="1" applyAlignment="1" applyProtection="1">
      <alignment horizontal="right" vertical="center"/>
      <protection hidden="1"/>
    </xf>
    <xf numFmtId="0" fontId="31" fillId="0" borderId="0" xfId="792" applyFont="1" applyFill="1" applyBorder="1" applyProtection="1">
      <protection hidden="1"/>
    </xf>
    <xf numFmtId="171" fontId="12" fillId="0" borderId="0" xfId="792" applyNumberFormat="1" applyFill="1" applyBorder="1" applyAlignment="1" applyProtection="1">
      <alignment horizontal="center"/>
      <protection hidden="1"/>
    </xf>
    <xf numFmtId="1" fontId="12" fillId="0" borderId="0" xfId="792" applyNumberFormat="1" applyFill="1" applyBorder="1" applyProtection="1">
      <protection hidden="1"/>
    </xf>
    <xf numFmtId="171" fontId="16" fillId="0" borderId="5" xfId="0" applyNumberFormat="1" applyFont="1" applyFill="1" applyBorder="1" applyAlignment="1" applyProtection="1">
      <alignment horizontal="center" vertical="center" wrapText="1"/>
      <protection hidden="1"/>
    </xf>
    <xf numFmtId="0" fontId="213" fillId="39" borderId="55" xfId="1824" applyFont="1" applyFill="1" applyBorder="1" applyAlignment="1" applyProtection="1">
      <alignment horizontal="center" vertical="center" wrapText="1"/>
      <protection hidden="1"/>
    </xf>
    <xf numFmtId="0" fontId="213" fillId="39" borderId="45" xfId="1824" applyFont="1" applyFill="1" applyBorder="1" applyAlignment="1" applyProtection="1">
      <alignment horizontal="left" vertical="center"/>
      <protection hidden="1"/>
    </xf>
    <xf numFmtId="0" fontId="16" fillId="39" borderId="0" xfId="1824" applyFont="1" applyFill="1" applyBorder="1" applyAlignment="1" applyProtection="1">
      <alignment horizontal="left" vertical="center"/>
      <protection hidden="1"/>
    </xf>
    <xf numFmtId="0" fontId="16" fillId="39" borderId="56" xfId="1824" applyFont="1" applyFill="1" applyBorder="1" applyAlignment="1" applyProtection="1">
      <alignment horizontal="left" vertical="center"/>
      <protection hidden="1"/>
    </xf>
    <xf numFmtId="171" fontId="215" fillId="39" borderId="0" xfId="0" applyNumberFormat="1" applyFont="1" applyFill="1" applyBorder="1" applyProtection="1">
      <protection hidden="1"/>
    </xf>
    <xf numFmtId="171" fontId="197" fillId="0" borderId="0" xfId="0" applyNumberFormat="1" applyFont="1" applyBorder="1" applyProtection="1">
      <protection hidden="1"/>
    </xf>
    <xf numFmtId="171" fontId="16" fillId="0" borderId="5" xfId="0" applyNumberFormat="1" applyFont="1" applyFill="1" applyBorder="1" applyAlignment="1" applyProtection="1">
      <alignment horizontal="center" vertical="center" wrapText="1"/>
      <protection locked="0" hidden="1"/>
    </xf>
    <xf numFmtId="171" fontId="197" fillId="0" borderId="0" xfId="0" applyNumberFormat="1" applyFont="1" applyBorder="1" applyAlignment="1" applyProtection="1">
      <alignment horizontal="right"/>
      <protection hidden="1"/>
    </xf>
    <xf numFmtId="0" fontId="213" fillId="39" borderId="57" xfId="1824" applyFont="1" applyFill="1" applyBorder="1" applyAlignment="1" applyProtection="1">
      <alignment horizontal="center" vertical="center" wrapText="1"/>
      <protection hidden="1"/>
    </xf>
    <xf numFmtId="0" fontId="15" fillId="39" borderId="24" xfId="0" applyFont="1" applyFill="1" applyBorder="1" applyAlignment="1" applyProtection="1">
      <alignment vertical="center" wrapText="1"/>
      <protection hidden="1"/>
    </xf>
    <xf numFmtId="171" fontId="15" fillId="39" borderId="59" xfId="0" applyNumberFormat="1" applyFont="1" applyFill="1" applyBorder="1" applyProtection="1">
      <protection hidden="1"/>
    </xf>
    <xf numFmtId="171" fontId="215" fillId="39" borderId="58" xfId="0" applyNumberFormat="1" applyFont="1" applyFill="1" applyBorder="1" applyProtection="1">
      <protection hidden="1"/>
    </xf>
    <xf numFmtId="0" fontId="0" fillId="0" borderId="33" xfId="0" applyBorder="1" applyProtection="1">
      <protection hidden="1"/>
    </xf>
    <xf numFmtId="0" fontId="0" fillId="0" borderId="33" xfId="0" applyFill="1" applyBorder="1" applyProtection="1">
      <protection locked="0"/>
    </xf>
    <xf numFmtId="171" fontId="197" fillId="0" borderId="44" xfId="0" applyNumberFormat="1" applyFont="1" applyBorder="1" applyProtection="1">
      <protection hidden="1"/>
    </xf>
    <xf numFmtId="0" fontId="15" fillId="39" borderId="30" xfId="0" applyFont="1" applyFill="1" applyBorder="1" applyAlignment="1" applyProtection="1">
      <alignment wrapText="1"/>
      <protection hidden="1"/>
    </xf>
    <xf numFmtId="171" fontId="215" fillId="39" borderId="60" xfId="0" applyNumberFormat="1" applyFont="1" applyFill="1" applyBorder="1" applyAlignment="1" applyProtection="1">
      <alignment vertical="center" wrapText="1"/>
      <protection hidden="1"/>
    </xf>
    <xf numFmtId="0" fontId="204" fillId="39" borderId="34" xfId="0" applyFont="1" applyFill="1" applyBorder="1" applyAlignment="1" applyProtection="1">
      <alignment horizontal="center" vertical="center" wrapText="1"/>
      <protection hidden="1"/>
    </xf>
    <xf numFmtId="0" fontId="204" fillId="39" borderId="35" xfId="0" applyFont="1" applyFill="1" applyBorder="1" applyAlignment="1" applyProtection="1">
      <alignment horizontal="center" vertical="center" wrapText="1"/>
      <protection hidden="1"/>
    </xf>
    <xf numFmtId="0" fontId="204" fillId="39" borderId="36" xfId="0" applyFont="1" applyFill="1" applyBorder="1" applyAlignment="1" applyProtection="1">
      <alignment horizontal="center" vertical="center" wrapText="1"/>
      <protection hidden="1"/>
    </xf>
    <xf numFmtId="0" fontId="201" fillId="39" borderId="34" xfId="0" applyFont="1" applyFill="1" applyBorder="1" applyAlignment="1" applyProtection="1">
      <alignment horizontal="center" vertical="center" wrapText="1"/>
      <protection hidden="1"/>
    </xf>
    <xf numFmtId="0" fontId="201" fillId="39" borderId="35" xfId="0" applyFont="1" applyFill="1" applyBorder="1" applyAlignment="1" applyProtection="1">
      <alignment horizontal="center" vertical="center" wrapText="1"/>
      <protection hidden="1"/>
    </xf>
    <xf numFmtId="0" fontId="201" fillId="39" borderId="36" xfId="0" applyFont="1" applyFill="1" applyBorder="1" applyAlignment="1" applyProtection="1">
      <alignment horizontal="center" vertical="center" wrapText="1"/>
      <protection hidden="1"/>
    </xf>
    <xf numFmtId="0" fontId="201" fillId="0" borderId="34" xfId="0" applyFont="1" applyFill="1" applyBorder="1" applyAlignment="1" applyProtection="1">
      <alignment horizontal="center" vertical="center" wrapText="1"/>
      <protection hidden="1"/>
    </xf>
    <xf numFmtId="0" fontId="201" fillId="0" borderId="36" xfId="0" applyFont="1" applyFill="1" applyBorder="1" applyAlignment="1" applyProtection="1">
      <alignment horizontal="center" vertical="center" wrapText="1"/>
      <protection hidden="1"/>
    </xf>
    <xf numFmtId="0" fontId="15" fillId="39" borderId="24" xfId="0" applyFont="1" applyFill="1" applyBorder="1" applyAlignment="1" applyProtection="1">
      <alignment horizontal="left" wrapText="1"/>
      <protection hidden="1"/>
    </xf>
    <xf numFmtId="0" fontId="15" fillId="39" borderId="30" xfId="0" applyFont="1" applyFill="1" applyBorder="1" applyAlignment="1" applyProtection="1">
      <alignment horizontal="left" wrapText="1"/>
      <protection hidden="1"/>
    </xf>
    <xf numFmtId="0" fontId="211" fillId="40" borderId="26" xfId="1825" applyFont="1" applyFill="1" applyBorder="1" applyAlignment="1" applyProtection="1">
      <alignment horizontal="center" vertical="center" textRotation="90" wrapText="1"/>
      <protection hidden="1"/>
    </xf>
    <xf numFmtId="0" fontId="211" fillId="40" borderId="1" xfId="1825" applyFont="1" applyFill="1" applyBorder="1" applyAlignment="1" applyProtection="1">
      <alignment horizontal="center" vertical="center" textRotation="90" wrapText="1"/>
      <protection hidden="1"/>
    </xf>
    <xf numFmtId="0" fontId="211" fillId="40" borderId="25" xfId="1825" applyFont="1" applyFill="1" applyBorder="1" applyAlignment="1" applyProtection="1">
      <alignment horizontal="center" vertical="center" textRotation="90" wrapText="1"/>
      <protection hidden="1"/>
    </xf>
    <xf numFmtId="0" fontId="225" fillId="0" borderId="0" xfId="0" applyFont="1" applyAlignment="1" applyProtection="1">
      <alignment horizontal="center" vertical="center" textRotation="90"/>
      <protection locked="0"/>
    </xf>
  </cellXfs>
  <cellStyles count="183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4"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36"/>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826"/>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 5" xfId="1827"/>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4 2" xfId="1828"/>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8 2" xfId="1829"/>
    <cellStyle name="Обычный 59" xfId="1699"/>
    <cellStyle name="Обычный 59 2" xfId="1830"/>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0 2" xfId="1831"/>
    <cellStyle name="Обычный 61" xfId="1834"/>
    <cellStyle name="Обычный 62" xfId="1833"/>
    <cellStyle name="Обычный 63" xfId="1835"/>
    <cellStyle name="Обычный 64" xfId="1837"/>
    <cellStyle name="Обычный 65" xfId="1838"/>
    <cellStyle name="Обычный 7" xfId="789"/>
    <cellStyle name="Обычный 7 2" xfId="1705"/>
    <cellStyle name="Обычный 8" xfId="790"/>
    <cellStyle name="Обычный 8 2" xfId="1706"/>
    <cellStyle name="Обычный 9" xfId="791"/>
    <cellStyle name="Обычный 9 2" xfId="1707"/>
    <cellStyle name="Обычный_Forec table IMF style 39" xfId="792"/>
    <cellStyle name="Обычный_OverAll Table 3" xfId="793"/>
    <cellStyle name="Обычный_VVP_new" xfId="1825"/>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0] 2" xfId="1832"/>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005D29"/>
      <color rgb="FFC4D79B"/>
      <color rgb="FFEBF1DE"/>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9921</xdr:colOff>
      <xdr:row>5</xdr:row>
      <xdr:rowOff>119063</xdr:rowOff>
    </xdr:from>
    <xdr:to>
      <xdr:col>10</xdr:col>
      <xdr:colOff>497840</xdr:colOff>
      <xdr:row>5</xdr:row>
      <xdr:rowOff>121920</xdr:rowOff>
    </xdr:to>
    <xdr:cxnSp macro="">
      <xdr:nvCxnSpPr>
        <xdr:cNvPr id="22" name="Пряма зі стрілкою 2">
          <a:extLst>
            <a:ext uri="{FF2B5EF4-FFF2-40B4-BE49-F238E27FC236}">
              <a16:creationId xmlns:a16="http://schemas.microsoft.com/office/drawing/2014/main" id="{00000000-0008-0000-0000-000016000000}"/>
            </a:ext>
          </a:extLst>
        </xdr:cNvPr>
        <xdr:cNvCxnSpPr/>
      </xdr:nvCxnSpPr>
      <xdr:spPr>
        <a:xfrm>
          <a:off x="13215381" y="1399223"/>
          <a:ext cx="1067039" cy="285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4861560" y="201168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8107</xdr:colOff>
      <xdr:row>13</xdr:row>
      <xdr:rowOff>243192</xdr:rowOff>
    </xdr:from>
    <xdr:to>
      <xdr:col>5</xdr:col>
      <xdr:colOff>0</xdr:colOff>
      <xdr:row>16</xdr:row>
      <xdr:rowOff>30480</xdr:rowOff>
    </xdr:to>
    <xdr:cxnSp macro="">
      <xdr:nvCxnSpPr>
        <xdr:cNvPr id="25" name="Пряма зі стрілкою 17">
          <a:extLst>
            <a:ext uri="{FF2B5EF4-FFF2-40B4-BE49-F238E27FC236}">
              <a16:creationId xmlns:a16="http://schemas.microsoft.com/office/drawing/2014/main" id="{00000000-0008-0000-0000-000019000000}"/>
            </a:ext>
          </a:extLst>
        </xdr:cNvPr>
        <xdr:cNvCxnSpPr/>
      </xdr:nvCxnSpPr>
      <xdr:spPr>
        <a:xfrm>
          <a:off x="4869667" y="3535032"/>
          <a:ext cx="1043453" cy="5416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4861560" y="525780"/>
          <a:ext cx="1043940" cy="304800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8106</xdr:rowOff>
    </xdr:from>
    <xdr:to>
      <xdr:col>4</xdr:col>
      <xdr:colOff>1051560</xdr:colOff>
      <xdr:row>19</xdr:row>
      <xdr:rowOff>243840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4861560" y="3551406"/>
          <a:ext cx="1051560" cy="149303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4861560" y="302514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107577</xdr:rowOff>
    </xdr:from>
    <xdr:to>
      <xdr:col>6</xdr:col>
      <xdr:colOff>7620</xdr:colOff>
      <xdr:row>16</xdr:row>
      <xdr:rowOff>76200</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a:off x="9646920" y="3902337"/>
          <a:ext cx="7620" cy="22008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646920" y="35653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662160" y="47244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654540" y="192344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662160" y="206502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654540" y="291926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654540" y="304800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9662160" y="392510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646529" y="5063590"/>
          <a:ext cx="101385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676999" y="491088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a:off x="9677400" y="405384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flipV="1">
          <a:off x="9671034" y="1409144"/>
          <a:ext cx="989346" cy="60301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xdr:colOff>
      <xdr:row>7</xdr:row>
      <xdr:rowOff>142240</xdr:rowOff>
    </xdr:from>
    <xdr:to>
      <xdr:col>11</xdr:col>
      <xdr:colOff>10160</xdr:colOff>
      <xdr:row>10</xdr:row>
      <xdr:rowOff>50800</xdr:rowOff>
    </xdr:to>
    <xdr:cxnSp macro="">
      <xdr:nvCxnSpPr>
        <xdr:cNvPr id="49" name="Пряма зі стрілкою 2">
          <a:extLst>
            <a:ext uri="{FF2B5EF4-FFF2-40B4-BE49-F238E27FC236}">
              <a16:creationId xmlns:a16="http://schemas.microsoft.com/office/drawing/2014/main" id="{00000000-0008-0000-0000-000031000000}"/>
            </a:ext>
          </a:extLst>
        </xdr:cNvPr>
        <xdr:cNvCxnSpPr/>
      </xdr:nvCxnSpPr>
      <xdr:spPr>
        <a:xfrm>
          <a:off x="13215620" y="1925320"/>
          <a:ext cx="1089660" cy="66294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0</xdr:col>
          <xdr:colOff>485775</xdr:colOff>
          <xdr:row>1</xdr:row>
          <xdr:rowOff>142875</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X35"/>
  <sheetViews>
    <sheetView showGridLines="0" tabSelected="1" showOutlineSymbols="0" zoomScale="86" zoomScaleNormal="86" zoomScaleSheetLayoutView="130" workbookViewId="0"/>
  </sheetViews>
  <sheetFormatPr defaultColWidth="9.33203125" defaultRowHeight="18.75"/>
  <cols>
    <col min="1" max="1" width="8.33203125" style="149" customWidth="1"/>
    <col min="2" max="2" width="32" style="41" customWidth="1"/>
    <col min="3" max="3" width="7.33203125" style="41" customWidth="1"/>
    <col min="4" max="4" width="23.1640625" style="42" customWidth="1"/>
    <col min="5" max="5" width="15.33203125" style="41" customWidth="1"/>
    <col min="6" max="6" width="54.33203125" style="41" customWidth="1"/>
    <col min="7" max="7" width="14.83203125" style="41" customWidth="1"/>
    <col min="8" max="8" width="9.1640625" style="44" customWidth="1"/>
    <col min="9" max="9" width="28" style="41" customWidth="1"/>
    <col min="10" max="10" width="8.33203125" style="41" customWidth="1"/>
    <col min="11" max="11" width="7.33203125" style="41" customWidth="1"/>
    <col min="12" max="12" width="10.33203125" style="45" customWidth="1"/>
    <col min="13" max="13" width="23.1640625" style="45" customWidth="1"/>
    <col min="14" max="14" width="28.83203125" style="41" customWidth="1"/>
    <col min="15" max="15" width="7.6640625" style="41" customWidth="1"/>
    <col min="16" max="17" width="7.1640625" style="41" customWidth="1"/>
    <col min="18" max="19" width="9.33203125" style="41"/>
    <col min="20" max="20" width="8.33203125" style="41" customWidth="1"/>
    <col min="21" max="21" width="7.33203125" style="41" customWidth="1"/>
    <col min="22" max="22" width="10.33203125" style="41" customWidth="1"/>
    <col min="23" max="23" width="23.1640625" style="41" customWidth="1"/>
    <col min="24" max="24" width="4.6640625" style="41" customWidth="1"/>
    <col min="25" max="16384" width="9.33203125" style="149"/>
  </cols>
  <sheetData>
    <row r="1" spans="1:24" ht="19.5" thickBot="1">
      <c r="A1" s="148">
        <v>1</v>
      </c>
      <c r="F1" s="43"/>
    </row>
    <row r="2" spans="1:24" ht="23.1" customHeight="1" thickTop="1" thickBot="1">
      <c r="B2" s="46"/>
      <c r="C2" s="46"/>
      <c r="D2" s="47"/>
      <c r="E2" s="48"/>
      <c r="F2" s="190"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49"/>
      <c r="H2" s="50"/>
      <c r="I2" s="51" t="str">
        <f>IF(A1=1,"Місяць","Month")</f>
        <v>Місяць</v>
      </c>
      <c r="J2" s="52"/>
      <c r="N2" s="52"/>
      <c r="O2" s="52"/>
      <c r="P2" s="52"/>
      <c r="Q2" s="52"/>
      <c r="T2" s="52"/>
      <c r="X2" s="52"/>
    </row>
    <row r="3" spans="1:24" ht="20.100000000000001" customHeight="1" thickTop="1" thickBot="1">
      <c r="A3" s="150" t="s">
        <v>1</v>
      </c>
      <c r="B3" s="184" t="str">
        <f>IF(A1=1,"РИНОК ПРАЦІ","LABOR MARKET")</f>
        <v>РИНОК ПРАЦІ</v>
      </c>
      <c r="C3" s="53"/>
      <c r="D3" s="54"/>
      <c r="E3" s="55"/>
      <c r="F3" s="191"/>
      <c r="G3" s="56"/>
      <c r="H3" s="57"/>
      <c r="I3" s="58"/>
    </row>
    <row r="4" spans="1:24" ht="20.100000000000001" customHeight="1" thickTop="1" thickBot="1">
      <c r="A4" s="150" t="s">
        <v>2</v>
      </c>
      <c r="B4" s="185"/>
      <c r="C4" s="59"/>
      <c r="D4" s="60"/>
      <c r="E4" s="61"/>
      <c r="F4" s="62"/>
      <c r="G4" s="61"/>
      <c r="H4" s="63"/>
      <c r="I4" s="51" t="str">
        <f>IF(A1=1,"Рік","Year")</f>
        <v>Рік</v>
      </c>
      <c r="J4" s="64"/>
      <c r="N4" s="61"/>
      <c r="O4" s="61"/>
      <c r="P4" s="61"/>
      <c r="Q4" s="61"/>
      <c r="T4" s="61"/>
      <c r="X4" s="151"/>
    </row>
    <row r="5" spans="1:24" ht="20.100000000000001" customHeight="1" thickTop="1" thickBot="1">
      <c r="A5" s="150"/>
      <c r="B5" s="185"/>
      <c r="C5" s="59"/>
      <c r="D5" s="60"/>
      <c r="E5" s="61"/>
      <c r="F5" s="62"/>
      <c r="G5" s="61"/>
      <c r="H5" s="65"/>
      <c r="I5" s="66"/>
      <c r="J5" s="61"/>
      <c r="L5" s="67">
        <v>1</v>
      </c>
      <c r="M5" s="68" t="str">
        <f>IF(A1=1,"КВЕД 2010","CTEA 2010")</f>
        <v>КВЕД 2010</v>
      </c>
      <c r="N5" s="69"/>
      <c r="O5" s="70"/>
      <c r="P5" s="70"/>
      <c r="Q5" s="70"/>
      <c r="T5" s="61"/>
      <c r="X5" s="151"/>
    </row>
    <row r="6" spans="1:24" ht="20.100000000000001" customHeight="1" thickTop="1" thickBot="1">
      <c r="A6" s="150"/>
      <c r="B6" s="185"/>
      <c r="C6" s="59"/>
      <c r="D6" s="60"/>
      <c r="E6" s="61"/>
      <c r="F6" s="62"/>
      <c r="G6" s="61"/>
      <c r="H6" s="63"/>
      <c r="I6" s="51" t="str">
        <f>IF(A1=1,"Місяць","Month")</f>
        <v>Місяць</v>
      </c>
      <c r="J6" s="61"/>
      <c r="L6" s="71">
        <v>2</v>
      </c>
      <c r="M6" s="72" t="str">
        <f>IF(A1=1,"КВЕД 2005","CTEA 2005")</f>
        <v>КВЕД 2005</v>
      </c>
      <c r="N6" s="73"/>
      <c r="O6" s="70"/>
      <c r="P6" s="70"/>
      <c r="Q6" s="70"/>
      <c r="T6" s="61"/>
      <c r="X6" s="151"/>
    </row>
    <row r="7" spans="1:24" ht="20.100000000000001" customHeight="1" thickTop="1" thickBot="1">
      <c r="B7" s="186"/>
      <c r="C7" s="59"/>
      <c r="D7" s="74"/>
      <c r="E7" s="70"/>
      <c r="F7" s="62"/>
      <c r="G7" s="70"/>
      <c r="H7" s="75"/>
      <c r="I7" s="76"/>
      <c r="J7" s="70"/>
      <c r="L7" s="71">
        <v>3</v>
      </c>
      <c r="M7" s="77" t="str">
        <f>IF(A1=1,"до попереднього місяця, % КВЕД 2010","to the previous month, % CTEA 2010")</f>
        <v>до попереднього місяця, % КВЕД 2010</v>
      </c>
      <c r="N7" s="78"/>
      <c r="O7" s="70"/>
      <c r="P7" s="70"/>
      <c r="Q7" s="70"/>
      <c r="T7" s="70"/>
      <c r="X7" s="151"/>
    </row>
    <row r="8" spans="1:24" ht="20.100000000000001" customHeight="1" thickTop="1" thickBot="1">
      <c r="B8" s="79"/>
      <c r="C8" s="59"/>
      <c r="D8" s="187" t="str">
        <f>IF(A1=1,"Оплата праці","Wages")</f>
        <v>Оплата праці</v>
      </c>
      <c r="E8" s="80"/>
      <c r="F8" s="187" t="str">
        <f>IF(A1=1,"Середньооблікова кількість штатних працівників","Average staff number")</f>
        <v>Середньооблікова кількість штатних працівників</v>
      </c>
      <c r="G8" s="80"/>
      <c r="H8" s="81"/>
      <c r="I8" s="82" t="str">
        <f>IF(A1=1,"Квартал","Quarter")</f>
        <v>Квартал</v>
      </c>
      <c r="J8" s="80"/>
      <c r="K8" s="80"/>
      <c r="L8" s="83">
        <v>4</v>
      </c>
      <c r="M8" s="84" t="str">
        <f>IF(A1=1,"до попереднього місяця, % КВЕД 2005","to the previous month, % CTEA 2005")</f>
        <v>до попереднього місяця, % КВЕД 2005</v>
      </c>
      <c r="N8" s="85"/>
      <c r="O8" s="152"/>
      <c r="P8" s="152"/>
      <c r="Q8" s="152"/>
      <c r="T8" s="80"/>
      <c r="U8" s="80"/>
    </row>
    <row r="9" spans="1:24" ht="20.100000000000001" customHeight="1" thickTop="1" thickBot="1">
      <c r="B9" s="86"/>
      <c r="C9" s="86"/>
      <c r="D9" s="188"/>
      <c r="E9" s="87"/>
      <c r="F9" s="189"/>
      <c r="G9" s="87"/>
      <c r="I9" s="88"/>
      <c r="J9" s="89"/>
      <c r="K9" s="89"/>
      <c r="L9" s="90"/>
      <c r="O9" s="153"/>
      <c r="P9" s="153"/>
      <c r="Q9" s="153"/>
      <c r="T9" s="89"/>
      <c r="U9" s="89"/>
    </row>
    <row r="10" spans="1:24" s="118" customFormat="1" ht="20.100000000000001" customHeight="1" thickTop="1" thickBot="1">
      <c r="B10" s="91"/>
      <c r="C10" s="92"/>
      <c r="D10" s="188"/>
      <c r="E10" s="93"/>
      <c r="F10" s="94"/>
      <c r="G10" s="93"/>
      <c r="H10" s="81">
        <v>1</v>
      </c>
      <c r="I10" s="51" t="str">
        <f>IF(A1=1,"Рік","Year")</f>
        <v>Рік</v>
      </c>
      <c r="J10" s="89"/>
      <c r="K10" s="95"/>
      <c r="L10" s="96">
        <v>1</v>
      </c>
      <c r="M10" s="97" t="str">
        <f>IF(A1=1,"квартал, КВЕД 2010","quarter, CTEA 2010")</f>
        <v>квартал, КВЕД 2010</v>
      </c>
      <c r="N10" s="98"/>
      <c r="O10" s="154"/>
      <c r="P10" s="154"/>
      <c r="Q10" s="154"/>
      <c r="R10" s="155"/>
      <c r="S10" s="155"/>
      <c r="T10" s="89"/>
      <c r="U10" s="89"/>
      <c r="V10" s="93"/>
      <c r="W10" s="93"/>
      <c r="X10" s="156"/>
    </row>
    <row r="11" spans="1:24" ht="20.100000000000001" customHeight="1" thickTop="1" thickBot="1">
      <c r="B11" s="99"/>
      <c r="C11" s="100"/>
      <c r="D11" s="188"/>
      <c r="E11" s="101"/>
      <c r="F11" s="62"/>
      <c r="G11" s="101"/>
      <c r="H11" s="102"/>
      <c r="I11" s="88"/>
      <c r="J11" s="89"/>
      <c r="K11" s="95"/>
      <c r="L11" s="167">
        <v>2</v>
      </c>
      <c r="M11" s="169" t="str">
        <f>IF(A1=1,"%, до відповідного періоду, КВЕД 2010","%, to the previous period, CTEA 2010")</f>
        <v>%, до відповідного періоду, КВЕД 2010</v>
      </c>
      <c r="N11" s="168"/>
      <c r="O11" s="157"/>
      <c r="P11" s="157"/>
      <c r="Q11" s="157"/>
      <c r="T11" s="89"/>
      <c r="U11" s="89"/>
      <c r="V11" s="101"/>
      <c r="W11" s="101"/>
      <c r="X11" s="156"/>
    </row>
    <row r="12" spans="1:24" ht="20.100000000000001" customHeight="1" thickTop="1" thickBot="1">
      <c r="B12" s="104"/>
      <c r="C12" s="105"/>
      <c r="D12" s="188"/>
      <c r="E12" s="93"/>
      <c r="F12" s="190" t="str">
        <f>IF(A1=1,"Фонд оплати праці ","Payroll")</f>
        <v xml:space="preserve">Фонд оплати праці </v>
      </c>
      <c r="G12" s="93"/>
      <c r="H12" s="106"/>
      <c r="I12" s="51" t="str">
        <f>IF(A1=1,"Квартал","Quarter")</f>
        <v>Квартал</v>
      </c>
      <c r="J12" s="89"/>
      <c r="K12" s="89"/>
      <c r="L12" s="167">
        <v>3</v>
      </c>
      <c r="M12" s="169" t="str">
        <f>IF(A1=1,"КВЕД 2010","CTEA 2010")</f>
        <v>КВЕД 2010</v>
      </c>
      <c r="N12" s="168"/>
      <c r="O12" s="157"/>
      <c r="P12" s="157"/>
      <c r="Q12" s="157"/>
      <c r="T12" s="89"/>
      <c r="U12" s="89"/>
      <c r="V12" s="158"/>
      <c r="W12" s="77"/>
      <c r="X12" s="77"/>
    </row>
    <row r="13" spans="1:24" ht="20.100000000000001" customHeight="1" thickTop="1" thickBot="1">
      <c r="B13" s="104"/>
      <c r="C13" s="105"/>
      <c r="D13" s="188"/>
      <c r="E13" s="93"/>
      <c r="F13" s="191"/>
      <c r="G13" s="93"/>
      <c r="H13" s="107"/>
      <c r="I13" s="88"/>
      <c r="J13" s="89"/>
      <c r="K13" s="89"/>
      <c r="L13" s="175">
        <v>4</v>
      </c>
      <c r="M13" s="170" t="str">
        <f>IF(A1=1,"КВЕД 2005","CTEA 2005")</f>
        <v>КВЕД 2005</v>
      </c>
      <c r="N13" s="103"/>
      <c r="O13" s="157"/>
      <c r="P13" s="157"/>
      <c r="Q13" s="157"/>
      <c r="T13" s="89"/>
      <c r="U13" s="89"/>
      <c r="V13" s="158"/>
      <c r="W13" s="72"/>
      <c r="X13" s="159"/>
    </row>
    <row r="14" spans="1:24" ht="20.100000000000001" customHeight="1" thickTop="1" thickBot="1">
      <c r="B14" s="104"/>
      <c r="C14" s="105"/>
      <c r="D14" s="188"/>
      <c r="E14" s="93"/>
      <c r="F14" s="62"/>
      <c r="G14" s="93"/>
      <c r="H14" s="81"/>
      <c r="I14" s="51" t="str">
        <f>IF(A1=1,"Рік","Year")</f>
        <v>Рік</v>
      </c>
      <c r="J14" s="89"/>
      <c r="K14" s="89"/>
      <c r="L14" s="108"/>
      <c r="M14" s="72"/>
      <c r="N14" s="89"/>
      <c r="O14" s="157"/>
      <c r="P14" s="157"/>
      <c r="Q14" s="157"/>
      <c r="T14" s="89"/>
      <c r="U14" s="89"/>
      <c r="V14" s="160"/>
      <c r="W14" s="161"/>
      <c r="X14" s="89"/>
    </row>
    <row r="15" spans="1:24" s="118" customFormat="1" ht="20.100000000000001" customHeight="1" thickTop="1" thickBot="1">
      <c r="B15" s="109"/>
      <c r="C15" s="110"/>
      <c r="D15" s="188"/>
      <c r="E15" s="111"/>
      <c r="F15" s="112"/>
      <c r="G15" s="111"/>
      <c r="H15" s="113"/>
      <c r="I15" s="114"/>
      <c r="J15" s="89"/>
      <c r="K15" s="89"/>
      <c r="L15" s="111"/>
      <c r="M15" s="111"/>
      <c r="N15" s="115"/>
      <c r="O15" s="115"/>
      <c r="P15" s="115"/>
      <c r="Q15" s="115"/>
      <c r="R15" s="155"/>
      <c r="S15" s="155"/>
      <c r="T15" s="89"/>
      <c r="U15" s="89"/>
      <c r="V15" s="111"/>
      <c r="W15" s="111"/>
      <c r="X15" s="115"/>
    </row>
    <row r="16" spans="1:24" s="118" customFormat="1" ht="20.100000000000001" customHeight="1" thickTop="1" thickBot="1">
      <c r="B16" s="109"/>
      <c r="C16" s="110"/>
      <c r="D16" s="188"/>
      <c r="E16" s="111"/>
      <c r="F16" s="190" t="str">
        <f>IF(A1=1,"Індекси реальної заробітної плати","Real wage indices")</f>
        <v>Індекси реальної заробітної плати</v>
      </c>
      <c r="G16" s="111"/>
      <c r="H16" s="116"/>
      <c r="I16" s="51" t="str">
        <f>IF(A1=1,"Місяць","Month")</f>
        <v>Місяць</v>
      </c>
      <c r="J16" s="89"/>
      <c r="K16" s="89"/>
      <c r="L16" s="117"/>
      <c r="M16" s="117"/>
      <c r="O16" s="115"/>
      <c r="P16" s="115"/>
      <c r="Q16" s="115"/>
      <c r="R16" s="155"/>
      <c r="S16" s="155"/>
      <c r="T16" s="89"/>
      <c r="U16" s="89"/>
      <c r="V16" s="155"/>
      <c r="W16" s="155"/>
      <c r="X16" s="155"/>
    </row>
    <row r="17" spans="1:24" s="118" customFormat="1" ht="20.100000000000001" customHeight="1" thickTop="1" thickBot="1">
      <c r="B17" s="119"/>
      <c r="C17" s="119"/>
      <c r="D17" s="189"/>
      <c r="E17" s="111"/>
      <c r="F17" s="191"/>
      <c r="G17" s="120"/>
      <c r="H17" s="113"/>
      <c r="I17" s="114"/>
      <c r="J17" s="89"/>
      <c r="K17" s="89"/>
      <c r="L17" s="117"/>
      <c r="M17" s="117"/>
      <c r="O17" s="115"/>
      <c r="P17" s="115"/>
      <c r="Q17" s="115"/>
      <c r="R17" s="155"/>
      <c r="S17" s="155"/>
      <c r="T17" s="89"/>
      <c r="U17" s="89"/>
    </row>
    <row r="18" spans="1:24" s="125" customFormat="1" ht="20.100000000000001" customHeight="1" thickTop="1" thickBot="1">
      <c r="B18" s="119"/>
      <c r="C18" s="119"/>
      <c r="D18" s="121"/>
      <c r="E18" s="122"/>
      <c r="F18" s="123"/>
      <c r="G18" s="122"/>
      <c r="H18" s="81"/>
      <c r="I18" s="51" t="str">
        <f>IF(A1=1,"Рік","Year")</f>
        <v>Рік</v>
      </c>
      <c r="J18" s="89"/>
      <c r="K18" s="89"/>
      <c r="L18" s="124"/>
      <c r="M18" s="124"/>
      <c r="O18" s="162"/>
      <c r="P18" s="162"/>
      <c r="Q18" s="162"/>
      <c r="R18" s="163"/>
      <c r="S18" s="163"/>
      <c r="T18" s="89"/>
      <c r="U18" s="89"/>
    </row>
    <row r="19" spans="1:24" s="125" customFormat="1" ht="20.100000000000001" customHeight="1" thickTop="1" thickBot="1">
      <c r="B19" s="126"/>
      <c r="C19" s="126"/>
      <c r="D19" s="121"/>
      <c r="E19" s="122"/>
      <c r="F19" s="127"/>
      <c r="G19" s="122"/>
      <c r="H19" s="128"/>
      <c r="I19" s="128"/>
      <c r="J19" s="129"/>
      <c r="K19" s="129"/>
      <c r="L19" s="129"/>
      <c r="M19" s="129"/>
      <c r="N19" s="130"/>
      <c r="O19" s="162"/>
      <c r="P19" s="162"/>
      <c r="Q19" s="162"/>
      <c r="R19" s="163"/>
      <c r="S19" s="163"/>
      <c r="T19" s="129"/>
      <c r="U19" s="129"/>
      <c r="V19" s="129"/>
      <c r="W19" s="129"/>
      <c r="X19" s="130"/>
    </row>
    <row r="20" spans="1:24" ht="20.100000000000001" customHeight="1" thickTop="1" thickBot="1">
      <c r="B20" s="109"/>
      <c r="C20" s="109"/>
      <c r="D20" s="131"/>
      <c r="E20" s="132"/>
      <c r="F20" s="190" t="str">
        <f>IF(A1=1,"Заборгованість з виплати заробітної плати ","Wage arrears")</f>
        <v xml:space="preserve">Заборгованість з виплати заробітної плати </v>
      </c>
      <c r="G20" s="132"/>
      <c r="H20" s="133"/>
      <c r="I20" s="51" t="str">
        <f>IF(A1=1,"Місяць","Month")</f>
        <v>Місяць</v>
      </c>
      <c r="J20" s="134"/>
      <c r="K20" s="134"/>
      <c r="L20" s="135"/>
      <c r="M20" s="135"/>
      <c r="N20" s="136"/>
      <c r="O20" s="134"/>
      <c r="P20" s="134"/>
      <c r="Q20" s="134"/>
      <c r="T20" s="134"/>
      <c r="U20" s="134"/>
      <c r="V20" s="134"/>
      <c r="W20" s="134"/>
      <c r="X20" s="136"/>
    </row>
    <row r="21" spans="1:24" ht="20.100000000000001" customHeight="1" thickTop="1" thickBot="1">
      <c r="A21" s="118"/>
      <c r="B21" s="99"/>
      <c r="C21" s="99"/>
      <c r="F21" s="191"/>
      <c r="I21" s="62"/>
    </row>
    <row r="22" spans="1:24" ht="20.100000000000001" customHeight="1" thickTop="1" thickBot="1">
      <c r="B22" s="137"/>
      <c r="C22" s="137"/>
      <c r="F22" s="62"/>
      <c r="H22" s="81"/>
      <c r="I22" s="51" t="str">
        <f>IF(A1=1,"Рік","Year")</f>
        <v>Рік</v>
      </c>
      <c r="O22" s="164"/>
      <c r="P22" s="164"/>
      <c r="Q22" s="164"/>
    </row>
    <row r="23" spans="1:24" ht="20.100000000000001" customHeight="1" thickTop="1">
      <c r="B23" s="137"/>
      <c r="C23" s="137"/>
    </row>
    <row r="24" spans="1:24" ht="20.100000000000001" customHeight="1">
      <c r="B24" s="138"/>
      <c r="C24" s="138"/>
      <c r="O24" s="164"/>
      <c r="P24" s="164"/>
      <c r="Q24" s="164"/>
    </row>
    <row r="25" spans="1:24" ht="20.100000000000001" customHeight="1">
      <c r="B25" s="139"/>
      <c r="C25" s="139"/>
    </row>
    <row r="26" spans="1:24">
      <c r="B26" s="139"/>
      <c r="C26" s="139"/>
    </row>
    <row r="27" spans="1:24">
      <c r="B27" s="140"/>
      <c r="C27" s="140"/>
    </row>
    <row r="28" spans="1:24" ht="19.5">
      <c r="B28" s="141"/>
      <c r="C28" s="141"/>
      <c r="D28" s="142"/>
      <c r="E28" s="143"/>
      <c r="F28" s="143"/>
      <c r="G28" s="143"/>
      <c r="H28" s="144"/>
      <c r="I28" s="143"/>
      <c r="J28" s="143"/>
      <c r="K28" s="143"/>
      <c r="L28" s="145"/>
      <c r="M28" s="145"/>
      <c r="N28" s="143"/>
      <c r="O28" s="143"/>
      <c r="P28" s="143"/>
      <c r="Q28" s="143"/>
      <c r="S28" s="165"/>
      <c r="T28" s="143"/>
      <c r="U28" s="143"/>
      <c r="V28" s="143"/>
      <c r="W28" s="143"/>
      <c r="X28" s="143"/>
    </row>
    <row r="29" spans="1:24" ht="19.5">
      <c r="B29" s="141"/>
      <c r="C29" s="141"/>
      <c r="D29" s="142"/>
      <c r="E29" s="143"/>
      <c r="F29" s="143"/>
      <c r="G29" s="143"/>
      <c r="H29" s="144"/>
      <c r="I29" s="143"/>
      <c r="J29" s="143"/>
      <c r="K29" s="143"/>
      <c r="L29" s="145"/>
      <c r="M29" s="145"/>
      <c r="N29" s="143"/>
      <c r="O29" s="143"/>
      <c r="P29" s="143"/>
      <c r="Q29" s="143"/>
      <c r="T29" s="143"/>
      <c r="U29" s="143"/>
      <c r="V29" s="143"/>
      <c r="W29" s="143"/>
      <c r="X29" s="143"/>
    </row>
    <row r="30" spans="1:24" ht="19.5">
      <c r="B30" s="141"/>
      <c r="C30" s="141"/>
      <c r="D30" s="142"/>
      <c r="E30" s="143"/>
      <c r="F30" s="143"/>
      <c r="G30" s="143"/>
      <c r="H30" s="144"/>
      <c r="I30" s="143"/>
      <c r="J30" s="143"/>
      <c r="K30" s="143"/>
      <c r="L30" s="145"/>
      <c r="M30" s="145"/>
      <c r="N30" s="143"/>
      <c r="O30" s="143"/>
      <c r="P30" s="143"/>
      <c r="Q30" s="143"/>
      <c r="T30" s="143"/>
      <c r="U30" s="143"/>
      <c r="V30" s="143"/>
      <c r="W30" s="143"/>
      <c r="X30" s="143"/>
    </row>
    <row r="31" spans="1:24">
      <c r="B31" s="138"/>
      <c r="C31" s="138"/>
    </row>
    <row r="32" spans="1:24">
      <c r="B32" s="146"/>
      <c r="C32" s="146"/>
    </row>
    <row r="33" spans="2:3">
      <c r="B33" s="146"/>
      <c r="C33" s="146"/>
    </row>
    <row r="34" spans="2:3" ht="15.75" customHeight="1">
      <c r="B34" s="146"/>
      <c r="C34" s="146"/>
    </row>
    <row r="35" spans="2:3">
      <c r="B35" s="147"/>
      <c r="C35" s="147"/>
    </row>
  </sheetData>
  <sheetProtection algorithmName="SHA-512" hashValue="jcMZgAnnaT+NvtL5DHnbAer9eh8Zk61ycckahkorOTy/SvgUkNfrjXMIKQgliapmjIeqJU3E6gsbT6Omg+hSqA==" saltValue="Z9WD2ztr8W5ZEMaEsMjSDw==" spinCount="100000" sheet="1" objects="1" scenarios="1"/>
  <mergeCells count="7">
    <mergeCell ref="B3:B7"/>
    <mergeCell ref="D8:D17"/>
    <mergeCell ref="F20:F21"/>
    <mergeCell ref="F2:F3"/>
    <mergeCell ref="F8:F9"/>
    <mergeCell ref="F16:F17"/>
    <mergeCell ref="F12:F13"/>
  </mergeCells>
  <phoneticPr fontId="19" type="noConversion"/>
  <hyperlinks>
    <hyperlink ref="L12" location="'3'!A1" display="'3'!A1"/>
    <hyperlink ref="L10" location="'1'!A1" display="'1'!A1"/>
    <hyperlink ref="L13" location="'4'!A1" display="'4'!A1"/>
    <hyperlink ref="L11" location="'2'!A1" display="'2'!A1"/>
  </hyperlinks>
  <pageMargins left="0.55118110236220474" right="0.11811023622047245" top="3.937007874015748E-2" bottom="7.874015748031496E-2" header="0.15748031496062992" footer="0.19685039370078741"/>
  <pageSetup paperSize="9" scale="53"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28575</xdr:rowOff>
                  </from>
                  <to>
                    <xdr:col>0</xdr:col>
                    <xdr:colOff>485775</xdr:colOff>
                    <xdr:row>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3"/>
  <sheetViews>
    <sheetView showGridLines="0" showRowColHeaders="0" zoomScale="80" zoomScaleNormal="80" workbookViewId="0">
      <pane xSplit="1" ySplit="3" topLeftCell="J4" activePane="bottomRight" state="frozen"/>
      <selection activeCell="B1" sqref="B1"/>
      <selection pane="topRight" activeCell="B1" sqref="B1"/>
      <selection pane="bottomLeft" activeCell="B1" sqref="B1"/>
      <selection pane="bottomRight" activeCell="U3" sqref="U3"/>
    </sheetView>
  </sheetViews>
  <sheetFormatPr defaultColWidth="9.33203125" defaultRowHeight="12.75"/>
  <cols>
    <col min="1" max="1" width="60.83203125" style="3" customWidth="1"/>
    <col min="2" max="14" width="10.83203125" style="3" customWidth="1"/>
    <col min="15" max="40" width="12.83203125" style="3" customWidth="1"/>
    <col min="41" max="16384" width="9.33203125" style="3"/>
  </cols>
  <sheetData>
    <row r="1" spans="1:129" ht="24" customHeight="1">
      <c r="A1" s="33" t="str">
        <f>IF('0'!A1=1,"до змісту","to title")</f>
        <v>до змісту</v>
      </c>
    </row>
    <row r="2" spans="1:129" s="6" customFormat="1" ht="48" customHeight="1">
      <c r="A2" s="176" t="str">
        <f>IF('0'!A1=1,"Середньооблікова кількість штатних працівників (тис. осіб) КВЕД 2010","Average staff numbers (thousands person) CTEA 2010")</f>
        <v>Середньооблікова кількість штатних працівників (тис. осіб) КВЕД 2010</v>
      </c>
      <c r="B2" s="166" t="s">
        <v>64</v>
      </c>
      <c r="C2" s="166" t="s">
        <v>63</v>
      </c>
      <c r="D2" s="173" t="s">
        <v>65</v>
      </c>
      <c r="E2" s="173" t="s">
        <v>66</v>
      </c>
      <c r="F2" s="166" t="s">
        <v>68</v>
      </c>
      <c r="G2" s="166" t="s">
        <v>69</v>
      </c>
      <c r="H2" s="173" t="s">
        <v>71</v>
      </c>
      <c r="I2" s="173" t="s">
        <v>72</v>
      </c>
      <c r="J2" s="166" t="s">
        <v>73</v>
      </c>
      <c r="K2" s="166" t="s">
        <v>74</v>
      </c>
      <c r="L2" s="173" t="s">
        <v>75</v>
      </c>
      <c r="M2" s="173" t="s">
        <v>76</v>
      </c>
      <c r="N2" s="173" t="s">
        <v>77</v>
      </c>
      <c r="O2" s="166" t="s">
        <v>107</v>
      </c>
      <c r="P2" s="173" t="s">
        <v>108</v>
      </c>
      <c r="Q2" s="173" t="s">
        <v>109</v>
      </c>
      <c r="R2" s="173" t="s">
        <v>110</v>
      </c>
      <c r="S2" s="166" t="s">
        <v>111</v>
      </c>
      <c r="T2" s="166" t="s">
        <v>112</v>
      </c>
      <c r="U2" s="173" t="s">
        <v>113</v>
      </c>
    </row>
    <row r="3" spans="1:129" ht="30" customHeight="1">
      <c r="A3" s="182" t="s">
        <v>106</v>
      </c>
      <c r="B3" s="171">
        <v>7707.3</v>
      </c>
      <c r="C3" s="171">
        <v>7686.1</v>
      </c>
      <c r="D3" s="171">
        <v>7658.6</v>
      </c>
      <c r="E3" s="171">
        <v>7665.8</v>
      </c>
      <c r="F3" s="171">
        <v>7698.4</v>
      </c>
      <c r="G3" s="171">
        <v>7687.4</v>
      </c>
      <c r="H3" s="171">
        <v>7621.1</v>
      </c>
      <c r="I3" s="171">
        <v>7639.1</v>
      </c>
      <c r="J3" s="171">
        <v>7546.1</v>
      </c>
      <c r="K3" s="171">
        <v>7478.4</v>
      </c>
      <c r="L3" s="171">
        <v>7397.4</v>
      </c>
      <c r="M3" s="171">
        <v>7350.1</v>
      </c>
      <c r="N3" s="171">
        <v>7469.5</v>
      </c>
      <c r="O3" s="171">
        <v>7321.8</v>
      </c>
      <c r="P3" s="171">
        <v>7289.4</v>
      </c>
      <c r="Q3" s="171">
        <v>7300</v>
      </c>
      <c r="R3" s="171">
        <v>7108.2</v>
      </c>
      <c r="S3" s="171">
        <v>7134.9</v>
      </c>
      <c r="T3" s="171">
        <v>7081.3</v>
      </c>
      <c r="U3" s="171">
        <v>7060.6</v>
      </c>
    </row>
    <row r="4" spans="1:129" ht="32.1" customHeight="1">
      <c r="A4" s="37"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B4" s="172">
        <v>424.1</v>
      </c>
      <c r="C4" s="172">
        <v>482.8</v>
      </c>
      <c r="D4" s="172">
        <v>499.6</v>
      </c>
      <c r="E4" s="172">
        <v>463.4</v>
      </c>
      <c r="F4" s="172">
        <v>409.4</v>
      </c>
      <c r="G4" s="172">
        <v>466.1</v>
      </c>
      <c r="H4" s="172">
        <v>483.8</v>
      </c>
      <c r="I4" s="172">
        <v>452.8</v>
      </c>
      <c r="J4" s="172">
        <v>411.5</v>
      </c>
      <c r="K4" s="172">
        <v>458.2</v>
      </c>
      <c r="L4" s="172">
        <v>466.2</v>
      </c>
      <c r="M4" s="172">
        <v>426.1</v>
      </c>
      <c r="N4" s="172">
        <v>383.1</v>
      </c>
      <c r="O4" s="172">
        <v>418.6</v>
      </c>
      <c r="P4" s="172">
        <v>431.3</v>
      </c>
      <c r="Q4" s="172">
        <v>405.6</v>
      </c>
      <c r="R4" s="172">
        <v>363</v>
      </c>
      <c r="S4" s="172">
        <v>409.8</v>
      </c>
      <c r="T4" s="172">
        <v>421.2</v>
      </c>
      <c r="U4" s="172">
        <v>402.9</v>
      </c>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row>
    <row r="5" spans="1:129" ht="32.1" customHeight="1">
      <c r="A5" s="38" t="str">
        <f>IF('0'!A1=1,"з них сільське господарство","of which agriculture")</f>
        <v>з них сільське господарство</v>
      </c>
      <c r="B5" s="172">
        <v>363.3</v>
      </c>
      <c r="C5" s="172">
        <v>420.4</v>
      </c>
      <c r="D5" s="172">
        <v>436.7</v>
      </c>
      <c r="E5" s="172">
        <v>401.4</v>
      </c>
      <c r="F5" s="172">
        <v>348.2</v>
      </c>
      <c r="G5" s="172">
        <v>403.8</v>
      </c>
      <c r="H5" s="172">
        <v>420.9</v>
      </c>
      <c r="I5" s="172">
        <v>390.8</v>
      </c>
      <c r="J5" s="172">
        <v>353.2</v>
      </c>
      <c r="K5" s="172">
        <v>399.1</v>
      </c>
      <c r="L5" s="172">
        <v>408.5</v>
      </c>
      <c r="M5" s="172">
        <v>370.8</v>
      </c>
      <c r="N5" s="172">
        <v>331.3</v>
      </c>
      <c r="O5" s="172">
        <v>366.6</v>
      </c>
      <c r="P5" s="172">
        <v>379.1</v>
      </c>
      <c r="Q5" s="172">
        <v>354.5</v>
      </c>
      <c r="R5" s="172">
        <v>309.5</v>
      </c>
      <c r="S5" s="172">
        <v>355.8</v>
      </c>
      <c r="T5" s="172">
        <v>366.7</v>
      </c>
      <c r="U5" s="172">
        <v>349.1</v>
      </c>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29" ht="32.1" customHeight="1">
      <c r="A6" s="38" t="str">
        <f>IF('0'!A1=1,"Промисловість","Manufacturing")</f>
        <v>Промисловість</v>
      </c>
      <c r="B6" s="172">
        <v>1932</v>
      </c>
      <c r="C6" s="172">
        <v>1887.2</v>
      </c>
      <c r="D6" s="172">
        <v>1877.2</v>
      </c>
      <c r="E6" s="172">
        <v>1878.3</v>
      </c>
      <c r="F6" s="172">
        <v>1870.3</v>
      </c>
      <c r="G6" s="172">
        <v>1850.7</v>
      </c>
      <c r="H6" s="172">
        <v>1834.1</v>
      </c>
      <c r="I6" s="172">
        <v>1848.5</v>
      </c>
      <c r="J6" s="172">
        <v>1904.6</v>
      </c>
      <c r="K6" s="172">
        <v>1871.5</v>
      </c>
      <c r="L6" s="172">
        <v>1850.1</v>
      </c>
      <c r="M6" s="172">
        <v>1842.3</v>
      </c>
      <c r="N6" s="172">
        <v>1844</v>
      </c>
      <c r="O6" s="172">
        <v>1791.2</v>
      </c>
      <c r="P6" s="172">
        <v>1773.7</v>
      </c>
      <c r="Q6" s="172">
        <v>1777</v>
      </c>
      <c r="R6" s="172">
        <v>1790.1</v>
      </c>
      <c r="S6" s="172">
        <v>1770</v>
      </c>
      <c r="T6" s="172">
        <v>1752</v>
      </c>
      <c r="U6" s="172">
        <v>1748</v>
      </c>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29" ht="32.1" customHeight="1">
      <c r="A7" s="38" t="str">
        <f>IF('0'!A1=1,"Будівництво","Construction")</f>
        <v>Будівництво</v>
      </c>
      <c r="B7" s="172">
        <v>162.4</v>
      </c>
      <c r="C7" s="172">
        <v>168</v>
      </c>
      <c r="D7" s="172">
        <v>169.2</v>
      </c>
      <c r="E7" s="172">
        <v>167.8</v>
      </c>
      <c r="F7" s="172">
        <v>175.4</v>
      </c>
      <c r="G7" s="172">
        <v>178</v>
      </c>
      <c r="H7" s="172">
        <v>180.2</v>
      </c>
      <c r="I7" s="172">
        <v>181.2</v>
      </c>
      <c r="J7" s="172">
        <v>191.9</v>
      </c>
      <c r="K7" s="172">
        <v>195.5</v>
      </c>
      <c r="L7" s="172">
        <v>196.1</v>
      </c>
      <c r="M7" s="172">
        <v>191.4</v>
      </c>
      <c r="N7" s="172">
        <v>194.5</v>
      </c>
      <c r="O7" s="172">
        <v>193.4</v>
      </c>
      <c r="P7" s="172">
        <v>197.2</v>
      </c>
      <c r="Q7" s="172">
        <v>198.1</v>
      </c>
      <c r="R7" s="172">
        <v>208.6</v>
      </c>
      <c r="S7" s="172">
        <v>219.8</v>
      </c>
      <c r="T7" s="172">
        <v>221.2</v>
      </c>
      <c r="U7" s="172">
        <v>225.3</v>
      </c>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29" ht="32.1" customHeight="1">
      <c r="A8" s="38"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B8" s="172">
        <v>689.3</v>
      </c>
      <c r="C8" s="172">
        <v>697.3</v>
      </c>
      <c r="D8" s="172">
        <v>697.5</v>
      </c>
      <c r="E8" s="172">
        <v>702.7</v>
      </c>
      <c r="F8" s="172">
        <v>767.2</v>
      </c>
      <c r="G8" s="172">
        <v>761.7</v>
      </c>
      <c r="H8" s="172">
        <v>755.7</v>
      </c>
      <c r="I8" s="172">
        <v>759</v>
      </c>
      <c r="J8" s="172">
        <v>782.1</v>
      </c>
      <c r="K8" s="172">
        <v>763.9</v>
      </c>
      <c r="L8" s="172">
        <v>758.5</v>
      </c>
      <c r="M8" s="172">
        <v>757</v>
      </c>
      <c r="N8" s="172">
        <v>810</v>
      </c>
      <c r="O8" s="172">
        <v>785.1</v>
      </c>
      <c r="P8" s="172">
        <v>782.1</v>
      </c>
      <c r="Q8" s="172">
        <v>788.3</v>
      </c>
      <c r="R8" s="172">
        <v>810.9</v>
      </c>
      <c r="S8" s="172">
        <v>804</v>
      </c>
      <c r="T8" s="172">
        <v>800.6</v>
      </c>
      <c r="U8" s="172">
        <v>803.3</v>
      </c>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29" ht="32.1" customHeight="1">
      <c r="A9" s="38"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B9" s="172">
        <v>666.3</v>
      </c>
      <c r="C9" s="172">
        <v>661.9</v>
      </c>
      <c r="D9" s="172">
        <v>649.4</v>
      </c>
      <c r="E9" s="172">
        <v>643.4</v>
      </c>
      <c r="F9" s="172">
        <v>655.20000000000005</v>
      </c>
      <c r="G9" s="172">
        <v>651.5</v>
      </c>
      <c r="H9" s="172">
        <v>646.5</v>
      </c>
      <c r="I9" s="172">
        <v>640.4</v>
      </c>
      <c r="J9" s="172">
        <v>651.29999999999995</v>
      </c>
      <c r="K9" s="172">
        <v>645</v>
      </c>
      <c r="L9" s="172">
        <v>626.70000000000005</v>
      </c>
      <c r="M9" s="172">
        <v>617.29999999999995</v>
      </c>
      <c r="N9" s="172">
        <v>635.1</v>
      </c>
      <c r="O9" s="172">
        <v>624.79999999999995</v>
      </c>
      <c r="P9" s="172">
        <v>623.29999999999995</v>
      </c>
      <c r="Q9" s="172">
        <v>619.79999999999995</v>
      </c>
      <c r="R9" s="172">
        <v>622.4</v>
      </c>
      <c r="S9" s="172">
        <v>616.29999999999995</v>
      </c>
      <c r="T9" s="172">
        <v>610.9</v>
      </c>
      <c r="U9" s="172">
        <v>596.5</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29" ht="32.1" customHeight="1">
      <c r="A10" s="38" t="str">
        <f>IF('0'!A1=1,"наземний і трубопровідний транспорт","Land transport and transport via pipelines")</f>
        <v>наземний і трубопровідний транспорт</v>
      </c>
      <c r="B10" s="174" t="s">
        <v>70</v>
      </c>
      <c r="C10" s="174" t="s">
        <v>70</v>
      </c>
      <c r="D10" s="174" t="s">
        <v>70</v>
      </c>
      <c r="E10" s="174" t="s">
        <v>70</v>
      </c>
      <c r="F10" s="172">
        <v>257.2</v>
      </c>
      <c r="G10" s="172">
        <v>254.2</v>
      </c>
      <c r="H10" s="172">
        <v>252.3</v>
      </c>
      <c r="I10" s="172">
        <v>251.1</v>
      </c>
      <c r="J10" s="172">
        <v>251.6</v>
      </c>
      <c r="K10" s="172">
        <v>249.8</v>
      </c>
      <c r="L10" s="172">
        <v>237.8</v>
      </c>
      <c r="M10" s="172">
        <v>236.4</v>
      </c>
      <c r="N10" s="172">
        <v>252.5</v>
      </c>
      <c r="O10" s="172">
        <v>245.1</v>
      </c>
      <c r="P10" s="172">
        <v>247.9</v>
      </c>
      <c r="Q10" s="172">
        <v>249.6</v>
      </c>
      <c r="R10" s="172">
        <v>255</v>
      </c>
      <c r="S10" s="172">
        <v>251.5</v>
      </c>
      <c r="T10" s="172">
        <v>248.2</v>
      </c>
      <c r="U10" s="172">
        <v>244.4</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29" ht="32.1" customHeight="1">
      <c r="A11" s="38" t="str">
        <f>IF('0'!A1=1,"водний транспорт","Water transport")</f>
        <v>водний транспорт</v>
      </c>
      <c r="B11" s="174" t="s">
        <v>70</v>
      </c>
      <c r="C11" s="174" t="s">
        <v>70</v>
      </c>
      <c r="D11" s="174" t="s">
        <v>70</v>
      </c>
      <c r="E11" s="174" t="s">
        <v>70</v>
      </c>
      <c r="F11" s="172">
        <v>2.4</v>
      </c>
      <c r="G11" s="172">
        <v>2.6</v>
      </c>
      <c r="H11" s="172">
        <v>2.7</v>
      </c>
      <c r="I11" s="172">
        <v>2.6</v>
      </c>
      <c r="J11" s="172">
        <v>2.6</v>
      </c>
      <c r="K11" s="172">
        <v>2.9</v>
      </c>
      <c r="L11" s="172">
        <v>2.9</v>
      </c>
      <c r="M11" s="172">
        <v>2.8</v>
      </c>
      <c r="N11" s="172">
        <v>2.4</v>
      </c>
      <c r="O11" s="172">
        <v>2.4</v>
      </c>
      <c r="P11" s="172">
        <v>2.4</v>
      </c>
      <c r="Q11" s="172">
        <v>2.2999999999999998</v>
      </c>
      <c r="R11" s="172">
        <v>2.4</v>
      </c>
      <c r="S11" s="172">
        <v>2.4</v>
      </c>
      <c r="T11" s="172">
        <v>2.4</v>
      </c>
      <c r="U11" s="172">
        <v>2.5</v>
      </c>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29" ht="32.1" customHeight="1">
      <c r="A12" s="38" t="str">
        <f>IF('0'!A1=1,"авіаційний транспорт","Air transport")</f>
        <v>авіаційний транспорт</v>
      </c>
      <c r="B12" s="174" t="s">
        <v>70</v>
      </c>
      <c r="C12" s="174" t="s">
        <v>70</v>
      </c>
      <c r="D12" s="174" t="s">
        <v>70</v>
      </c>
      <c r="E12" s="174" t="s">
        <v>70</v>
      </c>
      <c r="F12" s="172">
        <v>8</v>
      </c>
      <c r="G12" s="172">
        <v>8.1</v>
      </c>
      <c r="H12" s="172">
        <v>8.3000000000000007</v>
      </c>
      <c r="I12" s="172">
        <v>8</v>
      </c>
      <c r="J12" s="172">
        <v>16.3</v>
      </c>
      <c r="K12" s="172">
        <v>16.3</v>
      </c>
      <c r="L12" s="172">
        <v>16.2</v>
      </c>
      <c r="M12" s="172">
        <v>16.100000000000001</v>
      </c>
      <c r="N12" s="172">
        <v>16.5</v>
      </c>
      <c r="O12" s="172">
        <v>16.2</v>
      </c>
      <c r="P12" s="172">
        <v>15.6</v>
      </c>
      <c r="Q12" s="172">
        <v>15.6</v>
      </c>
      <c r="R12" s="172">
        <v>15.1</v>
      </c>
      <c r="S12" s="172">
        <v>15.2</v>
      </c>
      <c r="T12" s="172">
        <v>15.2</v>
      </c>
      <c r="U12" s="172">
        <v>15.2</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row>
    <row r="13" spans="1:129" ht="32.1" customHeight="1">
      <c r="A13" s="38"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B13" s="172">
        <v>304</v>
      </c>
      <c r="C13" s="172">
        <v>296.8</v>
      </c>
      <c r="D13" s="172">
        <v>294.2</v>
      </c>
      <c r="E13" s="172">
        <v>292.5</v>
      </c>
      <c r="F13" s="172">
        <v>312.2</v>
      </c>
      <c r="G13" s="172">
        <v>311</v>
      </c>
      <c r="H13" s="172">
        <v>308.89999999999998</v>
      </c>
      <c r="I13" s="172">
        <v>307.2</v>
      </c>
      <c r="J13" s="172">
        <v>311</v>
      </c>
      <c r="K13" s="172">
        <v>307.2</v>
      </c>
      <c r="L13" s="172">
        <v>301.39999999999998</v>
      </c>
      <c r="M13" s="172">
        <v>294.39999999999998</v>
      </c>
      <c r="N13" s="172">
        <v>296.5</v>
      </c>
      <c r="O13" s="172">
        <v>294.7</v>
      </c>
      <c r="P13" s="172">
        <v>291</v>
      </c>
      <c r="Q13" s="172">
        <v>286.60000000000002</v>
      </c>
      <c r="R13" s="172">
        <v>284.10000000000002</v>
      </c>
      <c r="S13" s="172">
        <v>282.89999999999998</v>
      </c>
      <c r="T13" s="172">
        <v>280.89999999999998</v>
      </c>
      <c r="U13" s="172">
        <v>272.39999999999998</v>
      </c>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29" ht="32.1" customHeight="1">
      <c r="A14" s="38" t="str">
        <f>IF('0'!A1=1,"поштова та кур’єрська діяльність","Postal and courier activities")</f>
        <v>поштова та кур’єрська діяльність</v>
      </c>
      <c r="B14" s="172">
        <v>76.099999999999994</v>
      </c>
      <c r="C14" s="172">
        <v>76.900000000000006</v>
      </c>
      <c r="D14" s="172">
        <v>76.099999999999994</v>
      </c>
      <c r="E14" s="172">
        <v>75</v>
      </c>
      <c r="F14" s="172">
        <v>75.400000000000006</v>
      </c>
      <c r="G14" s="172">
        <v>75.400000000000006</v>
      </c>
      <c r="H14" s="172">
        <v>74.3</v>
      </c>
      <c r="I14" s="172">
        <v>71.5</v>
      </c>
      <c r="J14" s="172">
        <v>69.7</v>
      </c>
      <c r="K14" s="172">
        <v>69</v>
      </c>
      <c r="L14" s="172">
        <v>68.3</v>
      </c>
      <c r="M14" s="172">
        <v>67.599999999999994</v>
      </c>
      <c r="N14" s="172">
        <v>67.099999999999994</v>
      </c>
      <c r="O14" s="172">
        <v>66.400000000000006</v>
      </c>
      <c r="P14" s="172">
        <v>66.400000000000006</v>
      </c>
      <c r="Q14" s="172">
        <v>65.7</v>
      </c>
      <c r="R14" s="172">
        <v>65.8</v>
      </c>
      <c r="S14" s="172">
        <v>64.2</v>
      </c>
      <c r="T14" s="172">
        <v>64.099999999999994</v>
      </c>
      <c r="U14" s="172">
        <v>62.1</v>
      </c>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29" ht="32.1" customHeight="1">
      <c r="A15" s="38" t="str">
        <f>IF('0'!A1=1,"Тимчасове розміщування й  організація харчування","Accommodation and food service activities")</f>
        <v>Тимчасове розміщування й  організація харчування</v>
      </c>
      <c r="B15" s="172">
        <v>69.7</v>
      </c>
      <c r="C15" s="172">
        <v>70</v>
      </c>
      <c r="D15" s="172">
        <v>70.599999999999994</v>
      </c>
      <c r="E15" s="172">
        <v>67.900000000000006</v>
      </c>
      <c r="F15" s="172">
        <v>70.3</v>
      </c>
      <c r="G15" s="172">
        <v>71.2</v>
      </c>
      <c r="H15" s="172">
        <v>69.5</v>
      </c>
      <c r="I15" s="172">
        <v>70.099999999999994</v>
      </c>
      <c r="J15" s="172">
        <v>76.7</v>
      </c>
      <c r="K15" s="172">
        <v>77.2</v>
      </c>
      <c r="L15" s="172">
        <v>75.5</v>
      </c>
      <c r="M15" s="172">
        <v>73.7</v>
      </c>
      <c r="N15" s="172">
        <v>77</v>
      </c>
      <c r="O15" s="172">
        <v>64.900000000000006</v>
      </c>
      <c r="P15" s="172">
        <v>64.599999999999994</v>
      </c>
      <c r="Q15" s="172">
        <v>64.400000000000006</v>
      </c>
      <c r="R15" s="172">
        <v>62.4</v>
      </c>
      <c r="S15" s="172">
        <v>63.4</v>
      </c>
      <c r="T15" s="172">
        <v>67.599999999999994</v>
      </c>
      <c r="U15" s="172">
        <v>67.400000000000006</v>
      </c>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29" ht="32.1" customHeight="1">
      <c r="A16" s="38" t="str">
        <f>IF('0'!A1=1,"Інформація та телекомунікації","Information and communication")</f>
        <v>Інформація та телекомунікації</v>
      </c>
      <c r="B16" s="172">
        <v>121.2</v>
      </c>
      <c r="C16" s="172">
        <v>119.8</v>
      </c>
      <c r="D16" s="172">
        <v>118.2</v>
      </c>
      <c r="E16" s="172">
        <v>116.8</v>
      </c>
      <c r="F16" s="172">
        <v>121.2</v>
      </c>
      <c r="G16" s="172">
        <v>118.6</v>
      </c>
      <c r="H16" s="172">
        <v>117</v>
      </c>
      <c r="I16" s="172">
        <v>115.5</v>
      </c>
      <c r="J16" s="172">
        <v>115</v>
      </c>
      <c r="K16" s="172">
        <v>111.9</v>
      </c>
      <c r="L16" s="172">
        <v>109.8</v>
      </c>
      <c r="M16" s="172">
        <v>109.4</v>
      </c>
      <c r="N16" s="172">
        <v>112.2</v>
      </c>
      <c r="O16" s="172">
        <v>106.8</v>
      </c>
      <c r="P16" s="172">
        <v>104.2</v>
      </c>
      <c r="Q16" s="172">
        <v>101.8</v>
      </c>
      <c r="R16" s="172">
        <v>105.8</v>
      </c>
      <c r="S16" s="172">
        <v>103.7</v>
      </c>
      <c r="T16" s="172">
        <v>102.6</v>
      </c>
      <c r="U16" s="172">
        <v>103.2</v>
      </c>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row>
    <row r="17" spans="1:129" ht="32.1" customHeight="1">
      <c r="A17" s="38" t="str">
        <f>IF('0'!A1=1,"Фінансова та страхова діяльність","Financial and insurance activities")</f>
        <v>Фінансова та страхова діяльність</v>
      </c>
      <c r="B17" s="172">
        <v>170</v>
      </c>
      <c r="C17" s="172">
        <v>167.5</v>
      </c>
      <c r="D17" s="172">
        <v>166.4</v>
      </c>
      <c r="E17" s="172">
        <v>167.2</v>
      </c>
      <c r="F17" s="172">
        <v>169.6</v>
      </c>
      <c r="G17" s="172">
        <v>167.9</v>
      </c>
      <c r="H17" s="172">
        <v>166.5</v>
      </c>
      <c r="I17" s="172">
        <v>167.6</v>
      </c>
      <c r="J17" s="172">
        <v>168.1</v>
      </c>
      <c r="K17" s="172">
        <v>166.7</v>
      </c>
      <c r="L17" s="172">
        <v>165.4</v>
      </c>
      <c r="M17" s="172">
        <v>166.8</v>
      </c>
      <c r="N17" s="172">
        <v>172</v>
      </c>
      <c r="O17" s="172">
        <v>173.3</v>
      </c>
      <c r="P17" s="172">
        <v>171.6</v>
      </c>
      <c r="Q17" s="172">
        <v>171.3</v>
      </c>
      <c r="R17" s="172">
        <v>173.8</v>
      </c>
      <c r="S17" s="172">
        <v>171.5</v>
      </c>
      <c r="T17" s="172">
        <v>167.7</v>
      </c>
      <c r="U17" s="172">
        <v>167.3</v>
      </c>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row>
    <row r="18" spans="1:129" ht="32.1" customHeight="1">
      <c r="A18" s="38" t="str">
        <f>IF('0'!A1=1,"Операції з нерухомим майном","Real estate activities")</f>
        <v>Операції з нерухомим майном</v>
      </c>
      <c r="B18" s="172">
        <v>86.7</v>
      </c>
      <c r="C18" s="172">
        <v>85</v>
      </c>
      <c r="D18" s="172">
        <v>83.2</v>
      </c>
      <c r="E18" s="172">
        <v>82.7</v>
      </c>
      <c r="F18" s="172">
        <v>85.2</v>
      </c>
      <c r="G18" s="172">
        <v>86.1</v>
      </c>
      <c r="H18" s="172">
        <v>85.3</v>
      </c>
      <c r="I18" s="172">
        <v>85.3</v>
      </c>
      <c r="J18" s="172">
        <v>77.5</v>
      </c>
      <c r="K18" s="172">
        <v>75.3</v>
      </c>
      <c r="L18" s="172">
        <v>74.3</v>
      </c>
      <c r="M18" s="172">
        <v>72.900000000000006</v>
      </c>
      <c r="N18" s="172">
        <v>76</v>
      </c>
      <c r="O18" s="172">
        <v>73.7</v>
      </c>
      <c r="P18" s="172">
        <v>73.099999999999994</v>
      </c>
      <c r="Q18" s="172">
        <v>71.8</v>
      </c>
      <c r="R18" s="172">
        <v>73.400000000000006</v>
      </c>
      <c r="S18" s="172">
        <v>73.5</v>
      </c>
      <c r="T18" s="172">
        <v>72.8</v>
      </c>
      <c r="U18" s="172">
        <v>71.400000000000006</v>
      </c>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row>
    <row r="19" spans="1:129" ht="32.1" customHeight="1">
      <c r="A19" s="38" t="str">
        <f>IF('0'!A1=1,"Професійна, наукова та технічна  діяльність","Professional, scientific and technical activities")</f>
        <v>Професійна, наукова та технічна  діяльність</v>
      </c>
      <c r="B19" s="172">
        <v>219.8</v>
      </c>
      <c r="C19" s="172">
        <v>218.9</v>
      </c>
      <c r="D19" s="172">
        <v>219.4</v>
      </c>
      <c r="E19" s="172">
        <v>218.7</v>
      </c>
      <c r="F19" s="172">
        <v>241.2</v>
      </c>
      <c r="G19" s="172">
        <v>241</v>
      </c>
      <c r="H19" s="172">
        <v>238.7</v>
      </c>
      <c r="I19" s="172">
        <v>237</v>
      </c>
      <c r="J19" s="172">
        <v>200.2</v>
      </c>
      <c r="K19" s="172">
        <v>199.2</v>
      </c>
      <c r="L19" s="172">
        <v>197</v>
      </c>
      <c r="M19" s="172">
        <v>194.6</v>
      </c>
      <c r="N19" s="172">
        <v>206.9</v>
      </c>
      <c r="O19" s="172">
        <v>204.7</v>
      </c>
      <c r="P19" s="172">
        <v>202.2</v>
      </c>
      <c r="Q19" s="172">
        <v>199.4</v>
      </c>
      <c r="R19" s="172">
        <v>206.1</v>
      </c>
      <c r="S19" s="172">
        <v>206</v>
      </c>
      <c r="T19" s="172">
        <v>203.6</v>
      </c>
      <c r="U19" s="172">
        <v>203</v>
      </c>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row>
    <row r="20" spans="1:129" ht="32.1" customHeight="1">
      <c r="A20" s="38" t="str">
        <f>IF('0'!A1=1,"з неї наукові дослідження та розробки","of which scientific research and development")</f>
        <v>з неї наукові дослідження та розробки</v>
      </c>
      <c r="B20" s="172">
        <v>86.5</v>
      </c>
      <c r="C20" s="172">
        <v>87.1</v>
      </c>
      <c r="D20" s="172">
        <v>88.1</v>
      </c>
      <c r="E20" s="172">
        <v>87.4</v>
      </c>
      <c r="F20" s="172">
        <v>93.2</v>
      </c>
      <c r="G20" s="172">
        <v>93</v>
      </c>
      <c r="H20" s="172">
        <v>92.5</v>
      </c>
      <c r="I20" s="172">
        <v>92</v>
      </c>
      <c r="J20" s="172">
        <v>80</v>
      </c>
      <c r="K20" s="172">
        <v>79.599999999999994</v>
      </c>
      <c r="L20" s="172">
        <v>78.900000000000006</v>
      </c>
      <c r="M20" s="172">
        <v>78.099999999999994</v>
      </c>
      <c r="N20" s="172">
        <v>78.599999999999994</v>
      </c>
      <c r="O20" s="172">
        <v>78.3</v>
      </c>
      <c r="P20" s="172">
        <v>77.900000000000006</v>
      </c>
      <c r="Q20" s="172">
        <v>77</v>
      </c>
      <c r="R20" s="172">
        <v>74.8</v>
      </c>
      <c r="S20" s="172">
        <v>76</v>
      </c>
      <c r="T20" s="172">
        <v>75</v>
      </c>
      <c r="U20" s="172">
        <v>74.3</v>
      </c>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row>
    <row r="21" spans="1:129" ht="32.1" customHeight="1">
      <c r="A21" s="38"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B21" s="172">
        <v>184.4</v>
      </c>
      <c r="C21" s="172">
        <v>176</v>
      </c>
      <c r="D21" s="172">
        <v>172.1</v>
      </c>
      <c r="E21" s="172">
        <v>170.4</v>
      </c>
      <c r="F21" s="172">
        <v>178.7</v>
      </c>
      <c r="G21" s="172">
        <v>177.8</v>
      </c>
      <c r="H21" s="172">
        <v>173.9</v>
      </c>
      <c r="I21" s="172">
        <v>172.2</v>
      </c>
      <c r="J21" s="172">
        <v>185.4</v>
      </c>
      <c r="K21" s="172">
        <v>180.3</v>
      </c>
      <c r="L21" s="172">
        <v>177</v>
      </c>
      <c r="M21" s="172">
        <v>174.4</v>
      </c>
      <c r="N21" s="172">
        <v>173.4</v>
      </c>
      <c r="O21" s="172">
        <v>165.5</v>
      </c>
      <c r="P21" s="172">
        <v>164.8</v>
      </c>
      <c r="Q21" s="172">
        <v>164.5</v>
      </c>
      <c r="R21" s="172">
        <v>183.2</v>
      </c>
      <c r="S21" s="172">
        <v>182.6</v>
      </c>
      <c r="T21" s="172">
        <v>182.6</v>
      </c>
      <c r="U21" s="172">
        <v>178.7</v>
      </c>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row>
    <row r="22" spans="1:129" ht="32.1" customHeight="1">
      <c r="A22" s="38"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B22" s="172">
        <v>457.8</v>
      </c>
      <c r="C22" s="172">
        <v>452.7</v>
      </c>
      <c r="D22" s="172">
        <v>453.6</v>
      </c>
      <c r="E22" s="172">
        <v>460.6</v>
      </c>
      <c r="F22" s="172">
        <v>456.7</v>
      </c>
      <c r="G22" s="172">
        <v>454.7</v>
      </c>
      <c r="H22" s="172">
        <v>452.2</v>
      </c>
      <c r="I22" s="172">
        <v>457.1</v>
      </c>
      <c r="J22" s="172">
        <v>396.7</v>
      </c>
      <c r="K22" s="172">
        <v>393</v>
      </c>
      <c r="L22" s="172">
        <v>389</v>
      </c>
      <c r="M22" s="172">
        <v>382.8</v>
      </c>
      <c r="N22" s="172">
        <v>422.6</v>
      </c>
      <c r="O22" s="172">
        <v>424.8</v>
      </c>
      <c r="P22" s="172">
        <v>423.5</v>
      </c>
      <c r="Q22" s="172">
        <v>425.1</v>
      </c>
      <c r="R22" s="172">
        <v>402.3</v>
      </c>
      <c r="S22" s="172">
        <v>401.8</v>
      </c>
      <c r="T22" s="172">
        <v>393.6</v>
      </c>
      <c r="U22" s="172">
        <v>393.8</v>
      </c>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row>
    <row r="23" spans="1:129" ht="32.1" customHeight="1">
      <c r="A23" s="38" t="str">
        <f>IF('0'!A1=1,"Освіта","Education")</f>
        <v>Освіта</v>
      </c>
      <c r="B23" s="172">
        <v>1391.5</v>
      </c>
      <c r="C23" s="172">
        <v>1371.2</v>
      </c>
      <c r="D23" s="172">
        <v>1355.3</v>
      </c>
      <c r="E23" s="172">
        <v>1397.6</v>
      </c>
      <c r="F23" s="172">
        <v>1389.4</v>
      </c>
      <c r="G23" s="172">
        <v>1364.3</v>
      </c>
      <c r="H23" s="172">
        <v>1333.8</v>
      </c>
      <c r="I23" s="172">
        <v>1372.3</v>
      </c>
      <c r="J23" s="172">
        <v>1339</v>
      </c>
      <c r="K23" s="172">
        <v>1310</v>
      </c>
      <c r="L23" s="172">
        <v>1290.0999999999999</v>
      </c>
      <c r="M23" s="172">
        <v>1322.6</v>
      </c>
      <c r="N23" s="172">
        <v>1341.2</v>
      </c>
      <c r="O23" s="172">
        <v>1310</v>
      </c>
      <c r="P23" s="172">
        <v>1295.5999999999999</v>
      </c>
      <c r="Q23" s="172">
        <v>1330.2</v>
      </c>
      <c r="R23" s="172">
        <v>1152.0999999999999</v>
      </c>
      <c r="S23" s="172">
        <v>1163.4000000000001</v>
      </c>
      <c r="T23" s="172">
        <v>1145.7</v>
      </c>
      <c r="U23" s="172">
        <v>1166.3</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row>
    <row r="24" spans="1:129" ht="32.1" customHeight="1">
      <c r="A24" s="38" t="str">
        <f>IF('0'!A1=1,"Охорона здоров’я та надання  соціальної допомоги","Human health and social work activities")</f>
        <v>Охорона здоров’я та надання  соціальної допомоги</v>
      </c>
      <c r="B24" s="172">
        <v>953.1</v>
      </c>
      <c r="C24" s="172">
        <v>950.3</v>
      </c>
      <c r="D24" s="172">
        <v>951</v>
      </c>
      <c r="E24" s="172">
        <v>951.1</v>
      </c>
      <c r="F24" s="172">
        <v>938.3</v>
      </c>
      <c r="G24" s="172">
        <v>928.5</v>
      </c>
      <c r="H24" s="172">
        <v>917.8</v>
      </c>
      <c r="I24" s="172">
        <v>911.9</v>
      </c>
      <c r="J24" s="172">
        <v>885.6</v>
      </c>
      <c r="K24" s="172">
        <v>871.7</v>
      </c>
      <c r="L24" s="172">
        <v>866.3</v>
      </c>
      <c r="M24" s="172">
        <v>862.6</v>
      </c>
      <c r="N24" s="172">
        <v>858</v>
      </c>
      <c r="O24" s="172">
        <v>825.2</v>
      </c>
      <c r="P24" s="172">
        <v>823</v>
      </c>
      <c r="Q24" s="172">
        <v>821.6</v>
      </c>
      <c r="R24" s="172">
        <v>809.5</v>
      </c>
      <c r="S24" s="172">
        <v>803</v>
      </c>
      <c r="T24" s="172">
        <v>795.1</v>
      </c>
      <c r="U24" s="172">
        <v>789</v>
      </c>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row>
    <row r="25" spans="1:129" ht="32.1" customHeight="1">
      <c r="A25" s="38" t="str">
        <f>IF('0'!A1=1,"з них охорона здоров’я  ","of which human health")</f>
        <v xml:space="preserve">з них охорона здоров’я  </v>
      </c>
      <c r="B25" s="172">
        <v>851.5</v>
      </c>
      <c r="C25" s="172">
        <v>849.1</v>
      </c>
      <c r="D25" s="172">
        <v>850.2</v>
      </c>
      <c r="E25" s="172">
        <v>848.9</v>
      </c>
      <c r="F25" s="172">
        <v>839.6</v>
      </c>
      <c r="G25" s="172">
        <v>831.4</v>
      </c>
      <c r="H25" s="172">
        <v>822.1</v>
      </c>
      <c r="I25" s="172">
        <v>816.6</v>
      </c>
      <c r="J25" s="172">
        <v>798.7</v>
      </c>
      <c r="K25" s="172">
        <v>785.6</v>
      </c>
      <c r="L25" s="172">
        <v>780.9</v>
      </c>
      <c r="M25" s="172">
        <v>777.3</v>
      </c>
      <c r="N25" s="172">
        <v>770.3</v>
      </c>
      <c r="O25" s="172">
        <v>738.4</v>
      </c>
      <c r="P25" s="172">
        <v>736.5</v>
      </c>
      <c r="Q25" s="172">
        <v>735.1</v>
      </c>
      <c r="R25" s="172">
        <v>732.9</v>
      </c>
      <c r="S25" s="172">
        <v>727.3</v>
      </c>
      <c r="T25" s="172">
        <v>719</v>
      </c>
      <c r="U25" s="172">
        <v>713</v>
      </c>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row>
    <row r="26" spans="1:129" ht="32.1" customHeight="1">
      <c r="A26" s="38" t="str">
        <f>IF('0'!A1=1,"Мистецтво, спорт, розваги та відпочинок","Arts, sport, entertainment and recreation")</f>
        <v>Мистецтво, спорт, розваги та відпочинок</v>
      </c>
      <c r="B26" s="172">
        <v>151.80000000000001</v>
      </c>
      <c r="C26" s="172">
        <v>150.5</v>
      </c>
      <c r="D26" s="172">
        <v>148.80000000000001</v>
      </c>
      <c r="E26" s="172">
        <v>150.19999999999999</v>
      </c>
      <c r="F26" s="172">
        <v>144</v>
      </c>
      <c r="G26" s="172">
        <v>142.9</v>
      </c>
      <c r="H26" s="172">
        <v>140</v>
      </c>
      <c r="I26" s="172">
        <v>142.19999999999999</v>
      </c>
      <c r="J26" s="172">
        <v>136.19999999999999</v>
      </c>
      <c r="K26" s="172">
        <v>134</v>
      </c>
      <c r="L26" s="172">
        <v>131.80000000000001</v>
      </c>
      <c r="M26" s="172">
        <v>133.69999999999999</v>
      </c>
      <c r="N26" s="172">
        <v>138.4</v>
      </c>
      <c r="O26" s="172">
        <v>136</v>
      </c>
      <c r="P26" s="172">
        <v>135.69999999999999</v>
      </c>
      <c r="Q26" s="172">
        <v>137.1</v>
      </c>
      <c r="R26" s="172">
        <v>119.3</v>
      </c>
      <c r="S26" s="172">
        <v>120.8</v>
      </c>
      <c r="T26" s="172">
        <v>118.9</v>
      </c>
      <c r="U26" s="172">
        <v>120</v>
      </c>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row>
    <row r="27" spans="1:129" ht="32.1" customHeight="1">
      <c r="A27" s="38" t="str">
        <f>IF('0'!A1=1,"діяльність у сфері творчості, мистецтва та розваг","arts, entertainment and recreation activities")</f>
        <v>діяльність у сфері творчості, мистецтва та розваг</v>
      </c>
      <c r="B27" s="172">
        <v>84.2</v>
      </c>
      <c r="C27" s="172">
        <v>83.9</v>
      </c>
      <c r="D27" s="172">
        <v>82.6</v>
      </c>
      <c r="E27" s="172">
        <v>84</v>
      </c>
      <c r="F27" s="172">
        <v>80.900000000000006</v>
      </c>
      <c r="G27" s="172">
        <v>80.099999999999994</v>
      </c>
      <c r="H27" s="172">
        <v>78.3</v>
      </c>
      <c r="I27" s="172">
        <v>80.3</v>
      </c>
      <c r="J27" s="172">
        <v>75.2</v>
      </c>
      <c r="K27" s="172">
        <v>73.599999999999994</v>
      </c>
      <c r="L27" s="172">
        <v>72.400000000000006</v>
      </c>
      <c r="M27" s="172">
        <v>74.400000000000006</v>
      </c>
      <c r="N27" s="172">
        <v>76.599999999999994</v>
      </c>
      <c r="O27" s="172">
        <v>75.2</v>
      </c>
      <c r="P27" s="172">
        <v>74.3</v>
      </c>
      <c r="Q27" s="172">
        <v>76</v>
      </c>
      <c r="R27" s="172">
        <v>65</v>
      </c>
      <c r="S27" s="172">
        <v>65.900000000000006</v>
      </c>
      <c r="T27" s="172">
        <v>64.3</v>
      </c>
      <c r="U27" s="172">
        <v>65.599999999999994</v>
      </c>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row>
    <row r="28" spans="1:129" ht="32.1" customHeight="1">
      <c r="A28" s="38"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B28" s="172">
        <v>43.9</v>
      </c>
      <c r="C28" s="172">
        <v>43.6</v>
      </c>
      <c r="D28" s="172">
        <v>43.5</v>
      </c>
      <c r="E28" s="172">
        <v>43.7</v>
      </c>
      <c r="F28" s="172">
        <v>40.799999999999997</v>
      </c>
      <c r="G28" s="172">
        <v>40.4</v>
      </c>
      <c r="H28" s="172">
        <v>39.799999999999997</v>
      </c>
      <c r="I28" s="172">
        <v>39.700000000000003</v>
      </c>
      <c r="J28" s="172">
        <v>38.9</v>
      </c>
      <c r="K28" s="172">
        <v>38.4</v>
      </c>
      <c r="L28" s="172">
        <v>38.1</v>
      </c>
      <c r="M28" s="172">
        <v>38.200000000000003</v>
      </c>
      <c r="N28" s="172">
        <v>38.299999999999997</v>
      </c>
      <c r="O28" s="172">
        <v>37.799999999999997</v>
      </c>
      <c r="P28" s="172">
        <v>38.299999999999997</v>
      </c>
      <c r="Q28" s="172">
        <v>38.5</v>
      </c>
      <c r="R28" s="172">
        <v>34.5</v>
      </c>
      <c r="S28" s="172">
        <v>34.9</v>
      </c>
      <c r="T28" s="172">
        <v>34.799999999999997</v>
      </c>
      <c r="U28" s="172">
        <v>34.5</v>
      </c>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row>
    <row r="29" spans="1:129" ht="32.1" customHeight="1">
      <c r="A29" s="39" t="str">
        <f>IF('0'!A1=1,"Надання інших видів послуг","Other service activities")</f>
        <v>Надання інших видів послуг</v>
      </c>
      <c r="B29" s="172">
        <v>27.4</v>
      </c>
      <c r="C29" s="172">
        <v>27.1</v>
      </c>
      <c r="D29" s="172">
        <v>27.1</v>
      </c>
      <c r="E29" s="172">
        <v>27</v>
      </c>
      <c r="F29" s="172">
        <v>26.4</v>
      </c>
      <c r="G29" s="172">
        <v>26.5</v>
      </c>
      <c r="H29" s="172">
        <v>26.1</v>
      </c>
      <c r="I29" s="172">
        <v>26</v>
      </c>
      <c r="J29" s="172">
        <v>24.4</v>
      </c>
      <c r="K29" s="172">
        <v>24.7</v>
      </c>
      <c r="L29" s="172">
        <v>23.5</v>
      </c>
      <c r="M29" s="172">
        <v>22.5</v>
      </c>
      <c r="N29" s="172">
        <v>25.2</v>
      </c>
      <c r="O29" s="172">
        <v>23.9</v>
      </c>
      <c r="P29" s="172">
        <v>23.6</v>
      </c>
      <c r="Q29" s="172">
        <v>23.8</v>
      </c>
      <c r="R29" s="172">
        <v>25.1</v>
      </c>
      <c r="S29" s="172">
        <v>25.2</v>
      </c>
      <c r="T29" s="172">
        <v>25.1</v>
      </c>
      <c r="U29" s="172">
        <v>24.5</v>
      </c>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row>
    <row r="30" spans="1:129" ht="15" customHeight="1">
      <c r="A30" s="16"/>
      <c r="B30" s="6"/>
      <c r="C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row>
    <row r="31" spans="1:129" s="7" customFormat="1" ht="15" customHeight="1">
      <c r="A31" s="18"/>
      <c r="B31" s="8"/>
      <c r="C31" s="8"/>
      <c r="D31" s="8"/>
      <c r="E31" s="8"/>
      <c r="F31" s="8"/>
      <c r="G31" s="8"/>
      <c r="H31" s="8"/>
      <c r="I31" s="8"/>
    </row>
    <row r="32" spans="1:129" s="7" customFormat="1" ht="15" customHeight="1">
      <c r="A32" s="18"/>
      <c r="B32" s="8"/>
      <c r="C32" s="8"/>
      <c r="D32" s="8"/>
      <c r="E32" s="8"/>
      <c r="F32" s="8"/>
      <c r="G32" s="8"/>
      <c r="H32" s="8"/>
      <c r="I32" s="8"/>
    </row>
    <row r="33" spans="1:49" s="9" customFormat="1" ht="15" customHeight="1">
      <c r="A33" s="2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7"/>
      <c r="AR33" s="7"/>
      <c r="AS33" s="7"/>
      <c r="AT33" s="7"/>
      <c r="AU33" s="7"/>
      <c r="AV33" s="11"/>
      <c r="AW33" s="11"/>
    </row>
  </sheetData>
  <sheetProtection algorithmName="SHA-512" hashValue="4HW1cF0pC+Izb+W7zAvanO0D+VijchX4x/Wm09Hatvvxk/Cal9PjVz0rGKWoiOVPMshptHWRuFp5EvXEhMKxiQ==" saltValue="dobKFtz06CpH12Ct9VmtLg==" spinCount="100000" sheet="1" objects="1" scenarios="1"/>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3"/>
  <sheetViews>
    <sheetView showGridLines="0" showRowColHeaders="0" zoomScale="80" zoomScaleNormal="80" workbookViewId="0">
      <pane xSplit="1" topLeftCell="I1" activePane="topRight" state="frozen"/>
      <selection pane="topRight" activeCell="U3" sqref="U3"/>
    </sheetView>
  </sheetViews>
  <sheetFormatPr defaultColWidth="9.33203125" defaultRowHeight="12.75"/>
  <cols>
    <col min="1" max="1" width="60.83203125" style="3" customWidth="1"/>
    <col min="2" max="14" width="10.83203125" style="3" customWidth="1"/>
    <col min="15" max="40" width="12.83203125" style="3" customWidth="1"/>
    <col min="41" max="16384" width="9.33203125" style="3"/>
  </cols>
  <sheetData>
    <row r="1" spans="1:129" ht="24" customHeight="1">
      <c r="A1" s="33" t="s">
        <v>78</v>
      </c>
    </row>
    <row r="2" spans="1:129" s="6" customFormat="1" ht="48" customHeight="1">
      <c r="A2" s="183" t="s">
        <v>105</v>
      </c>
      <c r="B2" s="166" t="s">
        <v>64</v>
      </c>
      <c r="C2" s="166" t="s">
        <v>63</v>
      </c>
      <c r="D2" s="173" t="s">
        <v>65</v>
      </c>
      <c r="E2" s="173" t="s">
        <v>66</v>
      </c>
      <c r="F2" s="166" t="s">
        <v>68</v>
      </c>
      <c r="G2" s="166" t="s">
        <v>69</v>
      </c>
      <c r="H2" s="173" t="s">
        <v>71</v>
      </c>
      <c r="I2" s="173" t="s">
        <v>72</v>
      </c>
      <c r="J2" s="166" t="s">
        <v>73</v>
      </c>
      <c r="K2" s="166" t="s">
        <v>74</v>
      </c>
      <c r="L2" s="173" t="s">
        <v>75</v>
      </c>
      <c r="M2" s="173" t="s">
        <v>76</v>
      </c>
      <c r="N2" s="173" t="s">
        <v>77</v>
      </c>
      <c r="O2" s="166" t="s">
        <v>107</v>
      </c>
      <c r="P2" s="173" t="s">
        <v>108</v>
      </c>
      <c r="Q2" s="173" t="s">
        <v>109</v>
      </c>
      <c r="R2" s="173" t="s">
        <v>110</v>
      </c>
      <c r="S2" s="173" t="s">
        <v>111</v>
      </c>
      <c r="T2" s="173" t="s">
        <v>112</v>
      </c>
      <c r="U2" s="173" t="s">
        <v>113</v>
      </c>
    </row>
    <row r="3" spans="1:129" ht="30" customHeight="1">
      <c r="A3" s="177" t="s">
        <v>106</v>
      </c>
      <c r="B3" s="178">
        <v>97.7</v>
      </c>
      <c r="C3" s="171">
        <v>97.5</v>
      </c>
      <c r="D3" s="171">
        <v>97.3</v>
      </c>
      <c r="E3" s="171">
        <v>98</v>
      </c>
      <c r="F3" s="171">
        <v>99.9</v>
      </c>
      <c r="G3" s="171">
        <v>100</v>
      </c>
      <c r="H3" s="171">
        <v>99.5</v>
      </c>
      <c r="I3" s="171">
        <v>99.7</v>
      </c>
      <c r="J3" s="171">
        <v>98</v>
      </c>
      <c r="K3" s="171">
        <v>97.3</v>
      </c>
      <c r="L3" s="171">
        <v>97.1</v>
      </c>
      <c r="M3" s="171">
        <v>96.2</v>
      </c>
      <c r="N3" s="171">
        <v>99</v>
      </c>
      <c r="O3" s="171">
        <v>97.9</v>
      </c>
      <c r="P3" s="171">
        <v>98.5</v>
      </c>
      <c r="Q3" s="171">
        <v>99.3</v>
      </c>
      <c r="R3" s="171">
        <v>95.2</v>
      </c>
      <c r="S3" s="171">
        <v>97.4</v>
      </c>
      <c r="T3" s="171">
        <v>97.1</v>
      </c>
      <c r="U3" s="171">
        <v>96.7</v>
      </c>
    </row>
    <row r="4" spans="1:129" ht="32.1" customHeight="1">
      <c r="A4" s="38" t="s">
        <v>79</v>
      </c>
      <c r="B4" s="172">
        <v>99.3</v>
      </c>
      <c r="C4" s="172">
        <v>98.8</v>
      </c>
      <c r="D4" s="172">
        <v>99.6</v>
      </c>
      <c r="E4" s="172">
        <v>97.5</v>
      </c>
      <c r="F4" s="172">
        <v>96.5</v>
      </c>
      <c r="G4" s="172">
        <v>96.6</v>
      </c>
      <c r="H4" s="172">
        <v>96.8</v>
      </c>
      <c r="I4" s="172">
        <v>97.8</v>
      </c>
      <c r="J4" s="172">
        <v>100.5</v>
      </c>
      <c r="K4" s="172">
        <v>98.3</v>
      </c>
      <c r="L4" s="172">
        <v>96.4</v>
      </c>
      <c r="M4" s="172">
        <v>94.1</v>
      </c>
      <c r="N4" s="172">
        <v>93.1</v>
      </c>
      <c r="O4" s="172">
        <v>91.4</v>
      </c>
      <c r="P4" s="172">
        <v>92.5</v>
      </c>
      <c r="Q4" s="172">
        <v>95.2</v>
      </c>
      <c r="R4" s="172">
        <v>94.8</v>
      </c>
      <c r="S4" s="172">
        <v>97.9</v>
      </c>
      <c r="T4" s="172">
        <v>97.6</v>
      </c>
      <c r="U4" s="172">
        <v>99.3</v>
      </c>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row>
    <row r="5" spans="1:129" ht="32.1" customHeight="1">
      <c r="A5" s="38" t="s">
        <v>80</v>
      </c>
      <c r="B5" s="172">
        <v>99.3</v>
      </c>
      <c r="C5" s="172">
        <v>98.9</v>
      </c>
      <c r="D5" s="172">
        <v>99.8</v>
      </c>
      <c r="E5" s="172">
        <v>97.3</v>
      </c>
      <c r="F5" s="172">
        <v>95.8</v>
      </c>
      <c r="G5" s="172">
        <v>96.1</v>
      </c>
      <c r="H5" s="172">
        <v>96.4</v>
      </c>
      <c r="I5" s="172">
        <v>97.5</v>
      </c>
      <c r="J5" s="172">
        <v>101.4</v>
      </c>
      <c r="K5" s="172">
        <v>98.8</v>
      </c>
      <c r="L5" s="172">
        <v>97</v>
      </c>
      <c r="M5" s="172">
        <v>94.9</v>
      </c>
      <c r="N5" s="172">
        <v>93.8</v>
      </c>
      <c r="O5" s="172">
        <v>91.9</v>
      </c>
      <c r="P5" s="172">
        <v>92.8</v>
      </c>
      <c r="Q5" s="172">
        <v>95.6</v>
      </c>
      <c r="R5" s="172">
        <v>93.4</v>
      </c>
      <c r="S5" s="172">
        <v>97.1</v>
      </c>
      <c r="T5" s="172">
        <v>96.7</v>
      </c>
      <c r="U5" s="172">
        <v>98.5</v>
      </c>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29" ht="32.1" customHeight="1">
      <c r="A6" s="38" t="s">
        <v>81</v>
      </c>
      <c r="B6" s="172">
        <v>97.2</v>
      </c>
      <c r="C6" s="172">
        <v>96.5</v>
      </c>
      <c r="D6" s="172">
        <v>95.2</v>
      </c>
      <c r="E6" s="172">
        <v>97.5</v>
      </c>
      <c r="F6" s="172">
        <v>96.8</v>
      </c>
      <c r="G6" s="172">
        <v>98.1</v>
      </c>
      <c r="H6" s="172">
        <v>97.7</v>
      </c>
      <c r="I6" s="172">
        <v>98.4</v>
      </c>
      <c r="J6" s="172">
        <v>101.8</v>
      </c>
      <c r="K6" s="172">
        <v>101.1</v>
      </c>
      <c r="L6" s="172">
        <v>100.9</v>
      </c>
      <c r="M6" s="172">
        <v>99.7</v>
      </c>
      <c r="N6" s="172">
        <v>96.8</v>
      </c>
      <c r="O6" s="172">
        <v>95.7</v>
      </c>
      <c r="P6" s="172">
        <v>95.9</v>
      </c>
      <c r="Q6" s="172">
        <v>96.5</v>
      </c>
      <c r="R6" s="172">
        <v>97.1</v>
      </c>
      <c r="S6" s="172">
        <v>98.8</v>
      </c>
      <c r="T6" s="172">
        <v>98.8</v>
      </c>
      <c r="U6" s="172">
        <v>98.4</v>
      </c>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29" ht="32.1" customHeight="1">
      <c r="A7" s="38" t="s">
        <v>82</v>
      </c>
      <c r="B7" s="172">
        <v>94.3</v>
      </c>
      <c r="C7" s="172">
        <v>96.5</v>
      </c>
      <c r="D7" s="172">
        <v>96.4</v>
      </c>
      <c r="E7" s="172">
        <v>98.1</v>
      </c>
      <c r="F7" s="172">
        <v>108</v>
      </c>
      <c r="G7" s="172">
        <v>106</v>
      </c>
      <c r="H7" s="172">
        <v>106.5</v>
      </c>
      <c r="I7" s="172">
        <v>108</v>
      </c>
      <c r="J7" s="172">
        <v>109.4</v>
      </c>
      <c r="K7" s="172">
        <v>109.8</v>
      </c>
      <c r="L7" s="172">
        <v>108.8</v>
      </c>
      <c r="M7" s="172">
        <v>105.7</v>
      </c>
      <c r="N7" s="172">
        <v>101.4</v>
      </c>
      <c r="O7" s="172">
        <v>98.9</v>
      </c>
      <c r="P7" s="172">
        <v>100.6</v>
      </c>
      <c r="Q7" s="172">
        <v>103.5</v>
      </c>
      <c r="R7" s="172">
        <v>107.3</v>
      </c>
      <c r="S7" s="172">
        <v>113.7</v>
      </c>
      <c r="T7" s="172">
        <v>112.2</v>
      </c>
      <c r="U7" s="172">
        <v>113.7</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29" ht="32.1" customHeight="1">
      <c r="A8" s="38" t="s">
        <v>83</v>
      </c>
      <c r="B8" s="172">
        <v>96.7</v>
      </c>
      <c r="C8" s="172">
        <v>97.4</v>
      </c>
      <c r="D8" s="172">
        <v>97.1</v>
      </c>
      <c r="E8" s="172">
        <v>100</v>
      </c>
      <c r="F8" s="172">
        <v>111.3</v>
      </c>
      <c r="G8" s="172">
        <v>109.2</v>
      </c>
      <c r="H8" s="172">
        <v>108.3</v>
      </c>
      <c r="I8" s="172">
        <v>108</v>
      </c>
      <c r="J8" s="172">
        <v>101.9</v>
      </c>
      <c r="K8" s="172">
        <v>100.3</v>
      </c>
      <c r="L8" s="172">
        <v>100.4</v>
      </c>
      <c r="M8" s="172">
        <v>99.7</v>
      </c>
      <c r="N8" s="172">
        <v>103.6</v>
      </c>
      <c r="O8" s="172">
        <v>102.8</v>
      </c>
      <c r="P8" s="172">
        <v>103.1</v>
      </c>
      <c r="Q8" s="172">
        <v>104.1</v>
      </c>
      <c r="R8" s="172">
        <v>100.1</v>
      </c>
      <c r="S8" s="172">
        <v>102.4</v>
      </c>
      <c r="T8" s="172">
        <v>102.4</v>
      </c>
      <c r="U8" s="172">
        <v>101.9</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29" ht="32.1" customHeight="1">
      <c r="A9" s="38" t="s">
        <v>84</v>
      </c>
      <c r="B9" s="172">
        <v>100.7</v>
      </c>
      <c r="C9" s="172">
        <v>100.2</v>
      </c>
      <c r="D9" s="172">
        <v>98.4</v>
      </c>
      <c r="E9" s="172">
        <v>97.8</v>
      </c>
      <c r="F9" s="172">
        <v>98.3</v>
      </c>
      <c r="G9" s="172">
        <v>98.4</v>
      </c>
      <c r="H9" s="172">
        <v>99.6</v>
      </c>
      <c r="I9" s="172">
        <v>99.5</v>
      </c>
      <c r="J9" s="172">
        <v>99.4</v>
      </c>
      <c r="K9" s="172">
        <v>99</v>
      </c>
      <c r="L9" s="172">
        <v>96.9</v>
      </c>
      <c r="M9" s="172">
        <v>96.4</v>
      </c>
      <c r="N9" s="172">
        <v>97.5</v>
      </c>
      <c r="O9" s="172">
        <v>96.9</v>
      </c>
      <c r="P9" s="172">
        <v>99.5</v>
      </c>
      <c r="Q9" s="172">
        <v>100.4</v>
      </c>
      <c r="R9" s="172">
        <v>98</v>
      </c>
      <c r="S9" s="172">
        <v>98.6</v>
      </c>
      <c r="T9" s="172">
        <v>98</v>
      </c>
      <c r="U9" s="172">
        <v>96.2</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29" ht="32.1" customHeight="1">
      <c r="A10" s="38" t="s">
        <v>85</v>
      </c>
      <c r="B10" s="174">
        <v>102.1</v>
      </c>
      <c r="C10" s="174">
        <v>102.6</v>
      </c>
      <c r="D10" s="174">
        <v>97.6</v>
      </c>
      <c r="E10" s="174">
        <v>97.6</v>
      </c>
      <c r="F10" s="174">
        <v>93.2</v>
      </c>
      <c r="G10" s="174">
        <v>91.5</v>
      </c>
      <c r="H10" s="174">
        <v>94</v>
      </c>
      <c r="I10" s="174">
        <v>94.7</v>
      </c>
      <c r="J10" s="174">
        <v>97.8</v>
      </c>
      <c r="K10" s="174">
        <v>98.2</v>
      </c>
      <c r="L10" s="174">
        <v>94.3</v>
      </c>
      <c r="M10" s="174">
        <v>94.2</v>
      </c>
      <c r="N10" s="174">
        <v>100.3</v>
      </c>
      <c r="O10" s="174">
        <v>98.2</v>
      </c>
      <c r="P10" s="174">
        <v>104.3</v>
      </c>
      <c r="Q10" s="174">
        <v>105.6</v>
      </c>
      <c r="R10" s="174">
        <v>101</v>
      </c>
      <c r="S10" s="174">
        <v>102.6</v>
      </c>
      <c r="T10" s="174">
        <v>100.1</v>
      </c>
      <c r="U10" s="174">
        <v>97.9</v>
      </c>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29" ht="32.1" customHeight="1">
      <c r="A11" s="38" t="s">
        <v>86</v>
      </c>
      <c r="B11" s="174">
        <v>68.2</v>
      </c>
      <c r="C11" s="174">
        <v>68.8</v>
      </c>
      <c r="D11" s="174">
        <v>70.3</v>
      </c>
      <c r="E11" s="174">
        <v>71.599999999999994</v>
      </c>
      <c r="F11" s="174">
        <v>105.4</v>
      </c>
      <c r="G11" s="174">
        <v>111.7</v>
      </c>
      <c r="H11" s="174">
        <v>114</v>
      </c>
      <c r="I11" s="174">
        <v>113.8</v>
      </c>
      <c r="J11" s="174">
        <v>106.6</v>
      </c>
      <c r="K11" s="174">
        <v>108.4</v>
      </c>
      <c r="L11" s="174">
        <v>108.3</v>
      </c>
      <c r="M11" s="174">
        <v>107.5</v>
      </c>
      <c r="N11" s="174">
        <v>93.9</v>
      </c>
      <c r="O11" s="174">
        <v>83.7</v>
      </c>
      <c r="P11" s="174">
        <v>80.2</v>
      </c>
      <c r="Q11" s="174">
        <v>80.900000000000006</v>
      </c>
      <c r="R11" s="174">
        <v>99</v>
      </c>
      <c r="S11" s="174">
        <v>100.6</v>
      </c>
      <c r="T11" s="174">
        <v>103.1</v>
      </c>
      <c r="U11" s="174">
        <v>107.7</v>
      </c>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29" ht="32.1" customHeight="1">
      <c r="A12" s="38" t="s">
        <v>87</v>
      </c>
      <c r="B12" s="174">
        <v>112.9</v>
      </c>
      <c r="C12" s="174">
        <v>115.9</v>
      </c>
      <c r="D12" s="174">
        <v>117.7</v>
      </c>
      <c r="E12" s="174">
        <v>115.2</v>
      </c>
      <c r="F12" s="174">
        <v>102.5</v>
      </c>
      <c r="G12" s="174">
        <v>100.1</v>
      </c>
      <c r="H12" s="174">
        <v>97.8</v>
      </c>
      <c r="I12" s="174">
        <v>94</v>
      </c>
      <c r="J12" s="174">
        <v>204.2</v>
      </c>
      <c r="K12" s="174">
        <v>199.7</v>
      </c>
      <c r="L12" s="174">
        <v>196</v>
      </c>
      <c r="M12" s="174">
        <v>200.9</v>
      </c>
      <c r="N12" s="174">
        <v>101.2</v>
      </c>
      <c r="O12" s="174">
        <v>99.2</v>
      </c>
      <c r="P12" s="174">
        <v>96.3</v>
      </c>
      <c r="Q12" s="174">
        <v>97</v>
      </c>
      <c r="R12" s="174">
        <v>91.3</v>
      </c>
      <c r="S12" s="174">
        <v>94</v>
      </c>
      <c r="T12" s="174">
        <v>97.4</v>
      </c>
      <c r="U12" s="174">
        <v>97.8</v>
      </c>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row>
    <row r="13" spans="1:129" ht="32.1" customHeight="1">
      <c r="A13" s="38" t="s">
        <v>88</v>
      </c>
      <c r="B13" s="172">
        <v>100.1</v>
      </c>
      <c r="C13" s="172">
        <v>98.1</v>
      </c>
      <c r="D13" s="172">
        <v>98.7</v>
      </c>
      <c r="E13" s="172">
        <v>97.5</v>
      </c>
      <c r="F13" s="172">
        <v>102.7</v>
      </c>
      <c r="G13" s="172">
        <v>104.8</v>
      </c>
      <c r="H13" s="172">
        <v>105</v>
      </c>
      <c r="I13" s="172">
        <v>105</v>
      </c>
      <c r="J13" s="172">
        <v>99.6</v>
      </c>
      <c r="K13" s="172">
        <v>98.8</v>
      </c>
      <c r="L13" s="172">
        <v>97.6</v>
      </c>
      <c r="M13" s="172">
        <v>95.8</v>
      </c>
      <c r="N13" s="172">
        <v>95.4</v>
      </c>
      <c r="O13" s="172">
        <v>95.9</v>
      </c>
      <c r="P13" s="172">
        <v>96.5</v>
      </c>
      <c r="Q13" s="172">
        <v>97.4</v>
      </c>
      <c r="R13" s="172">
        <v>95.8</v>
      </c>
      <c r="S13" s="172">
        <v>96</v>
      </c>
      <c r="T13" s="172">
        <v>96.5</v>
      </c>
      <c r="U13" s="172">
        <v>95</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29" ht="32.1" customHeight="1">
      <c r="A14" s="38" t="s">
        <v>89</v>
      </c>
      <c r="B14" s="172">
        <v>98.8</v>
      </c>
      <c r="C14" s="172">
        <v>100</v>
      </c>
      <c r="D14" s="172">
        <v>99.3</v>
      </c>
      <c r="E14" s="172">
        <v>98.8</v>
      </c>
      <c r="F14" s="172">
        <v>99</v>
      </c>
      <c r="G14" s="172">
        <v>98.1</v>
      </c>
      <c r="H14" s="172">
        <v>97.7</v>
      </c>
      <c r="I14" s="172">
        <v>95.3</v>
      </c>
      <c r="J14" s="172">
        <v>92.5</v>
      </c>
      <c r="K14" s="172">
        <v>91.4</v>
      </c>
      <c r="L14" s="172">
        <v>91.9</v>
      </c>
      <c r="M14" s="172">
        <v>94.6</v>
      </c>
      <c r="N14" s="172">
        <v>96.2</v>
      </c>
      <c r="O14" s="172">
        <v>96.2</v>
      </c>
      <c r="P14" s="172">
        <v>97.2</v>
      </c>
      <c r="Q14" s="172">
        <v>97.3</v>
      </c>
      <c r="R14" s="172">
        <v>98</v>
      </c>
      <c r="S14" s="172">
        <v>96.8</v>
      </c>
      <c r="T14" s="172">
        <v>96.5</v>
      </c>
      <c r="U14" s="172">
        <v>94.4</v>
      </c>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29" ht="32.1" customHeight="1">
      <c r="A15" s="38" t="s">
        <v>90</v>
      </c>
      <c r="B15" s="172">
        <v>94.3</v>
      </c>
      <c r="C15" s="172">
        <v>91.4</v>
      </c>
      <c r="D15" s="172">
        <v>91.5</v>
      </c>
      <c r="E15" s="172">
        <v>89.2</v>
      </c>
      <c r="F15" s="172">
        <v>100.8</v>
      </c>
      <c r="G15" s="172">
        <v>101.7</v>
      </c>
      <c r="H15" s="172">
        <v>98.4</v>
      </c>
      <c r="I15" s="172">
        <v>103.1</v>
      </c>
      <c r="J15" s="172">
        <v>109.1</v>
      </c>
      <c r="K15" s="172">
        <v>108.4</v>
      </c>
      <c r="L15" s="172">
        <v>108.8</v>
      </c>
      <c r="M15" s="172">
        <v>105.2</v>
      </c>
      <c r="N15" s="172">
        <v>100.4</v>
      </c>
      <c r="O15" s="172">
        <v>84.1</v>
      </c>
      <c r="P15" s="172">
        <v>85.5</v>
      </c>
      <c r="Q15" s="172">
        <v>87.4</v>
      </c>
      <c r="R15" s="172">
        <v>81.099999999999994</v>
      </c>
      <c r="S15" s="172">
        <v>97.7</v>
      </c>
      <c r="T15" s="172">
        <v>104.7</v>
      </c>
      <c r="U15" s="172">
        <v>104.6</v>
      </c>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29" ht="32.1" customHeight="1">
      <c r="A16" s="38" t="s">
        <v>91</v>
      </c>
      <c r="B16" s="172">
        <v>96.7</v>
      </c>
      <c r="C16" s="172">
        <v>95.8</v>
      </c>
      <c r="D16" s="172">
        <v>97.9</v>
      </c>
      <c r="E16" s="172">
        <v>98.9</v>
      </c>
      <c r="F16" s="172">
        <v>100</v>
      </c>
      <c r="G16" s="172">
        <v>99</v>
      </c>
      <c r="H16" s="172">
        <v>98.9</v>
      </c>
      <c r="I16" s="172">
        <v>98.9</v>
      </c>
      <c r="J16" s="172">
        <v>94.8</v>
      </c>
      <c r="K16" s="172">
        <v>94.3</v>
      </c>
      <c r="L16" s="172">
        <v>93.9</v>
      </c>
      <c r="M16" s="172">
        <v>94.7</v>
      </c>
      <c r="N16" s="172">
        <v>97.5</v>
      </c>
      <c r="O16" s="172">
        <v>95.4</v>
      </c>
      <c r="P16" s="172">
        <v>94.9</v>
      </c>
      <c r="Q16" s="172">
        <v>93</v>
      </c>
      <c r="R16" s="172">
        <v>94.3</v>
      </c>
      <c r="S16" s="172">
        <v>97.1</v>
      </c>
      <c r="T16" s="172">
        <v>98.4</v>
      </c>
      <c r="U16" s="172">
        <v>101.3</v>
      </c>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row>
    <row r="17" spans="1:129" ht="32.1" customHeight="1">
      <c r="A17" s="38" t="s">
        <v>92</v>
      </c>
      <c r="B17" s="172">
        <v>95.2</v>
      </c>
      <c r="C17" s="172">
        <v>95.5</v>
      </c>
      <c r="D17" s="172">
        <v>96.7</v>
      </c>
      <c r="E17" s="172">
        <v>98</v>
      </c>
      <c r="F17" s="172">
        <v>99.8</v>
      </c>
      <c r="G17" s="172">
        <v>100.2</v>
      </c>
      <c r="H17" s="172">
        <v>100.1</v>
      </c>
      <c r="I17" s="172">
        <v>100.2</v>
      </c>
      <c r="J17" s="172">
        <v>99.1</v>
      </c>
      <c r="K17" s="172">
        <v>99.3</v>
      </c>
      <c r="L17" s="172">
        <v>99.3</v>
      </c>
      <c r="M17" s="172">
        <v>99.5</v>
      </c>
      <c r="N17" s="172">
        <v>102.3</v>
      </c>
      <c r="O17" s="172">
        <v>103.9</v>
      </c>
      <c r="P17" s="172">
        <v>103.7</v>
      </c>
      <c r="Q17" s="172">
        <v>102.7</v>
      </c>
      <c r="R17" s="172">
        <v>101.1</v>
      </c>
      <c r="S17" s="172">
        <v>99</v>
      </c>
      <c r="T17" s="172">
        <v>97.8</v>
      </c>
      <c r="U17" s="172">
        <v>97.6</v>
      </c>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row>
    <row r="18" spans="1:129" ht="32.1" customHeight="1">
      <c r="A18" s="38" t="s">
        <v>93</v>
      </c>
      <c r="B18" s="172">
        <v>97.9</v>
      </c>
      <c r="C18" s="172">
        <v>98</v>
      </c>
      <c r="D18" s="172">
        <v>102.4</v>
      </c>
      <c r="E18" s="172">
        <v>98.9</v>
      </c>
      <c r="F18" s="172">
        <v>98.4</v>
      </c>
      <c r="G18" s="172">
        <v>101.3</v>
      </c>
      <c r="H18" s="172">
        <v>102.6</v>
      </c>
      <c r="I18" s="172">
        <v>103</v>
      </c>
      <c r="J18" s="172">
        <v>91</v>
      </c>
      <c r="K18" s="172">
        <v>87.5</v>
      </c>
      <c r="L18" s="172">
        <v>87.1</v>
      </c>
      <c r="M18" s="172">
        <v>85.5</v>
      </c>
      <c r="N18" s="172">
        <v>98</v>
      </c>
      <c r="O18" s="172">
        <v>97.8</v>
      </c>
      <c r="P18" s="172">
        <v>98.4</v>
      </c>
      <c r="Q18" s="172">
        <v>98.5</v>
      </c>
      <c r="R18" s="172">
        <v>96.6</v>
      </c>
      <c r="S18" s="172">
        <v>99.8</v>
      </c>
      <c r="T18" s="172">
        <v>99.5</v>
      </c>
      <c r="U18" s="172">
        <v>99.5</v>
      </c>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row>
    <row r="19" spans="1:129" ht="32.1" customHeight="1">
      <c r="A19" s="38" t="s">
        <v>94</v>
      </c>
      <c r="B19" s="172">
        <v>94.6</v>
      </c>
      <c r="C19" s="172">
        <v>94.6</v>
      </c>
      <c r="D19" s="172">
        <v>96.4</v>
      </c>
      <c r="E19" s="172">
        <v>94.8</v>
      </c>
      <c r="F19" s="172">
        <v>109.7</v>
      </c>
      <c r="G19" s="172">
        <v>110.1</v>
      </c>
      <c r="H19" s="172">
        <v>108.8</v>
      </c>
      <c r="I19" s="172">
        <v>108.4</v>
      </c>
      <c r="J19" s="172">
        <v>83.3</v>
      </c>
      <c r="K19" s="172">
        <v>82.7</v>
      </c>
      <c r="L19" s="172">
        <v>82.5</v>
      </c>
      <c r="M19" s="172">
        <v>82.1</v>
      </c>
      <c r="N19" s="172">
        <v>103.3</v>
      </c>
      <c r="O19" s="172">
        <v>102.7</v>
      </c>
      <c r="P19" s="172">
        <v>102.6</v>
      </c>
      <c r="Q19" s="172">
        <v>102.5</v>
      </c>
      <c r="R19" s="172">
        <v>99.6</v>
      </c>
      <c r="S19" s="172">
        <v>100.7</v>
      </c>
      <c r="T19" s="172">
        <v>100.7</v>
      </c>
      <c r="U19" s="172">
        <v>101.8</v>
      </c>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row>
    <row r="20" spans="1:129" ht="32.1" customHeight="1">
      <c r="A20" s="38" t="s">
        <v>95</v>
      </c>
      <c r="B20" s="172">
        <v>93.5</v>
      </c>
      <c r="C20" s="172">
        <v>95.9</v>
      </c>
      <c r="D20" s="172">
        <v>98.3</v>
      </c>
      <c r="E20" s="172">
        <v>98.1</v>
      </c>
      <c r="F20" s="172">
        <v>107.8</v>
      </c>
      <c r="G20" s="172">
        <v>106.8</v>
      </c>
      <c r="H20" s="172">
        <v>105</v>
      </c>
      <c r="I20" s="172">
        <v>105.4</v>
      </c>
      <c r="J20" s="172">
        <v>85.8</v>
      </c>
      <c r="K20" s="172">
        <v>85.6</v>
      </c>
      <c r="L20" s="172">
        <v>85.3</v>
      </c>
      <c r="M20" s="172">
        <v>84.9</v>
      </c>
      <c r="N20" s="172">
        <v>98.2</v>
      </c>
      <c r="O20" s="172">
        <v>98.4</v>
      </c>
      <c r="P20" s="172">
        <v>98.7</v>
      </c>
      <c r="Q20" s="172">
        <v>98.6</v>
      </c>
      <c r="R20" s="172">
        <v>95.3</v>
      </c>
      <c r="S20" s="172">
        <v>97</v>
      </c>
      <c r="T20" s="172">
        <v>96.3</v>
      </c>
      <c r="U20" s="172">
        <v>96.5</v>
      </c>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row>
    <row r="21" spans="1:129" ht="32.1" customHeight="1">
      <c r="A21" s="38" t="s">
        <v>96</v>
      </c>
      <c r="B21" s="172">
        <v>95.9</v>
      </c>
      <c r="C21" s="172">
        <v>92.8</v>
      </c>
      <c r="D21" s="172">
        <v>91.9</v>
      </c>
      <c r="E21" s="172">
        <v>92.3</v>
      </c>
      <c r="F21" s="172">
        <v>96.9</v>
      </c>
      <c r="G21" s="172">
        <v>101</v>
      </c>
      <c r="H21" s="172">
        <v>101</v>
      </c>
      <c r="I21" s="172">
        <v>101</v>
      </c>
      <c r="J21" s="172">
        <v>103.7</v>
      </c>
      <c r="K21" s="172">
        <v>101.4</v>
      </c>
      <c r="L21" s="172">
        <v>101.8</v>
      </c>
      <c r="M21" s="172">
        <v>101.3</v>
      </c>
      <c r="N21" s="172">
        <v>93.5</v>
      </c>
      <c r="O21" s="172">
        <v>91.8</v>
      </c>
      <c r="P21" s="172">
        <v>93.1</v>
      </c>
      <c r="Q21" s="172">
        <v>94.3</v>
      </c>
      <c r="R21" s="172">
        <v>105.6</v>
      </c>
      <c r="S21" s="172">
        <v>110.3</v>
      </c>
      <c r="T21" s="172">
        <v>110.8</v>
      </c>
      <c r="U21" s="172">
        <v>108.7</v>
      </c>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row>
    <row r="22" spans="1:129" ht="32.1" customHeight="1">
      <c r="A22" s="38" t="s">
        <v>97</v>
      </c>
      <c r="B22" s="172">
        <v>97.2</v>
      </c>
      <c r="C22" s="172">
        <v>97.4</v>
      </c>
      <c r="D22" s="172">
        <v>99.2</v>
      </c>
      <c r="E22" s="172">
        <v>100</v>
      </c>
      <c r="F22" s="172">
        <v>99.8</v>
      </c>
      <c r="G22" s="172">
        <v>100.4</v>
      </c>
      <c r="H22" s="172">
        <v>99.7</v>
      </c>
      <c r="I22" s="172">
        <v>99.2</v>
      </c>
      <c r="J22" s="172">
        <v>86.9</v>
      </c>
      <c r="K22" s="172">
        <v>86.4</v>
      </c>
      <c r="L22" s="172">
        <v>86</v>
      </c>
      <c r="M22" s="172">
        <v>83.7</v>
      </c>
      <c r="N22" s="172">
        <v>106.5</v>
      </c>
      <c r="O22" s="172">
        <v>108.1</v>
      </c>
      <c r="P22" s="172">
        <v>108.9</v>
      </c>
      <c r="Q22" s="172">
        <v>111</v>
      </c>
      <c r="R22" s="172">
        <v>95.2</v>
      </c>
      <c r="S22" s="172">
        <v>94.6</v>
      </c>
      <c r="T22" s="172">
        <v>93</v>
      </c>
      <c r="U22" s="172">
        <v>92.6</v>
      </c>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row>
    <row r="23" spans="1:129" ht="32.1" customHeight="1">
      <c r="A23" s="38" t="s">
        <v>98</v>
      </c>
      <c r="B23" s="172">
        <v>98.9</v>
      </c>
      <c r="C23" s="172">
        <v>99</v>
      </c>
      <c r="D23" s="172">
        <v>99.3</v>
      </c>
      <c r="E23" s="172">
        <v>98.9</v>
      </c>
      <c r="F23" s="172">
        <v>99.9</v>
      </c>
      <c r="G23" s="172">
        <v>99.5</v>
      </c>
      <c r="H23" s="172">
        <v>98.4</v>
      </c>
      <c r="I23" s="172">
        <v>98.2</v>
      </c>
      <c r="J23" s="172">
        <v>96.4</v>
      </c>
      <c r="K23" s="172">
        <v>96</v>
      </c>
      <c r="L23" s="172">
        <v>96.7</v>
      </c>
      <c r="M23" s="172">
        <v>96.4</v>
      </c>
      <c r="N23" s="172">
        <v>100.2</v>
      </c>
      <c r="O23" s="172">
        <v>100</v>
      </c>
      <c r="P23" s="172">
        <v>100.4</v>
      </c>
      <c r="Q23" s="172">
        <v>100.6</v>
      </c>
      <c r="R23" s="172">
        <v>85.9</v>
      </c>
      <c r="S23" s="172">
        <v>88.8</v>
      </c>
      <c r="T23" s="172">
        <v>88.4</v>
      </c>
      <c r="U23" s="172">
        <v>87.7</v>
      </c>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row>
    <row r="24" spans="1:129" ht="32.1" customHeight="1">
      <c r="A24" s="38" t="s">
        <v>99</v>
      </c>
      <c r="B24" s="172">
        <v>97.7</v>
      </c>
      <c r="C24" s="172">
        <v>98.1</v>
      </c>
      <c r="D24" s="172">
        <v>97.6</v>
      </c>
      <c r="E24" s="172">
        <v>98.2</v>
      </c>
      <c r="F24" s="172">
        <v>98.4</v>
      </c>
      <c r="G24" s="172">
        <v>97.7</v>
      </c>
      <c r="H24" s="172">
        <v>96.5</v>
      </c>
      <c r="I24" s="172">
        <v>95.9</v>
      </c>
      <c r="J24" s="172">
        <v>94.4</v>
      </c>
      <c r="K24" s="172">
        <v>93.9</v>
      </c>
      <c r="L24" s="172">
        <v>94.4</v>
      </c>
      <c r="M24" s="172">
        <v>94.6</v>
      </c>
      <c r="N24" s="172">
        <v>96.9</v>
      </c>
      <c r="O24" s="172">
        <v>94.7</v>
      </c>
      <c r="P24" s="172">
        <v>95</v>
      </c>
      <c r="Q24" s="172">
        <v>95.2</v>
      </c>
      <c r="R24" s="172">
        <v>94.4</v>
      </c>
      <c r="S24" s="172">
        <v>97.3</v>
      </c>
      <c r="T24" s="172">
        <v>96.6</v>
      </c>
      <c r="U24" s="172">
        <v>96</v>
      </c>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row>
    <row r="25" spans="1:129" ht="32.1" customHeight="1">
      <c r="A25" s="38" t="s">
        <v>100</v>
      </c>
      <c r="B25" s="172">
        <v>98</v>
      </c>
      <c r="C25" s="172">
        <v>98.4</v>
      </c>
      <c r="D25" s="172">
        <v>97.9</v>
      </c>
      <c r="E25" s="172">
        <v>98.5</v>
      </c>
      <c r="F25" s="172">
        <v>98.6</v>
      </c>
      <c r="G25" s="172">
        <v>97.9</v>
      </c>
      <c r="H25" s="172">
        <v>96.7</v>
      </c>
      <c r="I25" s="172">
        <v>96.2</v>
      </c>
      <c r="J25" s="172">
        <v>95.1</v>
      </c>
      <c r="K25" s="172">
        <v>94.5</v>
      </c>
      <c r="L25" s="172">
        <v>95</v>
      </c>
      <c r="M25" s="172">
        <v>95.2</v>
      </c>
      <c r="N25" s="172">
        <v>96.4</v>
      </c>
      <c r="O25" s="172">
        <v>94</v>
      </c>
      <c r="P25" s="172">
        <v>94.3</v>
      </c>
      <c r="Q25" s="172">
        <v>94.6</v>
      </c>
      <c r="R25" s="172">
        <v>95.1</v>
      </c>
      <c r="S25" s="172">
        <v>98.5</v>
      </c>
      <c r="T25" s="172">
        <v>97.6</v>
      </c>
      <c r="U25" s="172">
        <v>97</v>
      </c>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row>
    <row r="26" spans="1:129" ht="32.1" customHeight="1">
      <c r="A26" s="38" t="s">
        <v>101</v>
      </c>
      <c r="B26" s="172">
        <v>97.8</v>
      </c>
      <c r="C26" s="172">
        <v>96.6</v>
      </c>
      <c r="D26" s="172">
        <v>97.8</v>
      </c>
      <c r="E26" s="172">
        <v>95.9</v>
      </c>
      <c r="F26" s="172">
        <v>94.9</v>
      </c>
      <c r="G26" s="172">
        <v>94.9</v>
      </c>
      <c r="H26" s="172">
        <v>94.1</v>
      </c>
      <c r="I26" s="172">
        <v>94.6</v>
      </c>
      <c r="J26" s="172">
        <v>94.6</v>
      </c>
      <c r="K26" s="172">
        <v>93.8</v>
      </c>
      <c r="L26" s="172">
        <v>94.2</v>
      </c>
      <c r="M26" s="172">
        <v>94</v>
      </c>
      <c r="N26" s="172">
        <v>101.7</v>
      </c>
      <c r="O26" s="172">
        <v>101.5</v>
      </c>
      <c r="P26" s="172">
        <v>102.9</v>
      </c>
      <c r="Q26" s="172">
        <v>102.5</v>
      </c>
      <c r="R26" s="172">
        <v>86.2</v>
      </c>
      <c r="S26" s="172">
        <v>88.9</v>
      </c>
      <c r="T26" s="172">
        <v>87.7</v>
      </c>
      <c r="U26" s="172">
        <v>87.5</v>
      </c>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row>
    <row r="27" spans="1:129" ht="32.1" customHeight="1">
      <c r="A27" s="38" t="s">
        <v>102</v>
      </c>
      <c r="B27" s="172">
        <v>99.3</v>
      </c>
      <c r="C27" s="172">
        <v>99.1</v>
      </c>
      <c r="D27" s="172">
        <v>100.9</v>
      </c>
      <c r="E27" s="172">
        <v>97.3</v>
      </c>
      <c r="F27" s="172">
        <v>96</v>
      </c>
      <c r="G27" s="172">
        <v>95.4</v>
      </c>
      <c r="H27" s="172">
        <v>94.9</v>
      </c>
      <c r="I27" s="172">
        <v>95.6</v>
      </c>
      <c r="J27" s="172">
        <v>93</v>
      </c>
      <c r="K27" s="172">
        <v>91.9</v>
      </c>
      <c r="L27" s="172">
        <v>92.4</v>
      </c>
      <c r="M27" s="172">
        <v>92.6</v>
      </c>
      <c r="N27" s="172">
        <v>101.8</v>
      </c>
      <c r="O27" s="172">
        <v>102.2</v>
      </c>
      <c r="P27" s="172">
        <v>102.6</v>
      </c>
      <c r="Q27" s="172">
        <v>102.2</v>
      </c>
      <c r="R27" s="172">
        <v>84.9</v>
      </c>
      <c r="S27" s="172">
        <v>87.6</v>
      </c>
      <c r="T27" s="172">
        <v>86.6</v>
      </c>
      <c r="U27" s="172">
        <v>86.3</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row>
    <row r="28" spans="1:129" ht="32.1" customHeight="1">
      <c r="A28" s="38" t="s">
        <v>103</v>
      </c>
      <c r="B28" s="172">
        <v>93.6</v>
      </c>
      <c r="C28" s="172">
        <v>94.2</v>
      </c>
      <c r="D28" s="172">
        <v>94.6</v>
      </c>
      <c r="E28" s="172">
        <v>93.2</v>
      </c>
      <c r="F28" s="172">
        <v>93</v>
      </c>
      <c r="G28" s="172">
        <v>92.7</v>
      </c>
      <c r="H28" s="172">
        <v>91.5</v>
      </c>
      <c r="I28" s="172">
        <v>90.9</v>
      </c>
      <c r="J28" s="172">
        <v>95.2</v>
      </c>
      <c r="K28" s="172">
        <v>95.1</v>
      </c>
      <c r="L28" s="172">
        <v>95.6</v>
      </c>
      <c r="M28" s="172">
        <v>96.3</v>
      </c>
      <c r="N28" s="172">
        <v>98.5</v>
      </c>
      <c r="O28" s="172">
        <v>98.5</v>
      </c>
      <c r="P28" s="172">
        <v>100.4</v>
      </c>
      <c r="Q28" s="172">
        <v>100.6</v>
      </c>
      <c r="R28" s="172">
        <v>90.2</v>
      </c>
      <c r="S28" s="172">
        <v>92.2</v>
      </c>
      <c r="T28" s="172">
        <v>90.9</v>
      </c>
      <c r="U28" s="172">
        <v>89.8</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row>
    <row r="29" spans="1:129" ht="32.1" customHeight="1" thickBot="1">
      <c r="A29" s="38" t="s">
        <v>104</v>
      </c>
      <c r="B29" s="172">
        <v>90.1</v>
      </c>
      <c r="C29" s="181">
        <v>89.2</v>
      </c>
      <c r="D29" s="181">
        <v>87.6</v>
      </c>
      <c r="E29" s="181">
        <v>89.5</v>
      </c>
      <c r="F29" s="181">
        <v>96.5</v>
      </c>
      <c r="G29" s="181">
        <v>97.8</v>
      </c>
      <c r="H29" s="181">
        <v>96.4</v>
      </c>
      <c r="I29" s="181">
        <v>96.4</v>
      </c>
      <c r="J29" s="181">
        <v>92.3</v>
      </c>
      <c r="K29" s="181">
        <v>93</v>
      </c>
      <c r="L29" s="181">
        <v>89.8</v>
      </c>
      <c r="M29" s="181">
        <v>86.4</v>
      </c>
      <c r="N29" s="181">
        <v>103.1</v>
      </c>
      <c r="O29" s="181">
        <v>97</v>
      </c>
      <c r="P29" s="181">
        <v>100.6</v>
      </c>
      <c r="Q29" s="181">
        <v>106</v>
      </c>
      <c r="R29" s="181">
        <v>100</v>
      </c>
      <c r="S29" s="181">
        <v>105.2</v>
      </c>
      <c r="T29" s="181">
        <v>106.3</v>
      </c>
      <c r="U29" s="181">
        <v>102.9</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row>
    <row r="30" spans="1:129" ht="15" customHeight="1" thickTop="1">
      <c r="A30" s="179"/>
      <c r="B30" s="180"/>
      <c r="C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row>
    <row r="31" spans="1:129" s="7" customFormat="1" ht="15" customHeight="1">
      <c r="A31" s="18"/>
      <c r="B31" s="8"/>
      <c r="C31" s="8"/>
      <c r="D31" s="8"/>
      <c r="E31" s="8"/>
      <c r="F31" s="8"/>
      <c r="G31" s="8"/>
      <c r="H31" s="8"/>
      <c r="I31" s="8"/>
    </row>
    <row r="32" spans="1:129" s="7" customFormat="1" ht="15" customHeight="1">
      <c r="A32" s="18"/>
      <c r="B32" s="8"/>
      <c r="C32" s="8"/>
      <c r="D32" s="8"/>
      <c r="E32" s="8"/>
      <c r="F32" s="8"/>
      <c r="G32" s="8"/>
      <c r="H32" s="8"/>
      <c r="I32" s="8"/>
    </row>
    <row r="33" spans="1:49" s="9" customFormat="1" ht="15" customHeight="1">
      <c r="A33" s="2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7"/>
      <c r="AR33" s="7"/>
      <c r="AS33" s="7"/>
      <c r="AT33" s="7"/>
      <c r="AU33" s="7"/>
      <c r="AV33" s="11"/>
      <c r="AW33" s="11"/>
    </row>
  </sheetData>
  <sheetProtection algorithmName="SHA-512" hashValue="oJIU1lS2knECk5V035nGzLdxtZ5knE719lCcxibhYy4QBh8R1yjBa9id9HEQy3l9x0BNSOFHQtDkms3MSzCiZg==" saltValue="OFzIquSaKxCwBV0BOyPWxQ==" spinCount="100000" sheet="1" objects="1" scenarios="1"/>
  <hyperlinks>
    <hyperlink ref="A1" location="'0'!A1" display="'0'!A1"/>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M32"/>
  <sheetViews>
    <sheetView showGridLines="0" zoomScale="86" zoomScaleNormal="86" workbookViewId="0">
      <pane xSplit="2" ySplit="3" topLeftCell="N14" activePane="bottomRight" state="frozen"/>
      <selection activeCell="B1" sqref="B1"/>
      <selection pane="topRight" activeCell="B1" sqref="B1"/>
      <selection pane="bottomLeft" activeCell="B1" sqref="B1"/>
      <selection pane="bottomRight"/>
    </sheetView>
  </sheetViews>
  <sheetFormatPr defaultColWidth="9.33203125" defaultRowHeight="15"/>
  <cols>
    <col min="1" max="1" width="9" style="3" customWidth="1"/>
    <col min="2" max="2" width="45.83203125" style="3" customWidth="1"/>
    <col min="3" max="12" width="12.83203125" style="32" customWidth="1"/>
    <col min="13" max="57" width="12.83203125" style="3" customWidth="1"/>
    <col min="58" max="16384" width="9.33203125" style="3"/>
  </cols>
  <sheetData>
    <row r="1" spans="1:146" ht="24" customHeight="1">
      <c r="A1" s="33" t="str">
        <f>IF('0'!A1=1,"до змісту","to title")</f>
        <v>до змісту</v>
      </c>
      <c r="B1" s="34"/>
      <c r="C1" s="31"/>
      <c r="D1" s="31"/>
      <c r="E1" s="31"/>
      <c r="F1" s="31"/>
      <c r="G1" s="31"/>
      <c r="H1" s="31"/>
      <c r="I1" s="31"/>
      <c r="J1" s="31"/>
      <c r="K1" s="31"/>
      <c r="L1" s="31"/>
    </row>
    <row r="2" spans="1:146" s="6" customFormat="1" ht="36" customHeight="1">
      <c r="A2" s="35"/>
      <c r="B2" s="36"/>
      <c r="C2" s="166" t="s">
        <v>3</v>
      </c>
      <c r="D2" s="166" t="s">
        <v>4</v>
      </c>
      <c r="E2" s="166" t="s">
        <v>5</v>
      </c>
      <c r="F2" s="166" t="s">
        <v>6</v>
      </c>
      <c r="G2" s="166" t="s">
        <v>7</v>
      </c>
      <c r="H2" s="166" t="s">
        <v>8</v>
      </c>
      <c r="I2" s="166" t="s">
        <v>9</v>
      </c>
      <c r="J2" s="166" t="s">
        <v>10</v>
      </c>
      <c r="K2" s="166" t="s">
        <v>11</v>
      </c>
      <c r="L2" s="166" t="s">
        <v>12</v>
      </c>
      <c r="M2" s="166" t="s">
        <v>13</v>
      </c>
      <c r="N2" s="166" t="s">
        <v>14</v>
      </c>
      <c r="O2" s="166" t="s">
        <v>15</v>
      </c>
      <c r="P2" s="166" t="s">
        <v>16</v>
      </c>
      <c r="Q2" s="166" t="s">
        <v>17</v>
      </c>
      <c r="R2" s="166" t="s">
        <v>18</v>
      </c>
    </row>
    <row r="3" spans="1:146" ht="39.75" customHeight="1">
      <c r="A3" s="192" t="str">
        <f>IF('0'!A1=1,"Середньооблікова кількість штатних працівників (тис. осіб) КВЕД 2010","Average staff numbers (thousands person) CTEA 2010")</f>
        <v>Середньооблікова кількість штатних працівників (тис. осіб) КВЕД 2010</v>
      </c>
      <c r="B3" s="193"/>
      <c r="C3" s="23">
        <v>10235</v>
      </c>
      <c r="D3" s="23">
        <v>10223.9</v>
      </c>
      <c r="E3" s="23">
        <v>10196.6</v>
      </c>
      <c r="F3" s="23">
        <v>10164.4</v>
      </c>
      <c r="G3" s="23">
        <v>9997.2999999999993</v>
      </c>
      <c r="H3" s="40" t="s">
        <v>0</v>
      </c>
      <c r="I3" s="23">
        <v>9150.6</v>
      </c>
      <c r="J3" s="23">
        <v>8959.4</v>
      </c>
      <c r="K3" s="23">
        <v>8183.1</v>
      </c>
      <c r="L3" s="23">
        <v>8164.3</v>
      </c>
      <c r="M3" s="23">
        <v>8102.5</v>
      </c>
      <c r="N3" s="23">
        <v>8064.7</v>
      </c>
      <c r="O3" s="23">
        <v>7891.1</v>
      </c>
      <c r="P3" s="23">
        <v>7887.5</v>
      </c>
      <c r="Q3" s="23">
        <v>7882.3</v>
      </c>
      <c r="R3" s="23">
        <v>7868.1</v>
      </c>
      <c r="S3" s="197" t="s">
        <v>67</v>
      </c>
    </row>
    <row r="4" spans="1:146" ht="32.1" customHeight="1">
      <c r="A4" s="194" t="str">
        <f>IF('0'!A1=1,"За видами економічної діяльності КВЕД 2010","By types of economic activity CTEA 2010")</f>
        <v>За видами економічної діяльності КВЕД 2010</v>
      </c>
      <c r="B4" s="37"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25">
        <v>515</v>
      </c>
      <c r="D4" s="25">
        <v>553</v>
      </c>
      <c r="E4" s="25">
        <v>573.29999999999995</v>
      </c>
      <c r="F4" s="25">
        <v>570.70000000000005</v>
      </c>
      <c r="G4" s="25">
        <v>493.4</v>
      </c>
      <c r="H4" s="29" t="s">
        <v>0</v>
      </c>
      <c r="I4" s="25">
        <v>522.1</v>
      </c>
      <c r="J4" s="25">
        <v>517.9</v>
      </c>
      <c r="K4" s="25">
        <v>436</v>
      </c>
      <c r="L4" s="25">
        <v>465</v>
      </c>
      <c r="M4" s="25">
        <v>480.9</v>
      </c>
      <c r="N4" s="25">
        <v>478.9</v>
      </c>
      <c r="O4" s="25">
        <v>427</v>
      </c>
      <c r="P4" s="25">
        <v>457.9</v>
      </c>
      <c r="Q4" s="25">
        <v>472.5</v>
      </c>
      <c r="R4" s="25">
        <v>473.2</v>
      </c>
      <c r="S4" s="197"/>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row>
    <row r="5" spans="1:146" ht="32.1" customHeight="1">
      <c r="A5" s="195"/>
      <c r="B5" s="38" t="str">
        <f>IF('0'!A1=1,"з них сільське господарство","of which agriculture")</f>
        <v>з них сільське господарство</v>
      </c>
      <c r="C5" s="25">
        <v>448.8</v>
      </c>
      <c r="D5" s="25">
        <v>486</v>
      </c>
      <c r="E5" s="25">
        <v>506.7</v>
      </c>
      <c r="F5" s="25">
        <v>504.9</v>
      </c>
      <c r="G5" s="25">
        <v>432.5</v>
      </c>
      <c r="H5" s="29" t="s">
        <v>0</v>
      </c>
      <c r="I5" s="25">
        <v>462.1</v>
      </c>
      <c r="J5" s="25">
        <v>458.3</v>
      </c>
      <c r="K5" s="25">
        <v>375.5</v>
      </c>
      <c r="L5" s="25">
        <v>403.8</v>
      </c>
      <c r="M5" s="25">
        <v>419.3</v>
      </c>
      <c r="N5" s="25">
        <v>417.1</v>
      </c>
      <c r="O5" s="25">
        <v>365.7</v>
      </c>
      <c r="P5" s="25">
        <v>395.4</v>
      </c>
      <c r="Q5" s="25">
        <v>409.5</v>
      </c>
      <c r="R5" s="25">
        <v>410.3</v>
      </c>
      <c r="S5" s="197"/>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row>
    <row r="6" spans="1:146" ht="32.1" customHeight="1">
      <c r="A6" s="195"/>
      <c r="B6" s="38" t="str">
        <f>IF('0'!A1=1,"Промисловість","Manufacturing")</f>
        <v>Промисловість</v>
      </c>
      <c r="C6" s="25">
        <v>2723.5</v>
      </c>
      <c r="D6" s="25">
        <v>2702.7</v>
      </c>
      <c r="E6" s="25">
        <v>2686.8</v>
      </c>
      <c r="F6" s="25">
        <v>2672.9</v>
      </c>
      <c r="G6" s="25">
        <v>2607.6999999999998</v>
      </c>
      <c r="H6" s="29" t="s">
        <v>0</v>
      </c>
      <c r="I6" s="25">
        <v>2371.1</v>
      </c>
      <c r="J6" s="25">
        <v>2296.8000000000002</v>
      </c>
      <c r="K6" s="25">
        <v>2057.1999999999998</v>
      </c>
      <c r="L6" s="25">
        <v>2069.6999999999998</v>
      </c>
      <c r="M6" s="25">
        <v>2048</v>
      </c>
      <c r="N6" s="25">
        <v>2039.6</v>
      </c>
      <c r="O6" s="25">
        <v>1987.6</v>
      </c>
      <c r="P6" s="25">
        <v>1971.4</v>
      </c>
      <c r="Q6" s="25">
        <v>1971.4</v>
      </c>
      <c r="R6" s="25">
        <v>1960</v>
      </c>
      <c r="S6" s="197"/>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row>
    <row r="7" spans="1:146" ht="32.1" customHeight="1">
      <c r="A7" s="195"/>
      <c r="B7" s="38" t="str">
        <f>IF('0'!A1=1,"Будівництво","Construction")</f>
        <v>Будівництво</v>
      </c>
      <c r="C7" s="25">
        <v>303.7</v>
      </c>
      <c r="D7" s="25">
        <v>302</v>
      </c>
      <c r="E7" s="25">
        <v>299.10000000000002</v>
      </c>
      <c r="F7" s="25">
        <v>295.39999999999998</v>
      </c>
      <c r="G7" s="25">
        <v>267.2</v>
      </c>
      <c r="H7" s="29" t="s">
        <v>0</v>
      </c>
      <c r="I7" s="25">
        <v>235.4</v>
      </c>
      <c r="J7" s="25">
        <v>227.8</v>
      </c>
      <c r="K7" s="25">
        <v>191.2</v>
      </c>
      <c r="L7" s="25">
        <v>188.4</v>
      </c>
      <c r="M7" s="25">
        <v>185</v>
      </c>
      <c r="N7" s="25">
        <v>182.1</v>
      </c>
      <c r="O7" s="25">
        <v>172.3</v>
      </c>
      <c r="P7" s="25">
        <v>173.2</v>
      </c>
      <c r="Q7" s="25">
        <v>174</v>
      </c>
      <c r="R7" s="25">
        <v>173.2</v>
      </c>
      <c r="S7" s="197"/>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row>
    <row r="8" spans="1:146" ht="32.1" customHeight="1">
      <c r="A8" s="195"/>
      <c r="B8" s="38"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25">
        <v>931.4</v>
      </c>
      <c r="D8" s="25">
        <v>924.8</v>
      </c>
      <c r="E8" s="25">
        <v>916.1</v>
      </c>
      <c r="F8" s="25">
        <v>911</v>
      </c>
      <c r="G8" s="25">
        <v>892.6</v>
      </c>
      <c r="H8" s="29" t="s">
        <v>0</v>
      </c>
      <c r="I8" s="25">
        <v>804.3</v>
      </c>
      <c r="J8" s="25">
        <v>785.6</v>
      </c>
      <c r="K8" s="25">
        <v>710.9</v>
      </c>
      <c r="L8" s="25">
        <v>703.7</v>
      </c>
      <c r="M8" s="25">
        <v>692</v>
      </c>
      <c r="N8" s="25">
        <v>687.5</v>
      </c>
      <c r="O8" s="25">
        <v>712.9</v>
      </c>
      <c r="P8" s="25">
        <v>714.5</v>
      </c>
      <c r="Q8" s="25">
        <v>715.7</v>
      </c>
      <c r="R8" s="25">
        <v>712.4</v>
      </c>
      <c r="S8" s="197"/>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row>
    <row r="9" spans="1:146" ht="32.1" customHeight="1">
      <c r="A9" s="195"/>
      <c r="B9" s="38"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25">
        <v>818.7</v>
      </c>
      <c r="D9" s="25">
        <v>814.7</v>
      </c>
      <c r="E9" s="25">
        <v>812.1</v>
      </c>
      <c r="F9" s="25">
        <v>808.6</v>
      </c>
      <c r="G9" s="25">
        <v>811.8</v>
      </c>
      <c r="H9" s="29" t="s">
        <v>0</v>
      </c>
      <c r="I9" s="25">
        <v>742.9</v>
      </c>
      <c r="J9" s="25">
        <v>731</v>
      </c>
      <c r="K9" s="25">
        <v>668.7</v>
      </c>
      <c r="L9" s="25">
        <v>665.3</v>
      </c>
      <c r="M9" s="25">
        <v>667.6</v>
      </c>
      <c r="N9" s="25">
        <v>661.4</v>
      </c>
      <c r="O9" s="25">
        <v>661.5</v>
      </c>
      <c r="P9" s="25">
        <v>660.9</v>
      </c>
      <c r="Q9" s="25">
        <v>660.6</v>
      </c>
      <c r="R9" s="25">
        <v>659.9</v>
      </c>
      <c r="S9" s="197"/>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row>
    <row r="10" spans="1:146" ht="32.1" customHeight="1">
      <c r="A10" s="195"/>
      <c r="B10" s="38" t="str">
        <f>IF('0'!A1=1,"діяльність транспорту"," transport activities")</f>
        <v>діяльність транспорту</v>
      </c>
      <c r="C10" s="25">
        <v>272</v>
      </c>
      <c r="D10" s="25">
        <v>272.3</v>
      </c>
      <c r="E10" s="25">
        <v>272.5</v>
      </c>
      <c r="F10" s="25">
        <v>272</v>
      </c>
      <c r="G10" s="25">
        <v>321.5</v>
      </c>
      <c r="H10" s="29" t="s">
        <v>0</v>
      </c>
      <c r="I10" s="25">
        <v>293.39999999999998</v>
      </c>
      <c r="J10" s="25">
        <v>288.39999999999998</v>
      </c>
      <c r="K10" s="25">
        <v>269.3</v>
      </c>
      <c r="L10" s="25">
        <v>268.10000000000002</v>
      </c>
      <c r="M10" s="25">
        <v>268.2</v>
      </c>
      <c r="N10" s="25">
        <v>266.7</v>
      </c>
      <c r="O10" s="25">
        <v>280.7</v>
      </c>
      <c r="P10" s="25">
        <v>280.89999999999998</v>
      </c>
      <c r="Q10" s="25">
        <v>282.39999999999998</v>
      </c>
      <c r="R10" s="25">
        <v>282.3</v>
      </c>
      <c r="S10" s="197"/>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row>
    <row r="11" spans="1:146" ht="32.1" customHeight="1">
      <c r="A11" s="195"/>
      <c r="B11" s="38"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1" s="25">
        <v>448.4</v>
      </c>
      <c r="D11" s="25">
        <v>444.6</v>
      </c>
      <c r="E11" s="25">
        <v>442.3</v>
      </c>
      <c r="F11" s="25">
        <v>439.8</v>
      </c>
      <c r="G11" s="25">
        <v>394.3</v>
      </c>
      <c r="H11" s="29" t="s">
        <v>0</v>
      </c>
      <c r="I11" s="25">
        <v>361.2</v>
      </c>
      <c r="J11" s="25">
        <v>355</v>
      </c>
      <c r="K11" s="25">
        <v>317.60000000000002</v>
      </c>
      <c r="L11" s="25">
        <v>316.5</v>
      </c>
      <c r="M11" s="25">
        <v>319.5</v>
      </c>
      <c r="N11" s="25">
        <v>315.39999999999998</v>
      </c>
      <c r="O11" s="25">
        <v>303.7</v>
      </c>
      <c r="P11" s="25">
        <v>303.10000000000002</v>
      </c>
      <c r="Q11" s="25">
        <v>301.39999999999998</v>
      </c>
      <c r="R11" s="25">
        <v>301</v>
      </c>
      <c r="S11" s="197"/>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row>
    <row r="12" spans="1:146" ht="32.1" customHeight="1">
      <c r="A12" s="195"/>
      <c r="B12" s="38" t="str">
        <f>IF('0'!A1=1,"поштова та кур’єрська діяльність","Postal and courier activities")</f>
        <v>поштова та кур’єрська діяльність</v>
      </c>
      <c r="C12" s="25">
        <v>98.3</v>
      </c>
      <c r="D12" s="25">
        <v>97.8</v>
      </c>
      <c r="E12" s="25">
        <v>97.3</v>
      </c>
      <c r="F12" s="25">
        <v>96.8</v>
      </c>
      <c r="G12" s="25">
        <v>96</v>
      </c>
      <c r="H12" s="29" t="s">
        <v>0</v>
      </c>
      <c r="I12" s="25">
        <v>88.3</v>
      </c>
      <c r="J12" s="25">
        <v>87.6</v>
      </c>
      <c r="K12" s="25">
        <v>81.8</v>
      </c>
      <c r="L12" s="25">
        <v>80.7</v>
      </c>
      <c r="M12" s="25">
        <v>80</v>
      </c>
      <c r="N12" s="25">
        <v>79.3</v>
      </c>
      <c r="O12" s="25">
        <v>77.099999999999994</v>
      </c>
      <c r="P12" s="25">
        <v>76.900000000000006</v>
      </c>
      <c r="Q12" s="25">
        <v>76.8</v>
      </c>
      <c r="R12" s="25">
        <v>76.599999999999994</v>
      </c>
      <c r="S12" s="197"/>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row>
    <row r="13" spans="1:146" ht="32.1" customHeight="1">
      <c r="A13" s="195"/>
      <c r="B13" s="38" t="str">
        <f>IF('0'!A1=1,"Тимчасове розміщування й  організація харчування","Accommodation and food service activities")</f>
        <v>Тимчасове розміщування й  організація харчування</v>
      </c>
      <c r="C13" s="25">
        <v>104.7</v>
      </c>
      <c r="D13" s="25">
        <v>107.2</v>
      </c>
      <c r="E13" s="25">
        <v>110.3</v>
      </c>
      <c r="F13" s="25">
        <v>107.6</v>
      </c>
      <c r="G13" s="25">
        <v>105</v>
      </c>
      <c r="H13" s="29" t="s">
        <v>0</v>
      </c>
      <c r="I13" s="25">
        <v>89.2</v>
      </c>
      <c r="J13" s="25">
        <v>85.5</v>
      </c>
      <c r="K13" s="25">
        <v>72.900000000000006</v>
      </c>
      <c r="L13" s="25">
        <v>71.900000000000006</v>
      </c>
      <c r="M13" s="25">
        <v>71.5</v>
      </c>
      <c r="N13" s="25">
        <v>71.400000000000006</v>
      </c>
      <c r="O13" s="25">
        <v>73.900000000000006</v>
      </c>
      <c r="P13" s="25">
        <v>75.2</v>
      </c>
      <c r="Q13" s="25">
        <v>75.900000000000006</v>
      </c>
      <c r="R13" s="25">
        <v>75.900000000000006</v>
      </c>
      <c r="S13" s="197"/>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1:146" ht="32.1" customHeight="1">
      <c r="A14" s="195"/>
      <c r="B14" s="38" t="str">
        <f>IF('0'!A1=1,"Інформація та телекомунікації","Information and communication")</f>
        <v>Інформація та телекомунікації</v>
      </c>
      <c r="C14" s="25">
        <v>188</v>
      </c>
      <c r="D14" s="25">
        <v>186.3</v>
      </c>
      <c r="E14" s="25">
        <v>185.3</v>
      </c>
      <c r="F14" s="25">
        <v>184.3</v>
      </c>
      <c r="G14" s="25">
        <v>177.9</v>
      </c>
      <c r="H14" s="29" t="s">
        <v>0</v>
      </c>
      <c r="I14" s="25">
        <v>161.1</v>
      </c>
      <c r="J14" s="25">
        <v>157.30000000000001</v>
      </c>
      <c r="K14" s="25">
        <v>140.69999999999999</v>
      </c>
      <c r="L14" s="25">
        <v>138.30000000000001</v>
      </c>
      <c r="M14" s="25">
        <v>135.5</v>
      </c>
      <c r="N14" s="25">
        <v>134</v>
      </c>
      <c r="O14" s="25">
        <v>125.4</v>
      </c>
      <c r="P14" s="25">
        <v>125.2</v>
      </c>
      <c r="Q14" s="25">
        <v>123.7</v>
      </c>
      <c r="R14" s="25">
        <v>122.3</v>
      </c>
      <c r="S14" s="197"/>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row>
    <row r="15" spans="1:146" ht="32.1" customHeight="1">
      <c r="A15" s="195"/>
      <c r="B15" s="38" t="str">
        <f>IF('0'!A1=1,"Фінансова та страхова діяльність","Financial and insurance activities")</f>
        <v>Фінансова та страхова діяльність</v>
      </c>
      <c r="C15" s="25">
        <v>275.3</v>
      </c>
      <c r="D15" s="25">
        <v>274.89999999999998</v>
      </c>
      <c r="E15" s="25">
        <v>274.7</v>
      </c>
      <c r="F15" s="25">
        <v>274.60000000000002</v>
      </c>
      <c r="G15" s="25">
        <v>272.60000000000002</v>
      </c>
      <c r="H15" s="29" t="s">
        <v>0</v>
      </c>
      <c r="I15" s="25">
        <v>248.2</v>
      </c>
      <c r="J15" s="25">
        <v>245.2</v>
      </c>
      <c r="K15" s="25">
        <v>210.9</v>
      </c>
      <c r="L15" s="25">
        <v>202.5</v>
      </c>
      <c r="M15" s="25">
        <v>195.9</v>
      </c>
      <c r="N15" s="25">
        <v>191.5</v>
      </c>
      <c r="O15" s="25">
        <v>178.6</v>
      </c>
      <c r="P15" s="25">
        <v>177</v>
      </c>
      <c r="Q15" s="25">
        <v>175.3</v>
      </c>
      <c r="R15" s="25">
        <v>174.2</v>
      </c>
      <c r="S15" s="197"/>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row>
    <row r="16" spans="1:146" ht="32.1" customHeight="1">
      <c r="A16" s="195"/>
      <c r="B16" s="38" t="str">
        <f>IF('0'!A1=1,"Операції з нерухомим майном","Real estate activities")</f>
        <v>Операції з нерухомим майном</v>
      </c>
      <c r="C16" s="25">
        <v>137.4</v>
      </c>
      <c r="D16" s="25">
        <v>136.1</v>
      </c>
      <c r="E16" s="25">
        <v>133.30000000000001</v>
      </c>
      <c r="F16" s="25">
        <v>132.1</v>
      </c>
      <c r="G16" s="25">
        <v>116.8</v>
      </c>
      <c r="H16" s="29" t="s">
        <v>0</v>
      </c>
      <c r="I16" s="25">
        <v>103.9</v>
      </c>
      <c r="J16" s="25">
        <v>102.6</v>
      </c>
      <c r="K16" s="25">
        <v>93.5</v>
      </c>
      <c r="L16" s="25">
        <v>92.2</v>
      </c>
      <c r="M16" s="25">
        <v>92.3</v>
      </c>
      <c r="N16" s="25">
        <v>91.9</v>
      </c>
      <c r="O16" s="25">
        <v>88.6</v>
      </c>
      <c r="P16" s="25">
        <v>87.6</v>
      </c>
      <c r="Q16" s="25">
        <v>85.5</v>
      </c>
      <c r="R16" s="25">
        <v>85</v>
      </c>
      <c r="S16" s="197"/>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row>
    <row r="17" spans="1:169" ht="32.1" customHeight="1">
      <c r="A17" s="195"/>
      <c r="B17" s="38" t="str">
        <f>IF('0'!A1=1,"Професійна, наукова та технічна  діяльність","Professional, scientific and technical activities")</f>
        <v>Професійна, наукова та технічна  діяльність</v>
      </c>
      <c r="C17" s="25">
        <v>324.2</v>
      </c>
      <c r="D17" s="25">
        <v>322.5</v>
      </c>
      <c r="E17" s="25">
        <v>320.7</v>
      </c>
      <c r="F17" s="25">
        <v>319</v>
      </c>
      <c r="G17" s="25">
        <v>304.2</v>
      </c>
      <c r="H17" s="29" t="s">
        <v>0</v>
      </c>
      <c r="I17" s="25">
        <v>279.5</v>
      </c>
      <c r="J17" s="25">
        <v>276.10000000000002</v>
      </c>
      <c r="K17" s="25">
        <v>251.4</v>
      </c>
      <c r="L17" s="25">
        <v>247.5</v>
      </c>
      <c r="M17" s="25">
        <v>244.1</v>
      </c>
      <c r="N17" s="25">
        <v>240.1</v>
      </c>
      <c r="O17" s="25">
        <v>232.4</v>
      </c>
      <c r="P17" s="25">
        <v>231.9</v>
      </c>
      <c r="Q17" s="25">
        <v>230.4</v>
      </c>
      <c r="R17" s="25">
        <v>230.5</v>
      </c>
      <c r="S17" s="197"/>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row>
    <row r="18" spans="1:169" ht="32.1" customHeight="1">
      <c r="A18" s="195"/>
      <c r="B18" s="38" t="str">
        <f>IF('0'!A1=1,"з неї наукові дослідження та розробки","of which scientific research and development")</f>
        <v>з неї наукові дослідження та розробки</v>
      </c>
      <c r="C18" s="25">
        <v>116.5</v>
      </c>
      <c r="D18" s="25">
        <v>115.8</v>
      </c>
      <c r="E18" s="25">
        <v>115.3</v>
      </c>
      <c r="F18" s="25">
        <v>114.7</v>
      </c>
      <c r="G18" s="25">
        <v>110.5</v>
      </c>
      <c r="H18" s="29" t="s">
        <v>0</v>
      </c>
      <c r="I18" s="25">
        <v>104.9</v>
      </c>
      <c r="J18" s="25">
        <v>104</v>
      </c>
      <c r="K18" s="25">
        <v>99.1</v>
      </c>
      <c r="L18" s="25">
        <v>97.7</v>
      </c>
      <c r="M18" s="25">
        <v>97.1</v>
      </c>
      <c r="N18" s="25">
        <v>96.8</v>
      </c>
      <c r="O18" s="25">
        <v>92.5</v>
      </c>
      <c r="P18" s="25">
        <v>91.7</v>
      </c>
      <c r="Q18" s="25">
        <v>91</v>
      </c>
      <c r="R18" s="25">
        <v>90.5</v>
      </c>
      <c r="S18" s="197"/>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row>
    <row r="19" spans="1:169" ht="32.1" customHeight="1">
      <c r="A19" s="195"/>
      <c r="B19" s="38"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19" s="25">
        <v>239.1</v>
      </c>
      <c r="D19" s="25">
        <v>239.2</v>
      </c>
      <c r="E19" s="25">
        <v>238.5</v>
      </c>
      <c r="F19" s="25">
        <v>237.5</v>
      </c>
      <c r="G19" s="25">
        <v>261.89999999999998</v>
      </c>
      <c r="H19" s="29" t="s">
        <v>0</v>
      </c>
      <c r="I19" s="25">
        <v>238.5</v>
      </c>
      <c r="J19" s="25">
        <v>232</v>
      </c>
      <c r="K19" s="25">
        <v>206.5</v>
      </c>
      <c r="L19" s="25">
        <v>199.6</v>
      </c>
      <c r="M19" s="25">
        <v>195.6</v>
      </c>
      <c r="N19" s="25">
        <v>192.4</v>
      </c>
      <c r="O19" s="25">
        <v>192.2</v>
      </c>
      <c r="P19" s="25">
        <v>191</v>
      </c>
      <c r="Q19" s="25">
        <v>189.7</v>
      </c>
      <c r="R19" s="25">
        <v>188.5</v>
      </c>
      <c r="S19" s="197"/>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row>
    <row r="20" spans="1:169" ht="32.1" customHeight="1">
      <c r="A20" s="195"/>
      <c r="B20" s="38"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0" s="25">
        <v>605.20000000000005</v>
      </c>
      <c r="D20" s="25">
        <v>601.29999999999995</v>
      </c>
      <c r="E20" s="25">
        <v>592.4</v>
      </c>
      <c r="F20" s="25">
        <v>590.29999999999995</v>
      </c>
      <c r="G20" s="25">
        <v>598.70000000000005</v>
      </c>
      <c r="H20" s="29" t="s">
        <v>0</v>
      </c>
      <c r="I20" s="25">
        <v>533.6</v>
      </c>
      <c r="J20" s="25">
        <v>528.70000000000005</v>
      </c>
      <c r="K20" s="25">
        <v>501.1</v>
      </c>
      <c r="L20" s="25">
        <v>495.2</v>
      </c>
      <c r="M20" s="25">
        <v>487</v>
      </c>
      <c r="N20" s="25">
        <v>483.8</v>
      </c>
      <c r="O20" s="25">
        <v>470.8</v>
      </c>
      <c r="P20" s="25">
        <v>467.7</v>
      </c>
      <c r="Q20" s="25">
        <v>464.2</v>
      </c>
      <c r="R20" s="25">
        <v>463.4</v>
      </c>
      <c r="S20" s="197"/>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row>
    <row r="21" spans="1:169" ht="32.1" customHeight="1">
      <c r="A21" s="195"/>
      <c r="B21" s="38" t="str">
        <f>IF('0'!A1=1,"Освіта","Education")</f>
        <v>Освіта</v>
      </c>
      <c r="C21" s="25">
        <v>1661.8</v>
      </c>
      <c r="D21" s="25">
        <v>1648.4</v>
      </c>
      <c r="E21" s="25">
        <v>1636.4</v>
      </c>
      <c r="F21" s="25">
        <v>1642.4</v>
      </c>
      <c r="G21" s="25">
        <v>1658.4</v>
      </c>
      <c r="H21" s="29" t="s">
        <v>0</v>
      </c>
      <c r="I21" s="25">
        <v>1522.2</v>
      </c>
      <c r="J21" s="25">
        <v>1498.9</v>
      </c>
      <c r="K21" s="25">
        <v>1454.8</v>
      </c>
      <c r="L21" s="25">
        <v>1443</v>
      </c>
      <c r="M21" s="25">
        <v>1429.1</v>
      </c>
      <c r="N21" s="25">
        <v>1434.1</v>
      </c>
      <c r="O21" s="25">
        <v>1407.2</v>
      </c>
      <c r="P21" s="25">
        <v>1396.1</v>
      </c>
      <c r="Q21" s="25">
        <v>1385.7</v>
      </c>
      <c r="R21" s="25">
        <v>1392.6</v>
      </c>
      <c r="S21" s="197"/>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row>
    <row r="22" spans="1:169" ht="32.1" customHeight="1">
      <c r="A22" s="195"/>
      <c r="B22" s="38" t="str">
        <f>IF('0'!A1=1,"Охорона здоров’я та надання  соціальної допомоги","Human health and social work activities")</f>
        <v>Охорона здоров’я та надання  соціальної допомоги</v>
      </c>
      <c r="C22" s="25">
        <v>1183.0999999999999</v>
      </c>
      <c r="D22" s="25">
        <v>1187.0999999999999</v>
      </c>
      <c r="E22" s="25">
        <v>1195.0999999999999</v>
      </c>
      <c r="F22" s="25">
        <v>1195.0999999999999</v>
      </c>
      <c r="G22" s="25">
        <v>1201.5999999999999</v>
      </c>
      <c r="H22" s="29" t="s">
        <v>0</v>
      </c>
      <c r="I22" s="25">
        <v>1087.5</v>
      </c>
      <c r="J22" s="25">
        <v>1065.3</v>
      </c>
      <c r="K22" s="25">
        <v>990.8</v>
      </c>
      <c r="L22" s="25">
        <v>987.3</v>
      </c>
      <c r="M22" s="25">
        <v>984.9</v>
      </c>
      <c r="N22" s="25">
        <v>983.8</v>
      </c>
      <c r="O22" s="25">
        <v>975.1</v>
      </c>
      <c r="P22" s="25">
        <v>972</v>
      </c>
      <c r="Q22" s="25">
        <v>972.7</v>
      </c>
      <c r="R22" s="25">
        <v>971.6</v>
      </c>
      <c r="S22" s="197"/>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row>
    <row r="23" spans="1:169" ht="32.1" customHeight="1">
      <c r="A23" s="195"/>
      <c r="B23" s="38" t="str">
        <f>IF('0'!A1=1,"з них охорона здоров’я  ","of which human health")</f>
        <v xml:space="preserve">з них охорона здоров’я  </v>
      </c>
      <c r="C23" s="25">
        <v>1058.0999999999999</v>
      </c>
      <c r="D23" s="25">
        <v>1061.9000000000001</v>
      </c>
      <c r="E23" s="25">
        <v>1069.9000000000001</v>
      </c>
      <c r="F23" s="25">
        <v>1069.5999999999999</v>
      </c>
      <c r="G23" s="25">
        <v>1067.4000000000001</v>
      </c>
      <c r="H23" s="29" t="s">
        <v>0</v>
      </c>
      <c r="I23" s="25">
        <v>966.6</v>
      </c>
      <c r="J23" s="25">
        <v>946.6</v>
      </c>
      <c r="K23" s="25">
        <v>886.3</v>
      </c>
      <c r="L23" s="25">
        <v>882.5</v>
      </c>
      <c r="M23" s="25">
        <v>880.4</v>
      </c>
      <c r="N23" s="25">
        <v>879.7</v>
      </c>
      <c r="O23" s="25">
        <v>869.1</v>
      </c>
      <c r="P23" s="25">
        <v>866.2</v>
      </c>
      <c r="Q23" s="25">
        <v>866.9</v>
      </c>
      <c r="R23" s="25">
        <v>865.7</v>
      </c>
      <c r="S23" s="197"/>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row>
    <row r="24" spans="1:169" ht="32.1" customHeight="1">
      <c r="A24" s="195"/>
      <c r="B24" s="38" t="str">
        <f>IF('0'!A1=1,"Мистецтво, спорт, розваги та відпочинок","Arts, sport, entertainment and recreation")</f>
        <v>Мистецтво, спорт, розваги та відпочинок</v>
      </c>
      <c r="C24" s="25">
        <v>175.6</v>
      </c>
      <c r="D24" s="25">
        <v>175.7</v>
      </c>
      <c r="E24" s="25">
        <v>175</v>
      </c>
      <c r="F24" s="25">
        <v>175.6</v>
      </c>
      <c r="G24" s="25">
        <v>184.6</v>
      </c>
      <c r="H24" s="29" t="s">
        <v>0</v>
      </c>
      <c r="I24" s="25">
        <v>173.1</v>
      </c>
      <c r="J24" s="25">
        <v>172</v>
      </c>
      <c r="K24" s="25">
        <v>164.9</v>
      </c>
      <c r="L24" s="25">
        <v>163.4</v>
      </c>
      <c r="M24" s="25">
        <v>161.80000000000001</v>
      </c>
      <c r="N24" s="25">
        <v>161.4</v>
      </c>
      <c r="O24" s="25">
        <v>155.19999999999999</v>
      </c>
      <c r="P24" s="25">
        <v>155.5</v>
      </c>
      <c r="Q24" s="25">
        <v>154.4</v>
      </c>
      <c r="R24" s="25">
        <v>154.9</v>
      </c>
      <c r="S24" s="197"/>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row>
    <row r="25" spans="1:169" ht="32.1" customHeight="1">
      <c r="A25" s="195"/>
      <c r="B25" s="38" t="str">
        <f>IF('0'!A1=1,"діяльність у сфері творчості, мистецтва та розваг","arts, entertainment and recreation activities")</f>
        <v>діяльність у сфері творчості, мистецтва та розваг</v>
      </c>
      <c r="C25" s="25">
        <v>88.3</v>
      </c>
      <c r="D25" s="25">
        <v>87.8</v>
      </c>
      <c r="E25" s="25">
        <v>87.3</v>
      </c>
      <c r="F25" s="25">
        <v>87.8</v>
      </c>
      <c r="G25" s="25">
        <v>93.6</v>
      </c>
      <c r="H25" s="29" t="s">
        <v>0</v>
      </c>
      <c r="I25" s="25">
        <v>90.1</v>
      </c>
      <c r="J25" s="25">
        <v>89.5</v>
      </c>
      <c r="K25" s="25">
        <v>85.8</v>
      </c>
      <c r="L25" s="25">
        <v>86.2</v>
      </c>
      <c r="M25" s="25">
        <v>85.1</v>
      </c>
      <c r="N25" s="25">
        <v>85.2</v>
      </c>
      <c r="O25" s="25">
        <v>84.8</v>
      </c>
      <c r="P25" s="25">
        <v>84.7</v>
      </c>
      <c r="Q25" s="25">
        <v>83.8</v>
      </c>
      <c r="R25" s="25">
        <v>84.4</v>
      </c>
      <c r="S25" s="197"/>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row>
    <row r="26" spans="1:169" ht="32.1" customHeight="1">
      <c r="A26" s="195"/>
      <c r="B26" s="38"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6" s="25">
        <v>53</v>
      </c>
      <c r="D26" s="25">
        <v>53</v>
      </c>
      <c r="E26" s="25">
        <v>53</v>
      </c>
      <c r="F26" s="25">
        <v>53.2</v>
      </c>
      <c r="G26" s="25">
        <v>55</v>
      </c>
      <c r="H26" s="29" t="s">
        <v>0</v>
      </c>
      <c r="I26" s="25">
        <v>50.4</v>
      </c>
      <c r="J26" s="25">
        <v>50.5</v>
      </c>
      <c r="K26" s="25">
        <v>50.2</v>
      </c>
      <c r="L26" s="25">
        <v>48.5</v>
      </c>
      <c r="M26" s="25">
        <v>48.3</v>
      </c>
      <c r="N26" s="25">
        <v>48.2</v>
      </c>
      <c r="O26" s="25">
        <v>46.9</v>
      </c>
      <c r="P26" s="25">
        <v>46.6</v>
      </c>
      <c r="Q26" s="25">
        <v>46.4</v>
      </c>
      <c r="R26" s="25">
        <v>46.5</v>
      </c>
      <c r="S26" s="197"/>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row>
    <row r="27" spans="1:169" ht="32.1" customHeight="1">
      <c r="A27" s="196"/>
      <c r="B27" s="39" t="str">
        <f>IF('0'!A1=1,"Надання інших видів послуг","Other service activities")</f>
        <v>Надання інших видів послуг</v>
      </c>
      <c r="C27" s="25">
        <v>48.3</v>
      </c>
      <c r="D27" s="25">
        <v>48</v>
      </c>
      <c r="E27" s="25">
        <v>47.5</v>
      </c>
      <c r="F27" s="25">
        <v>47.3</v>
      </c>
      <c r="G27" s="25">
        <v>42.6</v>
      </c>
      <c r="H27" s="29" t="s">
        <v>0</v>
      </c>
      <c r="I27" s="25">
        <v>38</v>
      </c>
      <c r="J27" s="25">
        <v>36.700000000000003</v>
      </c>
      <c r="K27" s="25">
        <v>31.6</v>
      </c>
      <c r="L27" s="25">
        <v>31.3</v>
      </c>
      <c r="M27" s="25">
        <v>31.1</v>
      </c>
      <c r="N27" s="25">
        <v>30.9</v>
      </c>
      <c r="O27" s="25">
        <v>30.4</v>
      </c>
      <c r="P27" s="25">
        <v>30.4</v>
      </c>
      <c r="Q27" s="25">
        <v>30.6</v>
      </c>
      <c r="R27" s="25">
        <v>30.5</v>
      </c>
      <c r="S27" s="197"/>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row>
    <row r="28" spans="1:169" ht="15" customHeight="1">
      <c r="A28" s="16"/>
      <c r="B28" s="1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row>
    <row r="29" spans="1:169" s="7" customFormat="1" ht="15" customHeight="1">
      <c r="A29" s="17"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9" s="18"/>
      <c r="C29" s="8"/>
      <c r="D29" s="8"/>
      <c r="E29" s="8"/>
      <c r="F29" s="8"/>
      <c r="G29" s="8"/>
      <c r="H29" s="8"/>
      <c r="I29" s="8"/>
      <c r="J29" s="8"/>
    </row>
    <row r="30" spans="1:169" s="7" customFormat="1" ht="15" customHeight="1">
      <c r="A30" s="19"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0" s="18"/>
      <c r="C30" s="8"/>
      <c r="D30" s="8"/>
      <c r="E30" s="8"/>
      <c r="F30" s="8"/>
      <c r="G30" s="8"/>
      <c r="H30" s="8"/>
      <c r="I30" s="8"/>
      <c r="J30" s="8"/>
    </row>
    <row r="31" spans="1:169" s="9" customFormat="1" ht="15" customHeight="1">
      <c r="A31" s="19" t="str">
        <f>IF('0'!A1=1,"*Починаючи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операції.","*Since III quarter 2014 excluding the temporarily occupied territory of the Autonomous Republic of Crimea and the city of Sevastopol, since I quarter 2015 excluding part of the anti-terrorist operation zone.")</f>
        <v>*Починаючи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v>
      </c>
      <c r="B31" s="2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7"/>
      <c r="AT31" s="7"/>
      <c r="AU31" s="7"/>
      <c r="AV31" s="7"/>
      <c r="AW31" s="7"/>
      <c r="AX31" s="11"/>
      <c r="AY31" s="11"/>
    </row>
    <row r="32" spans="1:169" s="9" customFormat="1" ht="15" customHeight="1">
      <c r="A32" s="19" t="str">
        <f>IF('0'!A1=1,"**Починаючи з III кварталу 2014 року дані можуть бути уточнені.","**Since III quarter 2014 the data can be corrected .")</f>
        <v>**Починаючи з III кварталу 2014 року дані можуть бути уточнені.</v>
      </c>
      <c r="B32" s="2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7"/>
      <c r="FJ32" s="7"/>
      <c r="FK32" s="7"/>
      <c r="FL32" s="7"/>
      <c r="FM32" s="7"/>
    </row>
  </sheetData>
  <sheetProtection algorithmName="SHA-512" hashValue="RvU+aqJQVXitPGqfAUtMKX26TRYLxAvJlH8/tmaZqksjiTwRRzhsxYaXjlIT2oK3uE8s7HhAJmX7gA0zr7mh1g==" saltValue="V0KOxIrbLwPZsj3+wGpBMg==" spinCount="100000" sheet="1" objects="1" scenarios="1"/>
  <mergeCells count="3">
    <mergeCell ref="A3:B3"/>
    <mergeCell ref="A4:A27"/>
    <mergeCell ref="S3:S27"/>
  </mergeCells>
  <hyperlinks>
    <hyperlink ref="A1" location="'0'!A1" display="'0'!A1"/>
  </hyperlinks>
  <pageMargins left="0.7" right="0.7" top="0.75" bottom="0.75" header="0.3" footer="0.3"/>
  <pageSetup paperSize="9"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FQ31"/>
  <sheetViews>
    <sheetView showGridLines="0" zoomScale="86" zoomScaleNormal="86" workbookViewId="0">
      <pane xSplit="2" topLeftCell="AP1" activePane="topRight" state="frozen"/>
      <selection activeCell="B1" sqref="B1"/>
      <selection pane="topRight"/>
    </sheetView>
  </sheetViews>
  <sheetFormatPr defaultColWidth="9.33203125" defaultRowHeight="12.75"/>
  <cols>
    <col min="1" max="1" width="10.33203125" style="3" customWidth="1"/>
    <col min="2" max="2" width="45.83203125" style="3" customWidth="1"/>
    <col min="3" max="46" width="12.83203125" style="3" customWidth="1"/>
    <col min="47" max="16384" width="9.33203125" style="3"/>
  </cols>
  <sheetData>
    <row r="1" spans="1:47" ht="24" customHeight="1">
      <c r="A1" s="1" t="str">
        <f>IF('0'!A1=1,"до змісту","to title")</f>
        <v>до змісту</v>
      </c>
      <c r="B1" s="2"/>
    </row>
    <row r="2" spans="1:47" s="6" customFormat="1" ht="33.75" customHeight="1">
      <c r="A2" s="4"/>
      <c r="B2" s="5"/>
      <c r="C2" s="166" t="s">
        <v>19</v>
      </c>
      <c r="D2" s="166" t="s">
        <v>20</v>
      </c>
      <c r="E2" s="166" t="s">
        <v>21</v>
      </c>
      <c r="F2" s="166" t="s">
        <v>22</v>
      </c>
      <c r="G2" s="166" t="s">
        <v>23</v>
      </c>
      <c r="H2" s="166" t="s">
        <v>24</v>
      </c>
      <c r="I2" s="166" t="s">
        <v>25</v>
      </c>
      <c r="J2" s="166" t="s">
        <v>26</v>
      </c>
      <c r="K2" s="166" t="s">
        <v>27</v>
      </c>
      <c r="L2" s="166" t="s">
        <v>28</v>
      </c>
      <c r="M2" s="166" t="s">
        <v>29</v>
      </c>
      <c r="N2" s="166" t="s">
        <v>30</v>
      </c>
      <c r="O2" s="166" t="s">
        <v>31</v>
      </c>
      <c r="P2" s="166" t="s">
        <v>32</v>
      </c>
      <c r="Q2" s="166" t="s">
        <v>33</v>
      </c>
      <c r="R2" s="166" t="s">
        <v>34</v>
      </c>
      <c r="S2" s="166" t="s">
        <v>35</v>
      </c>
      <c r="T2" s="166" t="s">
        <v>36</v>
      </c>
      <c r="U2" s="166" t="s">
        <v>37</v>
      </c>
      <c r="V2" s="166" t="s">
        <v>38</v>
      </c>
      <c r="W2" s="166" t="s">
        <v>39</v>
      </c>
      <c r="X2" s="166" t="s">
        <v>40</v>
      </c>
      <c r="Y2" s="166" t="s">
        <v>41</v>
      </c>
      <c r="Z2" s="166" t="s">
        <v>42</v>
      </c>
      <c r="AA2" s="166" t="s">
        <v>43</v>
      </c>
      <c r="AB2" s="166" t="s">
        <v>44</v>
      </c>
      <c r="AC2" s="166" t="s">
        <v>45</v>
      </c>
      <c r="AD2" s="166" t="s">
        <v>46</v>
      </c>
      <c r="AE2" s="166" t="s">
        <v>47</v>
      </c>
      <c r="AF2" s="166" t="s">
        <v>48</v>
      </c>
      <c r="AG2" s="166" t="s">
        <v>49</v>
      </c>
      <c r="AH2" s="166" t="s">
        <v>50</v>
      </c>
      <c r="AI2" s="166" t="s">
        <v>51</v>
      </c>
      <c r="AJ2" s="166" t="s">
        <v>52</v>
      </c>
      <c r="AK2" s="166" t="s">
        <v>53</v>
      </c>
      <c r="AL2" s="166" t="s">
        <v>54</v>
      </c>
      <c r="AM2" s="166" t="s">
        <v>55</v>
      </c>
      <c r="AN2" s="166" t="s">
        <v>56</v>
      </c>
      <c r="AO2" s="166" t="s">
        <v>57</v>
      </c>
      <c r="AP2" s="166" t="s">
        <v>58</v>
      </c>
      <c r="AQ2" s="166" t="s">
        <v>59</v>
      </c>
      <c r="AR2" s="166" t="s">
        <v>60</v>
      </c>
      <c r="AS2" s="166" t="s">
        <v>61</v>
      </c>
      <c r="AT2" s="166" t="s">
        <v>62</v>
      </c>
    </row>
    <row r="3" spans="1:47" ht="39.75" customHeight="1">
      <c r="A3" s="192" t="str">
        <f>IF('0'!A1=1,"Середньооблікова кількість штатних працівників (тис. осіб) КВЕД 2005","Average staff numbers (thousands person) CTEA 2005")</f>
        <v>Середньооблікова кількість штатних працівників (тис. осіб) КВЕД 2005</v>
      </c>
      <c r="B3" s="193"/>
      <c r="C3" s="21">
        <v>12382.6</v>
      </c>
      <c r="D3" s="22">
        <v>12349.4</v>
      </c>
      <c r="E3" s="21">
        <v>12308.9</v>
      </c>
      <c r="F3" s="21">
        <v>12235.3</v>
      </c>
      <c r="G3" s="21">
        <v>11801.6</v>
      </c>
      <c r="H3" s="21">
        <v>11793.1</v>
      </c>
      <c r="I3" s="21">
        <v>11765.3</v>
      </c>
      <c r="J3" s="21">
        <v>11711.5</v>
      </c>
      <c r="K3" s="23">
        <v>11280.7</v>
      </c>
      <c r="L3" s="23">
        <v>11312.6</v>
      </c>
      <c r="M3" s="23">
        <v>11324.2</v>
      </c>
      <c r="N3" s="21">
        <v>11361.1</v>
      </c>
      <c r="O3" s="23">
        <v>11312</v>
      </c>
      <c r="P3" s="23">
        <v>11339.2</v>
      </c>
      <c r="Q3" s="23">
        <v>11380.4</v>
      </c>
      <c r="R3" s="23">
        <v>11387.6</v>
      </c>
      <c r="S3" s="21">
        <v>11342.9</v>
      </c>
      <c r="T3" s="23">
        <v>11394.3</v>
      </c>
      <c r="U3" s="23">
        <v>11428.3</v>
      </c>
      <c r="V3" s="23">
        <v>11433.4</v>
      </c>
      <c r="W3" s="23">
        <v>11358.5</v>
      </c>
      <c r="X3" s="23">
        <v>11389.8</v>
      </c>
      <c r="Y3" s="23">
        <v>11411.1</v>
      </c>
      <c r="Z3" s="23">
        <v>11413.2</v>
      </c>
      <c r="AA3" s="23">
        <v>11444.3</v>
      </c>
      <c r="AB3" s="23">
        <v>11461.3</v>
      </c>
      <c r="AC3" s="23">
        <v>11451.7</v>
      </c>
      <c r="AD3" s="23">
        <v>11389.5</v>
      </c>
      <c r="AE3" s="23">
        <v>10852.7</v>
      </c>
      <c r="AF3" s="23">
        <v>10783.5</v>
      </c>
      <c r="AG3" s="23">
        <v>10715.2</v>
      </c>
      <c r="AH3" s="23">
        <v>10653.3</v>
      </c>
      <c r="AI3" s="21">
        <v>10734.1</v>
      </c>
      <c r="AJ3" s="21">
        <v>10732.7</v>
      </c>
      <c r="AK3" s="21">
        <v>10792.3</v>
      </c>
      <c r="AL3" s="23">
        <v>10758.5</v>
      </c>
      <c r="AM3" s="21">
        <v>10556.4</v>
      </c>
      <c r="AN3" s="21">
        <v>10573.3</v>
      </c>
      <c r="AO3" s="21">
        <v>10566.9</v>
      </c>
      <c r="AP3" s="23">
        <v>10556</v>
      </c>
      <c r="AQ3" s="23">
        <v>10630.9</v>
      </c>
      <c r="AR3" s="23">
        <v>10629.1</v>
      </c>
      <c r="AS3" s="23">
        <v>10618.2</v>
      </c>
      <c r="AT3" s="23">
        <v>10589</v>
      </c>
    </row>
    <row r="4" spans="1:47" ht="30" customHeight="1">
      <c r="A4" s="194" t="str">
        <f>IF('0'!A1=1,"За видами економічної діяльності КВЕД 2005","By types of economic activity CTEA 2005")</f>
        <v>За видами економічної діяльності КВЕД 2005</v>
      </c>
      <c r="B4" s="1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24">
        <v>1838.4</v>
      </c>
      <c r="D4" s="24">
        <v>1835.5</v>
      </c>
      <c r="E4" s="24">
        <v>1827.1</v>
      </c>
      <c r="F4" s="24">
        <v>1773.9</v>
      </c>
      <c r="G4" s="24">
        <v>1493.8</v>
      </c>
      <c r="H4" s="24">
        <v>1495.1</v>
      </c>
      <c r="I4" s="24">
        <v>1481.6</v>
      </c>
      <c r="J4" s="25">
        <v>1436</v>
      </c>
      <c r="K4" s="25">
        <v>1181.0999999999999</v>
      </c>
      <c r="L4" s="25">
        <v>1192.3</v>
      </c>
      <c r="M4" s="25">
        <v>1197.7</v>
      </c>
      <c r="N4" s="24">
        <v>1173.5</v>
      </c>
      <c r="O4" s="26">
        <v>1021.7</v>
      </c>
      <c r="P4" s="26">
        <v>1045.3</v>
      </c>
      <c r="Q4" s="26">
        <v>1059.4000000000001</v>
      </c>
      <c r="R4" s="25">
        <v>1037.7</v>
      </c>
      <c r="S4" s="24">
        <v>874.9</v>
      </c>
      <c r="T4" s="25">
        <v>908</v>
      </c>
      <c r="U4" s="25">
        <v>927.2</v>
      </c>
      <c r="V4" s="25">
        <v>911.2</v>
      </c>
      <c r="W4" s="25">
        <v>757.6</v>
      </c>
      <c r="X4" s="26">
        <v>782.9</v>
      </c>
      <c r="Y4" s="25">
        <v>794.6</v>
      </c>
      <c r="Z4" s="25">
        <v>779.3</v>
      </c>
      <c r="AA4" s="25">
        <v>666.2</v>
      </c>
      <c r="AB4" s="25">
        <v>693.3</v>
      </c>
      <c r="AC4" s="25">
        <v>711.3</v>
      </c>
      <c r="AD4" s="25">
        <v>699.5</v>
      </c>
      <c r="AE4" s="26">
        <v>572</v>
      </c>
      <c r="AF4" s="26">
        <v>608.5</v>
      </c>
      <c r="AG4" s="26">
        <v>630.4</v>
      </c>
      <c r="AH4" s="25">
        <v>625.5</v>
      </c>
      <c r="AI4" s="24">
        <v>545.29999999999995</v>
      </c>
      <c r="AJ4" s="24">
        <v>580.6</v>
      </c>
      <c r="AK4" s="24">
        <v>601.20000000000005</v>
      </c>
      <c r="AL4" s="25">
        <v>595</v>
      </c>
      <c r="AM4" s="25">
        <v>506</v>
      </c>
      <c r="AN4" s="24">
        <v>543.20000000000005</v>
      </c>
      <c r="AO4" s="24">
        <v>563.5</v>
      </c>
      <c r="AP4" s="25">
        <v>561.20000000000005</v>
      </c>
      <c r="AQ4" s="25">
        <v>517.5</v>
      </c>
      <c r="AR4" s="25">
        <v>559.70000000000005</v>
      </c>
      <c r="AS4" s="25">
        <v>580</v>
      </c>
      <c r="AT4" s="25">
        <v>575.70000000000005</v>
      </c>
      <c r="AU4" s="6"/>
    </row>
    <row r="5" spans="1:47" ht="30" customHeight="1">
      <c r="A5" s="195"/>
      <c r="B5" s="13" t="str">
        <f>IF('0'!A1=1,"Лісове господарство та пов'язані з ним послуги","forestry and related services")</f>
        <v>Лісове господарство та пов'язані з ним послуги</v>
      </c>
      <c r="C5" s="24">
        <v>100.6</v>
      </c>
      <c r="D5" s="24">
        <v>102.4</v>
      </c>
      <c r="E5" s="24">
        <v>102.1</v>
      </c>
      <c r="F5" s="24">
        <v>101.5</v>
      </c>
      <c r="G5" s="24">
        <v>97.2</v>
      </c>
      <c r="H5" s="24">
        <v>99.4</v>
      </c>
      <c r="I5" s="24">
        <v>99.2</v>
      </c>
      <c r="J5" s="24">
        <v>98.7</v>
      </c>
      <c r="K5" s="25">
        <v>96.8</v>
      </c>
      <c r="L5" s="25">
        <v>99.8</v>
      </c>
      <c r="M5" s="25">
        <v>99.9</v>
      </c>
      <c r="N5" s="24">
        <v>99.3</v>
      </c>
      <c r="O5" s="26">
        <v>95.9</v>
      </c>
      <c r="P5" s="26">
        <v>99.1</v>
      </c>
      <c r="Q5" s="26">
        <v>99.3</v>
      </c>
      <c r="R5" s="25">
        <v>98.2</v>
      </c>
      <c r="S5" s="24">
        <v>92.2</v>
      </c>
      <c r="T5" s="25">
        <v>94.8</v>
      </c>
      <c r="U5" s="25">
        <v>94.8</v>
      </c>
      <c r="V5" s="25">
        <v>93.5</v>
      </c>
      <c r="W5" s="25">
        <v>88.6</v>
      </c>
      <c r="X5" s="26">
        <v>90.2</v>
      </c>
      <c r="Y5" s="25">
        <v>89.9</v>
      </c>
      <c r="Z5" s="25">
        <v>88.9</v>
      </c>
      <c r="AA5" s="25">
        <v>84.6</v>
      </c>
      <c r="AB5" s="25">
        <v>85.8</v>
      </c>
      <c r="AC5" s="25">
        <v>85.2</v>
      </c>
      <c r="AD5" s="25">
        <v>83.3</v>
      </c>
      <c r="AE5" s="26">
        <v>71.8</v>
      </c>
      <c r="AF5" s="26">
        <v>73.3</v>
      </c>
      <c r="AG5" s="26">
        <v>73.5</v>
      </c>
      <c r="AH5" s="25">
        <v>73.2</v>
      </c>
      <c r="AI5" s="24">
        <v>70.400000000000006</v>
      </c>
      <c r="AJ5" s="24">
        <v>71.5</v>
      </c>
      <c r="AK5" s="24">
        <v>70.900000000000006</v>
      </c>
      <c r="AL5" s="25">
        <v>69.8</v>
      </c>
      <c r="AM5" s="24">
        <v>65.599999999999994</v>
      </c>
      <c r="AN5" s="25">
        <v>67</v>
      </c>
      <c r="AO5" s="25">
        <v>67.099999999999994</v>
      </c>
      <c r="AP5" s="25">
        <v>66.8</v>
      </c>
      <c r="AQ5" s="25">
        <v>66.599999999999994</v>
      </c>
      <c r="AR5" s="25">
        <v>68.2</v>
      </c>
      <c r="AS5" s="25">
        <v>68.3</v>
      </c>
      <c r="AT5" s="25">
        <v>67.599999999999994</v>
      </c>
      <c r="AU5" s="6"/>
    </row>
    <row r="6" spans="1:47" ht="30" customHeight="1">
      <c r="A6" s="195"/>
      <c r="B6" s="13" t="str">
        <f>IF('0'!A1=1,"Рибальство, рибництво","Fishing, fishery")</f>
        <v>Рибальство, рибництво</v>
      </c>
      <c r="C6" s="24">
        <v>25.3</v>
      </c>
      <c r="D6" s="24">
        <v>25.6</v>
      </c>
      <c r="E6" s="24">
        <v>25.9</v>
      </c>
      <c r="F6" s="24">
        <v>25.5</v>
      </c>
      <c r="G6" s="24">
        <v>23.6</v>
      </c>
      <c r="H6" s="24">
        <v>23.7</v>
      </c>
      <c r="I6" s="24">
        <v>23.4</v>
      </c>
      <c r="J6" s="24">
        <v>23.1</v>
      </c>
      <c r="K6" s="25">
        <v>19.899999999999999</v>
      </c>
      <c r="L6" s="25">
        <v>19.8</v>
      </c>
      <c r="M6" s="25">
        <v>19.600000000000001</v>
      </c>
      <c r="N6" s="24">
        <v>19.2</v>
      </c>
      <c r="O6" s="26">
        <v>17.100000000000001</v>
      </c>
      <c r="P6" s="26">
        <v>17.100000000000001</v>
      </c>
      <c r="Q6" s="26">
        <v>17</v>
      </c>
      <c r="R6" s="25">
        <v>16.399999999999999</v>
      </c>
      <c r="S6" s="24">
        <v>14.7</v>
      </c>
      <c r="T6" s="25">
        <v>15.2</v>
      </c>
      <c r="U6" s="25">
        <v>14.9</v>
      </c>
      <c r="V6" s="25">
        <v>14.7</v>
      </c>
      <c r="W6" s="25">
        <v>13.1</v>
      </c>
      <c r="X6" s="26">
        <v>12.8</v>
      </c>
      <c r="Y6" s="25">
        <v>12.7</v>
      </c>
      <c r="Z6" s="25">
        <v>12.5</v>
      </c>
      <c r="AA6" s="25">
        <v>10.8</v>
      </c>
      <c r="AB6" s="25">
        <v>10.8</v>
      </c>
      <c r="AC6" s="25">
        <v>10.8</v>
      </c>
      <c r="AD6" s="25">
        <v>10.7</v>
      </c>
      <c r="AE6" s="26">
        <v>9.3000000000000007</v>
      </c>
      <c r="AF6" s="26">
        <v>9.5</v>
      </c>
      <c r="AG6" s="26">
        <v>9.5</v>
      </c>
      <c r="AH6" s="25">
        <v>9.5</v>
      </c>
      <c r="AI6" s="24">
        <v>8.1</v>
      </c>
      <c r="AJ6" s="24">
        <v>8.1999999999999993</v>
      </c>
      <c r="AK6" s="24">
        <v>8.5</v>
      </c>
      <c r="AL6" s="25">
        <v>8.4</v>
      </c>
      <c r="AM6" s="24">
        <v>7.1</v>
      </c>
      <c r="AN6" s="24">
        <v>7.1</v>
      </c>
      <c r="AO6" s="24">
        <v>7.2</v>
      </c>
      <c r="AP6" s="25">
        <v>7.1</v>
      </c>
      <c r="AQ6" s="25">
        <v>5.7</v>
      </c>
      <c r="AR6" s="25">
        <v>5.8</v>
      </c>
      <c r="AS6" s="25">
        <v>5.9</v>
      </c>
      <c r="AT6" s="25">
        <v>5.9</v>
      </c>
      <c r="AU6" s="6"/>
    </row>
    <row r="7" spans="1:47" ht="30" customHeight="1">
      <c r="A7" s="195"/>
      <c r="B7" s="13" t="str">
        <f>IF('0'!A1=1,"Промисловість","Industrial production")</f>
        <v>Промисловість</v>
      </c>
      <c r="C7" s="24">
        <v>3648.8</v>
      </c>
      <c r="D7" s="24">
        <v>3620.5</v>
      </c>
      <c r="E7" s="24">
        <v>3598.1</v>
      </c>
      <c r="F7" s="24">
        <v>3578.1</v>
      </c>
      <c r="G7" s="24">
        <v>3450.2</v>
      </c>
      <c r="H7" s="24">
        <v>3435.3</v>
      </c>
      <c r="I7" s="24">
        <v>3424.5</v>
      </c>
      <c r="J7" s="24">
        <v>3415.6</v>
      </c>
      <c r="K7" s="25">
        <v>3394.4</v>
      </c>
      <c r="L7" s="25">
        <v>3398.9</v>
      </c>
      <c r="M7" s="25">
        <v>3405.4</v>
      </c>
      <c r="N7" s="24">
        <v>3408.3</v>
      </c>
      <c r="O7" s="26">
        <v>3425.7</v>
      </c>
      <c r="P7" s="26">
        <v>3418.1</v>
      </c>
      <c r="Q7" s="26">
        <v>3419.2</v>
      </c>
      <c r="R7" s="25">
        <v>3415.8</v>
      </c>
      <c r="S7" s="24">
        <v>3385.9</v>
      </c>
      <c r="T7" s="25">
        <v>3376.2</v>
      </c>
      <c r="U7" s="25">
        <v>3368</v>
      </c>
      <c r="V7" s="25">
        <v>3361.9</v>
      </c>
      <c r="W7" s="25">
        <v>3310</v>
      </c>
      <c r="X7" s="26">
        <v>3297.7</v>
      </c>
      <c r="Y7" s="25">
        <v>3291.7</v>
      </c>
      <c r="Z7" s="25">
        <v>3287.4</v>
      </c>
      <c r="AA7" s="25">
        <v>3250.4</v>
      </c>
      <c r="AB7" s="25">
        <v>3236</v>
      </c>
      <c r="AC7" s="25">
        <v>3218</v>
      </c>
      <c r="AD7" s="25">
        <v>3187.9</v>
      </c>
      <c r="AE7" s="26">
        <v>2949.5</v>
      </c>
      <c r="AF7" s="26">
        <v>2906.8</v>
      </c>
      <c r="AG7" s="26">
        <v>2875.4</v>
      </c>
      <c r="AH7" s="25">
        <v>2851.3</v>
      </c>
      <c r="AI7" s="24">
        <v>2848.5</v>
      </c>
      <c r="AJ7" s="24">
        <v>2841.3</v>
      </c>
      <c r="AK7" s="24">
        <v>2846.7</v>
      </c>
      <c r="AL7" s="25">
        <v>2841.8</v>
      </c>
      <c r="AM7" s="24">
        <v>2811.7</v>
      </c>
      <c r="AN7" s="24">
        <v>2810.1</v>
      </c>
      <c r="AO7" s="24">
        <v>2808.4</v>
      </c>
      <c r="AP7" s="25">
        <v>2800.4</v>
      </c>
      <c r="AQ7" s="25">
        <v>2801.2</v>
      </c>
      <c r="AR7" s="25">
        <v>2786.9</v>
      </c>
      <c r="AS7" s="25">
        <v>2776.6</v>
      </c>
      <c r="AT7" s="25">
        <v>2763.5</v>
      </c>
      <c r="AU7" s="6"/>
    </row>
    <row r="8" spans="1:47" ht="30" customHeight="1">
      <c r="A8" s="195"/>
      <c r="B8" s="13" t="str">
        <f>IF('0'!A1=1,"Будівництво","Construction")</f>
        <v>Будівництво</v>
      </c>
      <c r="C8" s="24">
        <v>467.3</v>
      </c>
      <c r="D8" s="24">
        <v>463.8</v>
      </c>
      <c r="E8" s="24">
        <v>458.8</v>
      </c>
      <c r="F8" s="24">
        <v>453.2</v>
      </c>
      <c r="G8" s="24">
        <v>426.8</v>
      </c>
      <c r="H8" s="24">
        <v>430.7</v>
      </c>
      <c r="I8" s="24">
        <v>432.1</v>
      </c>
      <c r="J8" s="24">
        <v>430.7</v>
      </c>
      <c r="K8" s="25">
        <v>430.4</v>
      </c>
      <c r="L8" s="25">
        <v>437.9</v>
      </c>
      <c r="M8" s="25">
        <v>440.5</v>
      </c>
      <c r="N8" s="24">
        <v>440.9</v>
      </c>
      <c r="O8" s="26">
        <v>454.5</v>
      </c>
      <c r="P8" s="26">
        <v>455.8</v>
      </c>
      <c r="Q8" s="26">
        <v>459.9</v>
      </c>
      <c r="R8" s="25">
        <v>460.6</v>
      </c>
      <c r="S8" s="25">
        <v>464</v>
      </c>
      <c r="T8" s="25">
        <v>470.4</v>
      </c>
      <c r="U8" s="25">
        <v>474.6</v>
      </c>
      <c r="V8" s="25">
        <v>477</v>
      </c>
      <c r="W8" s="25">
        <v>491.6</v>
      </c>
      <c r="X8" s="26">
        <v>496.6</v>
      </c>
      <c r="Y8" s="25">
        <v>500.4</v>
      </c>
      <c r="Z8" s="25">
        <v>499.9</v>
      </c>
      <c r="AA8" s="25">
        <v>509.8</v>
      </c>
      <c r="AB8" s="25">
        <v>511.5</v>
      </c>
      <c r="AC8" s="25">
        <v>508.9</v>
      </c>
      <c r="AD8" s="25">
        <v>497.5</v>
      </c>
      <c r="AE8" s="26">
        <v>417.5</v>
      </c>
      <c r="AF8" s="26">
        <v>407.5</v>
      </c>
      <c r="AG8" s="26">
        <v>395.2</v>
      </c>
      <c r="AH8" s="25">
        <v>385</v>
      </c>
      <c r="AI8" s="24">
        <v>391.6</v>
      </c>
      <c r="AJ8" s="24">
        <v>385.3</v>
      </c>
      <c r="AK8" s="24">
        <v>389.7</v>
      </c>
      <c r="AL8" s="25">
        <v>380.1</v>
      </c>
      <c r="AM8" s="24">
        <v>341.6</v>
      </c>
      <c r="AN8" s="24">
        <v>341.7</v>
      </c>
      <c r="AO8" s="24">
        <v>337.6</v>
      </c>
      <c r="AP8" s="25">
        <v>335.7</v>
      </c>
      <c r="AQ8" s="25">
        <v>332.3</v>
      </c>
      <c r="AR8" s="25">
        <v>330.2</v>
      </c>
      <c r="AS8" s="25">
        <v>327.10000000000002</v>
      </c>
      <c r="AT8" s="25">
        <v>322.2</v>
      </c>
      <c r="AU8" s="6"/>
    </row>
    <row r="9" spans="1:47" ht="30" customHeight="1">
      <c r="A9" s="195"/>
      <c r="B9" s="13"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24">
        <v>570.6</v>
      </c>
      <c r="D9" s="24">
        <v>574.70000000000005</v>
      </c>
      <c r="E9" s="24">
        <v>572.20000000000005</v>
      </c>
      <c r="F9" s="24">
        <v>571.1</v>
      </c>
      <c r="G9" s="24">
        <v>566.79999999999995</v>
      </c>
      <c r="H9" s="24">
        <v>565.6</v>
      </c>
      <c r="I9" s="24">
        <v>564.1</v>
      </c>
      <c r="J9" s="24">
        <v>562.6</v>
      </c>
      <c r="K9" s="25">
        <v>575.5</v>
      </c>
      <c r="L9" s="25">
        <v>582.79999999999995</v>
      </c>
      <c r="M9" s="25">
        <v>584.4</v>
      </c>
      <c r="N9" s="25">
        <v>590</v>
      </c>
      <c r="O9" s="26">
        <v>637.79999999999995</v>
      </c>
      <c r="P9" s="26">
        <v>648.9</v>
      </c>
      <c r="Q9" s="26">
        <v>664</v>
      </c>
      <c r="R9" s="25">
        <v>676.4</v>
      </c>
      <c r="S9" s="24">
        <v>744.5</v>
      </c>
      <c r="T9" s="25">
        <v>757</v>
      </c>
      <c r="U9" s="25">
        <v>768.3</v>
      </c>
      <c r="V9" s="25">
        <v>780.6</v>
      </c>
      <c r="W9" s="27">
        <v>845.7</v>
      </c>
      <c r="X9" s="26">
        <v>856.9</v>
      </c>
      <c r="Y9" s="25">
        <v>866.3</v>
      </c>
      <c r="Z9" s="25">
        <v>873.6</v>
      </c>
      <c r="AA9" s="25">
        <v>949</v>
      </c>
      <c r="AB9" s="25">
        <v>951.4</v>
      </c>
      <c r="AC9" s="25">
        <v>953.3</v>
      </c>
      <c r="AD9" s="25">
        <v>947</v>
      </c>
      <c r="AE9" s="26">
        <v>891.9</v>
      </c>
      <c r="AF9" s="26">
        <v>873.3</v>
      </c>
      <c r="AG9" s="26">
        <v>859.8</v>
      </c>
      <c r="AH9" s="25">
        <v>852.4</v>
      </c>
      <c r="AI9" s="24">
        <v>897.7</v>
      </c>
      <c r="AJ9" s="24">
        <v>893.6</v>
      </c>
      <c r="AK9" s="24">
        <v>907.9</v>
      </c>
      <c r="AL9" s="25">
        <v>904.1</v>
      </c>
      <c r="AM9" s="25">
        <v>916</v>
      </c>
      <c r="AN9" s="24">
        <v>915.7</v>
      </c>
      <c r="AO9" s="24">
        <v>912.7</v>
      </c>
      <c r="AP9" s="25">
        <v>912.3</v>
      </c>
      <c r="AQ9" s="25">
        <v>986</v>
      </c>
      <c r="AR9" s="25">
        <v>984.3</v>
      </c>
      <c r="AS9" s="25">
        <v>983.3</v>
      </c>
      <c r="AT9" s="25">
        <v>981.4</v>
      </c>
      <c r="AU9" s="6"/>
    </row>
    <row r="10" spans="1:47" ht="30" customHeight="1">
      <c r="A10" s="195"/>
      <c r="B10" s="13"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24">
        <v>293.10000000000002</v>
      </c>
      <c r="D10" s="25">
        <v>288.3</v>
      </c>
      <c r="E10" s="24">
        <v>283.89999999999998</v>
      </c>
      <c r="F10" s="24">
        <v>281.5</v>
      </c>
      <c r="G10" s="24">
        <v>264.10000000000002</v>
      </c>
      <c r="H10" s="25">
        <v>262</v>
      </c>
      <c r="I10" s="24">
        <v>259.39999999999998</v>
      </c>
      <c r="J10" s="24">
        <v>257.89999999999998</v>
      </c>
      <c r="K10" s="25">
        <v>256.39999999999998</v>
      </c>
      <c r="L10" s="25">
        <v>256.3</v>
      </c>
      <c r="M10" s="25">
        <v>254.7</v>
      </c>
      <c r="N10" s="24">
        <v>255.2</v>
      </c>
      <c r="O10" s="26">
        <v>262.5</v>
      </c>
      <c r="P10" s="26">
        <v>263.2</v>
      </c>
      <c r="Q10" s="26">
        <v>266.2</v>
      </c>
      <c r="R10" s="25">
        <v>271.2</v>
      </c>
      <c r="S10" s="24">
        <v>287.8</v>
      </c>
      <c r="T10" s="25">
        <v>292.7</v>
      </c>
      <c r="U10" s="25">
        <v>295.5</v>
      </c>
      <c r="V10" s="28" t="s">
        <v>0</v>
      </c>
      <c r="W10" s="28" t="s">
        <v>0</v>
      </c>
      <c r="X10" s="28" t="s">
        <v>0</v>
      </c>
      <c r="Y10" s="28" t="s">
        <v>0</v>
      </c>
      <c r="Z10" s="28" t="s">
        <v>0</v>
      </c>
      <c r="AA10" s="28" t="s">
        <v>0</v>
      </c>
      <c r="AB10" s="28" t="s">
        <v>0</v>
      </c>
      <c r="AC10" s="28" t="s">
        <v>0</v>
      </c>
      <c r="AD10" s="28" t="s">
        <v>0</v>
      </c>
      <c r="AE10" s="28" t="s">
        <v>0</v>
      </c>
      <c r="AF10" s="28" t="s">
        <v>0</v>
      </c>
      <c r="AG10" s="28" t="s">
        <v>0</v>
      </c>
      <c r="AH10" s="28" t="s">
        <v>0</v>
      </c>
      <c r="AI10" s="28" t="s">
        <v>0</v>
      </c>
      <c r="AJ10" s="28" t="s">
        <v>0</v>
      </c>
      <c r="AK10" s="28" t="s">
        <v>0</v>
      </c>
      <c r="AL10" s="28" t="s">
        <v>0</v>
      </c>
      <c r="AM10" s="28" t="s">
        <v>0</v>
      </c>
      <c r="AN10" s="28" t="s">
        <v>0</v>
      </c>
      <c r="AO10" s="28" t="s">
        <v>0</v>
      </c>
      <c r="AP10" s="28" t="s">
        <v>0</v>
      </c>
      <c r="AQ10" s="28" t="s">
        <v>0</v>
      </c>
      <c r="AR10" s="28" t="s">
        <v>0</v>
      </c>
      <c r="AS10" s="28" t="s">
        <v>0</v>
      </c>
      <c r="AT10" s="28" t="s">
        <v>0</v>
      </c>
      <c r="AU10" s="6"/>
    </row>
    <row r="11" spans="1:47" ht="30" customHeight="1">
      <c r="A11" s="195"/>
      <c r="B11" s="13" t="str">
        <f>IF('0'!A1=1,"Діяльність готелів та ресторанів","Activity of hotels and restaurants")</f>
        <v>Діяльність готелів та ресторанів</v>
      </c>
      <c r="C11" s="24">
        <v>84.2</v>
      </c>
      <c r="D11" s="25">
        <v>85.1</v>
      </c>
      <c r="E11" s="24">
        <v>86.5</v>
      </c>
      <c r="F11" s="24">
        <v>86.6</v>
      </c>
      <c r="G11" s="25">
        <v>80</v>
      </c>
      <c r="H11" s="25">
        <v>82</v>
      </c>
      <c r="I11" s="24">
        <v>82.7</v>
      </c>
      <c r="J11" s="24">
        <v>81.2</v>
      </c>
      <c r="K11" s="25">
        <v>75.900000000000006</v>
      </c>
      <c r="L11" s="25">
        <v>77.900000000000006</v>
      </c>
      <c r="M11" s="25">
        <v>79</v>
      </c>
      <c r="N11" s="24">
        <v>78.3</v>
      </c>
      <c r="O11" s="26">
        <v>78</v>
      </c>
      <c r="P11" s="26">
        <v>80.8</v>
      </c>
      <c r="Q11" s="26">
        <v>82.1</v>
      </c>
      <c r="R11" s="25">
        <v>82.2</v>
      </c>
      <c r="S11" s="24">
        <v>80.599999999999994</v>
      </c>
      <c r="T11" s="25">
        <v>83.3</v>
      </c>
      <c r="U11" s="25">
        <v>86.1</v>
      </c>
      <c r="V11" s="25">
        <v>85.9</v>
      </c>
      <c r="W11" s="25">
        <v>84.2</v>
      </c>
      <c r="X11" s="26">
        <v>87.2</v>
      </c>
      <c r="Y11" s="25">
        <v>89</v>
      </c>
      <c r="Z11" s="25">
        <v>88.3</v>
      </c>
      <c r="AA11" s="25">
        <v>91</v>
      </c>
      <c r="AB11" s="25">
        <v>93.8</v>
      </c>
      <c r="AC11" s="25">
        <v>95.2</v>
      </c>
      <c r="AD11" s="25">
        <v>94.4</v>
      </c>
      <c r="AE11" s="26">
        <v>90.2</v>
      </c>
      <c r="AF11" s="26">
        <v>91.3</v>
      </c>
      <c r="AG11" s="26">
        <v>92.2</v>
      </c>
      <c r="AH11" s="25">
        <v>90.4</v>
      </c>
      <c r="AI11" s="24">
        <v>104.8</v>
      </c>
      <c r="AJ11" s="24">
        <v>108.1</v>
      </c>
      <c r="AK11" s="24">
        <v>111.5</v>
      </c>
      <c r="AL11" s="25">
        <v>109.5</v>
      </c>
      <c r="AM11" s="24">
        <v>102.7</v>
      </c>
      <c r="AN11" s="24">
        <v>104.5</v>
      </c>
      <c r="AO11" s="24">
        <v>105.9</v>
      </c>
      <c r="AP11" s="25">
        <v>104.9</v>
      </c>
      <c r="AQ11" s="24">
        <v>106.3</v>
      </c>
      <c r="AR11" s="25">
        <v>108.8</v>
      </c>
      <c r="AS11" s="25">
        <v>110.4</v>
      </c>
      <c r="AT11" s="25">
        <v>108.7</v>
      </c>
      <c r="AU11" s="6"/>
    </row>
    <row r="12" spans="1:47" ht="30" customHeight="1">
      <c r="A12" s="195"/>
      <c r="B12" s="13" t="str">
        <f>IF('0'!A1=1,"Діяльність транспорту та зв'язку","Activity of transport and communications")</f>
        <v>Діяльність транспорту та зв'язку</v>
      </c>
      <c r="C12" s="24">
        <v>1021.8</v>
      </c>
      <c r="D12" s="24">
        <v>1021.7</v>
      </c>
      <c r="E12" s="24">
        <v>1020.2</v>
      </c>
      <c r="F12" s="24">
        <v>1014.2</v>
      </c>
      <c r="G12" s="24">
        <v>1001.7</v>
      </c>
      <c r="H12" s="24">
        <v>999.6</v>
      </c>
      <c r="I12" s="24">
        <v>998.2</v>
      </c>
      <c r="J12" s="24">
        <v>994.4</v>
      </c>
      <c r="K12" s="25">
        <v>983</v>
      </c>
      <c r="L12" s="25">
        <v>982.7</v>
      </c>
      <c r="M12" s="25">
        <v>982.1</v>
      </c>
      <c r="N12" s="24">
        <v>980.7</v>
      </c>
      <c r="O12" s="26">
        <v>984.4</v>
      </c>
      <c r="P12" s="26">
        <v>984.6</v>
      </c>
      <c r="Q12" s="26">
        <v>988.8</v>
      </c>
      <c r="R12" s="25">
        <v>991.9</v>
      </c>
      <c r="S12" s="24">
        <v>994.9</v>
      </c>
      <c r="T12" s="25">
        <v>995.7</v>
      </c>
      <c r="U12" s="25">
        <v>995.6</v>
      </c>
      <c r="V12" s="25">
        <v>991.2</v>
      </c>
      <c r="W12" s="25">
        <v>981.8</v>
      </c>
      <c r="X12" s="26">
        <v>979.6</v>
      </c>
      <c r="Y12" s="25">
        <v>979.4</v>
      </c>
      <c r="Z12" s="25">
        <v>977.2</v>
      </c>
      <c r="AA12" s="25">
        <v>976.7</v>
      </c>
      <c r="AB12" s="25">
        <v>977</v>
      </c>
      <c r="AC12" s="25">
        <v>977.2</v>
      </c>
      <c r="AD12" s="25">
        <v>974</v>
      </c>
      <c r="AE12" s="26">
        <v>953.4</v>
      </c>
      <c r="AF12" s="26">
        <v>948</v>
      </c>
      <c r="AG12" s="26">
        <v>942.1</v>
      </c>
      <c r="AH12" s="25">
        <v>935.5</v>
      </c>
      <c r="AI12" s="24">
        <v>952.4</v>
      </c>
      <c r="AJ12" s="24">
        <v>947.9</v>
      </c>
      <c r="AK12" s="24">
        <v>948.1</v>
      </c>
      <c r="AL12" s="25">
        <v>945.2</v>
      </c>
      <c r="AM12" s="24">
        <v>933.9</v>
      </c>
      <c r="AN12" s="24">
        <v>930.1</v>
      </c>
      <c r="AO12" s="24">
        <v>927.8</v>
      </c>
      <c r="AP12" s="25">
        <v>925.7</v>
      </c>
      <c r="AQ12" s="24">
        <v>936.2</v>
      </c>
      <c r="AR12" s="24">
        <v>934.2</v>
      </c>
      <c r="AS12" s="25">
        <v>933.6</v>
      </c>
      <c r="AT12" s="25">
        <v>931.5</v>
      </c>
      <c r="AU12" s="6"/>
    </row>
    <row r="13" spans="1:47" ht="30" customHeight="1">
      <c r="A13" s="195"/>
      <c r="B13" s="13" t="str">
        <f>IF('0'!A1=1,"діяльність наземного транспорту","аctivity of surface transport")</f>
        <v>діяльність наземного транспорту</v>
      </c>
      <c r="C13" s="24">
        <v>427.1</v>
      </c>
      <c r="D13" s="24">
        <v>419.9</v>
      </c>
      <c r="E13" s="24">
        <v>417.3</v>
      </c>
      <c r="F13" s="24">
        <v>414.8</v>
      </c>
      <c r="G13" s="24">
        <v>398.6</v>
      </c>
      <c r="H13" s="24">
        <v>399.4</v>
      </c>
      <c r="I13" s="24">
        <v>397.1</v>
      </c>
      <c r="J13" s="24">
        <v>395.1</v>
      </c>
      <c r="K13" s="25">
        <v>379.6</v>
      </c>
      <c r="L13" s="25">
        <v>377.7</v>
      </c>
      <c r="M13" s="25">
        <v>375.6</v>
      </c>
      <c r="N13" s="24">
        <v>374.2</v>
      </c>
      <c r="O13" s="26">
        <v>367.4</v>
      </c>
      <c r="P13" s="26">
        <v>366.4</v>
      </c>
      <c r="Q13" s="26">
        <v>366.8</v>
      </c>
      <c r="R13" s="25">
        <v>367.8</v>
      </c>
      <c r="S13" s="24">
        <v>352.3</v>
      </c>
      <c r="T13" s="25">
        <v>351.4</v>
      </c>
      <c r="U13" s="25">
        <v>351.3</v>
      </c>
      <c r="V13" s="25">
        <v>348.9</v>
      </c>
      <c r="W13" s="25">
        <v>341</v>
      </c>
      <c r="X13" s="26">
        <v>340</v>
      </c>
      <c r="Y13" s="25">
        <v>339.3</v>
      </c>
      <c r="Z13" s="25">
        <v>337.8</v>
      </c>
      <c r="AA13" s="25">
        <v>321.10000000000002</v>
      </c>
      <c r="AB13" s="25">
        <v>318.8</v>
      </c>
      <c r="AC13" s="25">
        <v>318.10000000000002</v>
      </c>
      <c r="AD13" s="25">
        <v>312</v>
      </c>
      <c r="AE13" s="26">
        <v>299.3</v>
      </c>
      <c r="AF13" s="26">
        <v>297.5</v>
      </c>
      <c r="AG13" s="26">
        <v>295.10000000000002</v>
      </c>
      <c r="AH13" s="25">
        <v>292.60000000000002</v>
      </c>
      <c r="AI13" s="28" t="s">
        <v>0</v>
      </c>
      <c r="AJ13" s="28" t="s">
        <v>0</v>
      </c>
      <c r="AK13" s="28" t="s">
        <v>0</v>
      </c>
      <c r="AL13" s="29" t="s">
        <v>0</v>
      </c>
      <c r="AM13" s="28" t="s">
        <v>0</v>
      </c>
      <c r="AN13" s="28" t="s">
        <v>0</v>
      </c>
      <c r="AO13" s="28" t="s">
        <v>0</v>
      </c>
      <c r="AP13" s="29" t="s">
        <v>0</v>
      </c>
      <c r="AQ13" s="29" t="s">
        <v>0</v>
      </c>
      <c r="AR13" s="29" t="s">
        <v>0</v>
      </c>
      <c r="AS13" s="29" t="s">
        <v>0</v>
      </c>
      <c r="AT13" s="29" t="s">
        <v>0</v>
      </c>
      <c r="AU13" s="6"/>
    </row>
    <row r="14" spans="1:47" ht="30" customHeight="1">
      <c r="A14" s="195"/>
      <c r="B14" s="13" t="str">
        <f>IF('0'!A1=1,"діяльність водного транспорту","аctivity of water transport")</f>
        <v>діяльність водного транспорту</v>
      </c>
      <c r="C14" s="24">
        <v>31.2</v>
      </c>
      <c r="D14" s="24">
        <v>31.1</v>
      </c>
      <c r="E14" s="24">
        <v>30.9</v>
      </c>
      <c r="F14" s="24">
        <v>30.6</v>
      </c>
      <c r="G14" s="24">
        <v>27.8</v>
      </c>
      <c r="H14" s="24">
        <v>27.4</v>
      </c>
      <c r="I14" s="24">
        <v>27.1</v>
      </c>
      <c r="J14" s="24">
        <v>26.9</v>
      </c>
      <c r="K14" s="25">
        <v>16.600000000000001</v>
      </c>
      <c r="L14" s="25">
        <v>16.600000000000001</v>
      </c>
      <c r="M14" s="25">
        <v>16.7</v>
      </c>
      <c r="N14" s="24">
        <v>16.600000000000001</v>
      </c>
      <c r="O14" s="26">
        <v>16.399999999999999</v>
      </c>
      <c r="P14" s="26">
        <v>16.5</v>
      </c>
      <c r="Q14" s="26">
        <v>16.5</v>
      </c>
      <c r="R14" s="25">
        <v>16.5</v>
      </c>
      <c r="S14" s="24">
        <v>16.399999999999999</v>
      </c>
      <c r="T14" s="25">
        <v>15.4</v>
      </c>
      <c r="U14" s="25">
        <v>16.3</v>
      </c>
      <c r="V14" s="25">
        <v>16.100000000000001</v>
      </c>
      <c r="W14" s="25">
        <v>15.5</v>
      </c>
      <c r="X14" s="26">
        <v>15.4</v>
      </c>
      <c r="Y14" s="25">
        <v>15.3</v>
      </c>
      <c r="Z14" s="25">
        <v>15.1</v>
      </c>
      <c r="AA14" s="25">
        <v>14.3</v>
      </c>
      <c r="AB14" s="25">
        <v>14.1</v>
      </c>
      <c r="AC14" s="25">
        <v>13.9</v>
      </c>
      <c r="AD14" s="25">
        <v>13.7</v>
      </c>
      <c r="AE14" s="26">
        <v>12.8</v>
      </c>
      <c r="AF14" s="26">
        <v>12.4</v>
      </c>
      <c r="AG14" s="26">
        <v>12.1</v>
      </c>
      <c r="AH14" s="25">
        <v>11.8</v>
      </c>
      <c r="AI14" s="28" t="s">
        <v>0</v>
      </c>
      <c r="AJ14" s="28" t="s">
        <v>0</v>
      </c>
      <c r="AK14" s="28" t="s">
        <v>0</v>
      </c>
      <c r="AL14" s="29" t="s">
        <v>0</v>
      </c>
      <c r="AM14" s="28" t="s">
        <v>0</v>
      </c>
      <c r="AN14" s="28" t="s">
        <v>0</v>
      </c>
      <c r="AO14" s="28" t="s">
        <v>0</v>
      </c>
      <c r="AP14" s="29" t="s">
        <v>0</v>
      </c>
      <c r="AQ14" s="29" t="s">
        <v>0</v>
      </c>
      <c r="AR14" s="29" t="s">
        <v>0</v>
      </c>
      <c r="AS14" s="29" t="s">
        <v>0</v>
      </c>
      <c r="AT14" s="29" t="s">
        <v>0</v>
      </c>
      <c r="AU14" s="6"/>
    </row>
    <row r="15" spans="1:47" ht="30" customHeight="1">
      <c r="A15" s="195"/>
      <c r="B15" s="13" t="str">
        <f>IF('0'!A1=1,"діяльність авіаційного транспорту","аctivity of air transport")</f>
        <v>діяльність авіаційного транспорту</v>
      </c>
      <c r="C15" s="24">
        <v>12.2</v>
      </c>
      <c r="D15" s="25">
        <v>12</v>
      </c>
      <c r="E15" s="25">
        <v>12</v>
      </c>
      <c r="F15" s="24">
        <v>11.9</v>
      </c>
      <c r="G15" s="24">
        <v>11.8</v>
      </c>
      <c r="H15" s="24">
        <v>12.1</v>
      </c>
      <c r="I15" s="25">
        <v>12</v>
      </c>
      <c r="J15" s="25">
        <v>12</v>
      </c>
      <c r="K15" s="25">
        <v>11.9</v>
      </c>
      <c r="L15" s="25">
        <v>12.1</v>
      </c>
      <c r="M15" s="25">
        <v>12</v>
      </c>
      <c r="N15" s="25">
        <v>12</v>
      </c>
      <c r="O15" s="26">
        <v>11.6</v>
      </c>
      <c r="P15" s="26">
        <v>11.6</v>
      </c>
      <c r="Q15" s="26">
        <v>11.8</v>
      </c>
      <c r="R15" s="25">
        <v>12.5</v>
      </c>
      <c r="S15" s="24">
        <v>13.8</v>
      </c>
      <c r="T15" s="25">
        <v>13.9</v>
      </c>
      <c r="U15" s="25">
        <v>14</v>
      </c>
      <c r="V15" s="25">
        <v>14.1</v>
      </c>
      <c r="W15" s="25">
        <v>13.8</v>
      </c>
      <c r="X15" s="26">
        <v>13.8</v>
      </c>
      <c r="Y15" s="25">
        <v>13.8</v>
      </c>
      <c r="Z15" s="25">
        <v>13.8</v>
      </c>
      <c r="AA15" s="25">
        <v>13.8</v>
      </c>
      <c r="AB15" s="25">
        <v>13.3</v>
      </c>
      <c r="AC15" s="25">
        <v>13.3</v>
      </c>
      <c r="AD15" s="25">
        <v>12.1</v>
      </c>
      <c r="AE15" s="26">
        <v>12.7</v>
      </c>
      <c r="AF15" s="26">
        <v>12.6</v>
      </c>
      <c r="AG15" s="26">
        <v>12.4</v>
      </c>
      <c r="AH15" s="25">
        <v>12.2</v>
      </c>
      <c r="AI15" s="28" t="s">
        <v>0</v>
      </c>
      <c r="AJ15" s="28" t="s">
        <v>0</v>
      </c>
      <c r="AK15" s="28" t="s">
        <v>0</v>
      </c>
      <c r="AL15" s="29" t="s">
        <v>0</v>
      </c>
      <c r="AM15" s="28" t="s">
        <v>0</v>
      </c>
      <c r="AN15" s="28" t="s">
        <v>0</v>
      </c>
      <c r="AO15" s="28" t="s">
        <v>0</v>
      </c>
      <c r="AP15" s="29" t="s">
        <v>0</v>
      </c>
      <c r="AQ15" s="29" t="s">
        <v>0</v>
      </c>
      <c r="AR15" s="29" t="s">
        <v>0</v>
      </c>
      <c r="AS15" s="29" t="s">
        <v>0</v>
      </c>
      <c r="AT15" s="29" t="s">
        <v>0</v>
      </c>
      <c r="AU15" s="6"/>
    </row>
    <row r="16" spans="1:47" ht="30" customHeight="1">
      <c r="A16" s="195"/>
      <c r="B16" s="13" t="str">
        <f>IF('0'!A1=1,"додаткові транспортні  послуги та допоміжні операції","аdditional transport services and auxiliary operations")</f>
        <v>додаткові транспортні  послуги та допоміжні операції</v>
      </c>
      <c r="C16" s="24">
        <v>294.60000000000002</v>
      </c>
      <c r="D16" s="25">
        <v>302</v>
      </c>
      <c r="E16" s="24">
        <v>303.39999999999998</v>
      </c>
      <c r="F16" s="24">
        <v>301.3</v>
      </c>
      <c r="G16" s="24">
        <v>309.8</v>
      </c>
      <c r="H16" s="24">
        <v>307.60000000000002</v>
      </c>
      <c r="I16" s="24">
        <v>308.89999999999998</v>
      </c>
      <c r="J16" s="25">
        <v>308</v>
      </c>
      <c r="K16" s="25">
        <v>322.5</v>
      </c>
      <c r="L16" s="25">
        <v>323.8</v>
      </c>
      <c r="M16" s="25">
        <v>324.8</v>
      </c>
      <c r="N16" s="24">
        <v>324.60000000000002</v>
      </c>
      <c r="O16" s="26">
        <v>332.6</v>
      </c>
      <c r="P16" s="26">
        <v>333.9</v>
      </c>
      <c r="Q16" s="26">
        <v>335.7</v>
      </c>
      <c r="R16" s="25">
        <v>336.1</v>
      </c>
      <c r="S16" s="24">
        <v>351.1</v>
      </c>
      <c r="T16" s="25">
        <v>352.2</v>
      </c>
      <c r="U16" s="25">
        <v>352.3</v>
      </c>
      <c r="V16" s="25">
        <v>350.6</v>
      </c>
      <c r="W16" s="25">
        <v>355.7</v>
      </c>
      <c r="X16" s="26">
        <v>356.2</v>
      </c>
      <c r="Y16" s="25">
        <v>357.5</v>
      </c>
      <c r="Z16" s="25">
        <v>357.8</v>
      </c>
      <c r="AA16" s="25">
        <v>379.1</v>
      </c>
      <c r="AB16" s="25">
        <v>383.8</v>
      </c>
      <c r="AC16" s="25">
        <v>386.3</v>
      </c>
      <c r="AD16" s="25">
        <v>391.7</v>
      </c>
      <c r="AE16" s="26">
        <v>391.3</v>
      </c>
      <c r="AF16" s="26">
        <v>389.9</v>
      </c>
      <c r="AG16" s="26">
        <v>389.5</v>
      </c>
      <c r="AH16" s="25">
        <v>388</v>
      </c>
      <c r="AI16" s="28" t="s">
        <v>0</v>
      </c>
      <c r="AJ16" s="28" t="s">
        <v>0</v>
      </c>
      <c r="AK16" s="28" t="s">
        <v>0</v>
      </c>
      <c r="AL16" s="29" t="s">
        <v>0</v>
      </c>
      <c r="AM16" s="28" t="s">
        <v>0</v>
      </c>
      <c r="AN16" s="28" t="s">
        <v>0</v>
      </c>
      <c r="AO16" s="28" t="s">
        <v>0</v>
      </c>
      <c r="AP16" s="29" t="s">
        <v>0</v>
      </c>
      <c r="AQ16" s="29" t="s">
        <v>0</v>
      </c>
      <c r="AR16" s="29" t="s">
        <v>0</v>
      </c>
      <c r="AS16" s="29" t="s">
        <v>0</v>
      </c>
      <c r="AT16" s="29" t="s">
        <v>0</v>
      </c>
      <c r="AU16" s="6"/>
    </row>
    <row r="17" spans="1:173" ht="30" customHeight="1">
      <c r="A17" s="195"/>
      <c r="B17" s="13" t="str">
        <f>IF('0'!A1=1,"діяльність пошти та зв’язку","аctivity of mail and communications")</f>
        <v>діяльність пошти та зв’язку</v>
      </c>
      <c r="C17" s="24">
        <v>256.60000000000002</v>
      </c>
      <c r="D17" s="24">
        <v>256.7</v>
      </c>
      <c r="E17" s="24">
        <v>256.5</v>
      </c>
      <c r="F17" s="24">
        <v>255.5</v>
      </c>
      <c r="G17" s="24">
        <v>253.8</v>
      </c>
      <c r="H17" s="24">
        <v>253.1</v>
      </c>
      <c r="I17" s="24">
        <v>253.1</v>
      </c>
      <c r="J17" s="24">
        <v>252.3</v>
      </c>
      <c r="K17" s="25">
        <v>252.5</v>
      </c>
      <c r="L17" s="25">
        <v>252.5</v>
      </c>
      <c r="M17" s="25">
        <v>253</v>
      </c>
      <c r="N17" s="24">
        <v>253.3</v>
      </c>
      <c r="O17" s="26">
        <v>256.39999999999998</v>
      </c>
      <c r="P17" s="26">
        <v>256.10000000000002</v>
      </c>
      <c r="Q17" s="26">
        <v>257.89999999999998</v>
      </c>
      <c r="R17" s="25">
        <v>258.89999999999998</v>
      </c>
      <c r="S17" s="24">
        <v>261.3</v>
      </c>
      <c r="T17" s="25">
        <v>261.8</v>
      </c>
      <c r="U17" s="25">
        <v>261.7</v>
      </c>
      <c r="V17" s="25">
        <v>261.5</v>
      </c>
      <c r="W17" s="25">
        <v>255.8</v>
      </c>
      <c r="X17" s="26">
        <v>254.2</v>
      </c>
      <c r="Y17" s="25">
        <v>253.5</v>
      </c>
      <c r="Z17" s="25">
        <v>252.7</v>
      </c>
      <c r="AA17" s="25">
        <v>248.4</v>
      </c>
      <c r="AB17" s="25">
        <v>247</v>
      </c>
      <c r="AC17" s="25">
        <v>245.6</v>
      </c>
      <c r="AD17" s="25">
        <v>244.5</v>
      </c>
      <c r="AE17" s="26">
        <v>237.3</v>
      </c>
      <c r="AF17" s="26">
        <v>235.6</v>
      </c>
      <c r="AG17" s="26">
        <v>233</v>
      </c>
      <c r="AH17" s="25">
        <v>230.9</v>
      </c>
      <c r="AI17" s="28" t="s">
        <v>0</v>
      </c>
      <c r="AJ17" s="28" t="s">
        <v>0</v>
      </c>
      <c r="AK17" s="28" t="s">
        <v>0</v>
      </c>
      <c r="AL17" s="29" t="s">
        <v>0</v>
      </c>
      <c r="AM17" s="28" t="s">
        <v>0</v>
      </c>
      <c r="AN17" s="28" t="s">
        <v>0</v>
      </c>
      <c r="AO17" s="28" t="s">
        <v>0</v>
      </c>
      <c r="AP17" s="29" t="s">
        <v>0</v>
      </c>
      <c r="AQ17" s="29" t="s">
        <v>0</v>
      </c>
      <c r="AR17" s="29" t="s">
        <v>0</v>
      </c>
      <c r="AS17" s="29" t="s">
        <v>0</v>
      </c>
      <c r="AT17" s="29" t="s">
        <v>0</v>
      </c>
    </row>
    <row r="18" spans="1:173" ht="30" customHeight="1">
      <c r="A18" s="195"/>
      <c r="B18" s="13" t="str">
        <f>IF('0'!A1=1,"Фінансова діяльність","Financial activity")</f>
        <v>Фінансова діяльність</v>
      </c>
      <c r="C18" s="24">
        <v>150.69999999999999</v>
      </c>
      <c r="D18" s="24">
        <v>152.5</v>
      </c>
      <c r="E18" s="24">
        <v>153.80000000000001</v>
      </c>
      <c r="F18" s="24">
        <v>155.6</v>
      </c>
      <c r="G18" s="24">
        <v>164.1</v>
      </c>
      <c r="H18" s="25">
        <v>166</v>
      </c>
      <c r="I18" s="24">
        <v>167.7</v>
      </c>
      <c r="J18" s="24">
        <v>169.4</v>
      </c>
      <c r="K18" s="25">
        <v>179.6</v>
      </c>
      <c r="L18" s="25">
        <v>182.5</v>
      </c>
      <c r="M18" s="25">
        <v>185.7</v>
      </c>
      <c r="N18" s="24">
        <v>188.7</v>
      </c>
      <c r="O18" s="26">
        <v>207.4</v>
      </c>
      <c r="P18" s="26">
        <v>209.9</v>
      </c>
      <c r="Q18" s="26">
        <v>212.6</v>
      </c>
      <c r="R18" s="25">
        <v>216.2</v>
      </c>
      <c r="S18" s="25">
        <v>233</v>
      </c>
      <c r="T18" s="25">
        <v>236.1</v>
      </c>
      <c r="U18" s="25">
        <v>240.2</v>
      </c>
      <c r="V18" s="25">
        <v>245.7</v>
      </c>
      <c r="W18" s="25">
        <v>278.2</v>
      </c>
      <c r="X18" s="26">
        <v>284.2</v>
      </c>
      <c r="Y18" s="25">
        <v>290.7</v>
      </c>
      <c r="Z18" s="25">
        <v>297.8</v>
      </c>
      <c r="AA18" s="25">
        <v>331.6</v>
      </c>
      <c r="AB18" s="25">
        <v>336.6</v>
      </c>
      <c r="AC18" s="25">
        <v>339.8</v>
      </c>
      <c r="AD18" s="25">
        <v>339.2</v>
      </c>
      <c r="AE18" s="26">
        <v>313.10000000000002</v>
      </c>
      <c r="AF18" s="26">
        <v>303.39999999999998</v>
      </c>
      <c r="AG18" s="26">
        <v>297.10000000000002</v>
      </c>
      <c r="AH18" s="25">
        <v>291.8</v>
      </c>
      <c r="AI18" s="24">
        <v>272.60000000000002</v>
      </c>
      <c r="AJ18" s="24">
        <v>269.89999999999998</v>
      </c>
      <c r="AK18" s="24">
        <v>269.5</v>
      </c>
      <c r="AL18" s="25">
        <v>269.10000000000002</v>
      </c>
      <c r="AM18" s="25">
        <v>271</v>
      </c>
      <c r="AN18" s="25">
        <v>275</v>
      </c>
      <c r="AO18" s="25">
        <v>276.3</v>
      </c>
      <c r="AP18" s="25">
        <v>276.60000000000002</v>
      </c>
      <c r="AQ18" s="25">
        <v>280.39999999999998</v>
      </c>
      <c r="AR18" s="25">
        <v>279</v>
      </c>
      <c r="AS18" s="25">
        <v>277.60000000000002</v>
      </c>
      <c r="AT18" s="25">
        <v>276.60000000000002</v>
      </c>
    </row>
    <row r="19" spans="1:173" ht="30" customHeight="1">
      <c r="A19" s="195"/>
      <c r="B19" s="1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24">
        <v>572.4</v>
      </c>
      <c r="D19" s="24">
        <v>572.4</v>
      </c>
      <c r="E19" s="24">
        <v>571.4</v>
      </c>
      <c r="F19" s="24">
        <v>568.9</v>
      </c>
      <c r="G19" s="24">
        <v>563.29999999999995</v>
      </c>
      <c r="H19" s="24">
        <v>562.6</v>
      </c>
      <c r="I19" s="24">
        <v>561.70000000000005</v>
      </c>
      <c r="J19" s="24">
        <v>560.4</v>
      </c>
      <c r="K19" s="25">
        <v>542.79999999999995</v>
      </c>
      <c r="L19" s="25">
        <v>545.79999999999995</v>
      </c>
      <c r="M19" s="25">
        <v>545.20000000000005</v>
      </c>
      <c r="N19" s="24">
        <v>544.6</v>
      </c>
      <c r="O19" s="26">
        <v>561.1</v>
      </c>
      <c r="P19" s="26">
        <v>561</v>
      </c>
      <c r="Q19" s="26">
        <v>562.70000000000005</v>
      </c>
      <c r="R19" s="25">
        <v>564.1</v>
      </c>
      <c r="S19" s="24">
        <v>586.79999999999995</v>
      </c>
      <c r="T19" s="25">
        <v>589.70000000000005</v>
      </c>
      <c r="U19" s="25">
        <v>594.5</v>
      </c>
      <c r="V19" s="25">
        <v>598.70000000000005</v>
      </c>
      <c r="W19" s="25">
        <v>612.20000000000005</v>
      </c>
      <c r="X19" s="26">
        <v>614</v>
      </c>
      <c r="Y19" s="25">
        <v>614.4</v>
      </c>
      <c r="Z19" s="25">
        <v>615.20000000000005</v>
      </c>
      <c r="AA19" s="25">
        <v>634.79999999999995</v>
      </c>
      <c r="AB19" s="25">
        <v>635.79999999999995</v>
      </c>
      <c r="AC19" s="25">
        <v>633.4</v>
      </c>
      <c r="AD19" s="25">
        <v>631.4</v>
      </c>
      <c r="AE19" s="26">
        <v>629.79999999999995</v>
      </c>
      <c r="AF19" s="26">
        <v>624.4</v>
      </c>
      <c r="AG19" s="26">
        <v>620</v>
      </c>
      <c r="AH19" s="25">
        <v>615.29999999999995</v>
      </c>
      <c r="AI19" s="25">
        <v>711</v>
      </c>
      <c r="AJ19" s="24">
        <v>708.7</v>
      </c>
      <c r="AK19" s="24">
        <v>716.1</v>
      </c>
      <c r="AL19" s="25">
        <v>708.5</v>
      </c>
      <c r="AM19" s="25">
        <v>711</v>
      </c>
      <c r="AN19" s="25">
        <v>707</v>
      </c>
      <c r="AO19" s="25">
        <v>705.2</v>
      </c>
      <c r="AP19" s="25">
        <v>705</v>
      </c>
      <c r="AQ19" s="25">
        <v>731.1</v>
      </c>
      <c r="AR19" s="25">
        <v>725</v>
      </c>
      <c r="AS19" s="25">
        <v>721.4</v>
      </c>
      <c r="AT19" s="25">
        <v>715.4</v>
      </c>
    </row>
    <row r="20" spans="1:173" ht="30" customHeight="1">
      <c r="A20" s="195"/>
      <c r="B20" s="13" t="str">
        <f>IF('0'!A1=1,"з них дослідження і розробки","of which research and developments")</f>
        <v>з них дослідження і розробки</v>
      </c>
      <c r="C20" s="28" t="s">
        <v>0</v>
      </c>
      <c r="D20" s="28" t="s">
        <v>0</v>
      </c>
      <c r="E20" s="28" t="s">
        <v>0</v>
      </c>
      <c r="F20" s="28" t="s">
        <v>0</v>
      </c>
      <c r="G20" s="28" t="s">
        <v>0</v>
      </c>
      <c r="H20" s="28" t="s">
        <v>0</v>
      </c>
      <c r="I20" s="28" t="s">
        <v>0</v>
      </c>
      <c r="J20" s="28" t="s">
        <v>0</v>
      </c>
      <c r="K20" s="24">
        <v>162.1</v>
      </c>
      <c r="L20" s="25">
        <v>162.9</v>
      </c>
      <c r="M20" s="25">
        <v>163.4</v>
      </c>
      <c r="N20" s="24">
        <v>163.69999999999999</v>
      </c>
      <c r="O20" s="26">
        <v>162.80000000000001</v>
      </c>
      <c r="P20" s="26">
        <v>162.9</v>
      </c>
      <c r="Q20" s="26">
        <v>162.9</v>
      </c>
      <c r="R20" s="25">
        <v>162.80000000000001</v>
      </c>
      <c r="S20" s="24">
        <v>159.5</v>
      </c>
      <c r="T20" s="25">
        <v>160.1</v>
      </c>
      <c r="U20" s="25">
        <v>160.19999999999999</v>
      </c>
      <c r="V20" s="25">
        <v>158.30000000000001</v>
      </c>
      <c r="W20" s="25">
        <v>153.30000000000001</v>
      </c>
      <c r="X20" s="26">
        <v>153.19999999999999</v>
      </c>
      <c r="Y20" s="25">
        <v>152.9</v>
      </c>
      <c r="Z20" s="25">
        <v>152.5</v>
      </c>
      <c r="AA20" s="25">
        <v>150.6</v>
      </c>
      <c r="AB20" s="25">
        <v>150.69999999999999</v>
      </c>
      <c r="AC20" s="25">
        <v>150.4</v>
      </c>
      <c r="AD20" s="25">
        <v>149.80000000000001</v>
      </c>
      <c r="AE20" s="26">
        <v>145.19999999999999</v>
      </c>
      <c r="AF20" s="26">
        <v>145.1</v>
      </c>
      <c r="AG20" s="26">
        <v>144.80000000000001</v>
      </c>
      <c r="AH20" s="25">
        <v>144.5</v>
      </c>
      <c r="AI20" s="24">
        <v>139.19999999999999</v>
      </c>
      <c r="AJ20" s="24">
        <v>138.5</v>
      </c>
      <c r="AK20" s="24">
        <v>138.19999999999999</v>
      </c>
      <c r="AL20" s="25">
        <v>137.80000000000001</v>
      </c>
      <c r="AM20" s="24">
        <v>133.6</v>
      </c>
      <c r="AN20" s="25">
        <v>133</v>
      </c>
      <c r="AO20" s="25">
        <v>132.19999999999999</v>
      </c>
      <c r="AP20" s="25">
        <v>131.80000000000001</v>
      </c>
      <c r="AQ20" s="25">
        <v>128.1</v>
      </c>
      <c r="AR20" s="25">
        <v>127.5</v>
      </c>
      <c r="AS20" s="25">
        <v>126.7</v>
      </c>
      <c r="AT20" s="25">
        <v>125.9</v>
      </c>
    </row>
    <row r="21" spans="1:173" ht="30" customHeight="1">
      <c r="A21" s="195"/>
      <c r="B21" s="13" t="str">
        <f>IF('0'!A1=1,"Державне управління","Public administration")</f>
        <v>Державне управління</v>
      </c>
      <c r="C21" s="24">
        <v>655.8</v>
      </c>
      <c r="D21" s="24">
        <v>660.4</v>
      </c>
      <c r="E21" s="24">
        <v>659.5</v>
      </c>
      <c r="F21" s="24">
        <v>667.2</v>
      </c>
      <c r="G21" s="25">
        <v>689</v>
      </c>
      <c r="H21" s="24">
        <v>697.6</v>
      </c>
      <c r="I21" s="24">
        <v>700.3</v>
      </c>
      <c r="J21" s="24">
        <v>702.2</v>
      </c>
      <c r="K21" s="25">
        <v>545.79999999999995</v>
      </c>
      <c r="L21" s="25">
        <v>546.70000000000005</v>
      </c>
      <c r="M21" s="25">
        <v>547.5</v>
      </c>
      <c r="N21" s="24">
        <v>550.6</v>
      </c>
      <c r="O21" s="26">
        <v>564.5</v>
      </c>
      <c r="P21" s="26">
        <v>565.29999999999995</v>
      </c>
      <c r="Q21" s="26">
        <v>566.20000000000005</v>
      </c>
      <c r="R21" s="25">
        <v>569.6</v>
      </c>
      <c r="S21" s="24">
        <v>581.79999999999995</v>
      </c>
      <c r="T21" s="25">
        <v>585</v>
      </c>
      <c r="U21" s="25">
        <v>586.29999999999995</v>
      </c>
      <c r="V21" s="25">
        <v>589.79999999999995</v>
      </c>
      <c r="W21" s="25">
        <v>592.9</v>
      </c>
      <c r="X21" s="26">
        <v>595.1</v>
      </c>
      <c r="Y21" s="25">
        <v>596.1</v>
      </c>
      <c r="Z21" s="25">
        <v>599.20000000000005</v>
      </c>
      <c r="AA21" s="25">
        <v>622.9</v>
      </c>
      <c r="AB21" s="25">
        <v>624.6</v>
      </c>
      <c r="AC21" s="25">
        <v>624.70000000000005</v>
      </c>
      <c r="AD21" s="25">
        <v>626.9</v>
      </c>
      <c r="AE21" s="26">
        <v>636.1</v>
      </c>
      <c r="AF21" s="26">
        <v>634.9</v>
      </c>
      <c r="AG21" s="26">
        <v>633.79999999999995</v>
      </c>
      <c r="AH21" s="25">
        <v>635.29999999999995</v>
      </c>
      <c r="AI21" s="24">
        <v>649.5</v>
      </c>
      <c r="AJ21" s="24">
        <v>649.70000000000005</v>
      </c>
      <c r="AK21" s="24">
        <v>649.70000000000005</v>
      </c>
      <c r="AL21" s="25">
        <v>650.1</v>
      </c>
      <c r="AM21" s="24">
        <v>622.5</v>
      </c>
      <c r="AN21" s="24">
        <v>618.1</v>
      </c>
      <c r="AO21" s="24">
        <v>613.6</v>
      </c>
      <c r="AP21" s="25">
        <v>612.5</v>
      </c>
      <c r="AQ21" s="25">
        <v>613.4</v>
      </c>
      <c r="AR21" s="25">
        <v>604.9</v>
      </c>
      <c r="AS21" s="25">
        <v>602.9</v>
      </c>
      <c r="AT21" s="25">
        <v>604.5</v>
      </c>
    </row>
    <row r="22" spans="1:173" ht="30" customHeight="1">
      <c r="A22" s="195"/>
      <c r="B22" s="13" t="str">
        <f>IF('0'!A1=1,"Освіта","Education")</f>
        <v>Освіта</v>
      </c>
      <c r="C22" s="24">
        <v>1582.2</v>
      </c>
      <c r="D22" s="24">
        <v>1570.4</v>
      </c>
      <c r="E22" s="24">
        <v>1566.1</v>
      </c>
      <c r="F22" s="24">
        <v>1575.8</v>
      </c>
      <c r="G22" s="24">
        <v>1596.1</v>
      </c>
      <c r="H22" s="24">
        <v>1584.4</v>
      </c>
      <c r="I22" s="24">
        <v>1577.1</v>
      </c>
      <c r="J22" s="24">
        <v>1584.3</v>
      </c>
      <c r="K22" s="25">
        <v>1613.8</v>
      </c>
      <c r="L22" s="25">
        <v>1600.3</v>
      </c>
      <c r="M22" s="25">
        <v>1591.8</v>
      </c>
      <c r="N22" s="24">
        <v>1597.6</v>
      </c>
      <c r="O22" s="26">
        <v>1619.1</v>
      </c>
      <c r="P22" s="26">
        <v>1608.2</v>
      </c>
      <c r="Q22" s="26">
        <v>1602</v>
      </c>
      <c r="R22" s="25">
        <v>1610</v>
      </c>
      <c r="S22" s="24">
        <v>1641.9</v>
      </c>
      <c r="T22" s="25">
        <v>1630</v>
      </c>
      <c r="U22" s="25">
        <v>1622.2</v>
      </c>
      <c r="V22" s="25">
        <v>1632.5</v>
      </c>
      <c r="W22" s="25">
        <v>1656.3</v>
      </c>
      <c r="X22" s="26">
        <v>1643</v>
      </c>
      <c r="Y22" s="25">
        <v>1633.9</v>
      </c>
      <c r="Z22" s="25">
        <v>1640.6</v>
      </c>
      <c r="AA22" s="25">
        <v>1663.1</v>
      </c>
      <c r="AB22" s="25">
        <v>1647.9</v>
      </c>
      <c r="AC22" s="25">
        <v>1637.3</v>
      </c>
      <c r="AD22" s="25">
        <v>1642</v>
      </c>
      <c r="AE22" s="26">
        <v>1664.1</v>
      </c>
      <c r="AF22" s="26">
        <v>1649.4</v>
      </c>
      <c r="AG22" s="26">
        <v>1640.1</v>
      </c>
      <c r="AH22" s="25">
        <v>1645.9</v>
      </c>
      <c r="AI22" s="24">
        <v>1649.9</v>
      </c>
      <c r="AJ22" s="24">
        <v>1635.4</v>
      </c>
      <c r="AK22" s="24">
        <v>1633.7</v>
      </c>
      <c r="AL22" s="25">
        <v>1639.5</v>
      </c>
      <c r="AM22" s="24">
        <v>1646.7</v>
      </c>
      <c r="AN22" s="24">
        <v>1635.1</v>
      </c>
      <c r="AO22" s="25">
        <v>1624</v>
      </c>
      <c r="AP22" s="25">
        <v>1628.4</v>
      </c>
      <c r="AQ22" s="25">
        <v>1646.7</v>
      </c>
      <c r="AR22" s="25">
        <v>1635</v>
      </c>
      <c r="AS22" s="25">
        <v>1623.9</v>
      </c>
      <c r="AT22" s="25">
        <v>1629.4</v>
      </c>
    </row>
    <row r="23" spans="1:173" ht="30" customHeight="1">
      <c r="A23" s="195"/>
      <c r="B23" s="13" t="str">
        <f>IF('0'!A1=1,"Охорона здоров’я та надання соціальної допомоги","Health care and provision of social aid")</f>
        <v>Охорона здоров’я та надання соціальної допомоги</v>
      </c>
      <c r="C23" s="24">
        <v>1281.9000000000001</v>
      </c>
      <c r="D23" s="24">
        <v>1279.4000000000001</v>
      </c>
      <c r="E23" s="24">
        <v>1283.0999999999999</v>
      </c>
      <c r="F23" s="24">
        <v>1283.0999999999999</v>
      </c>
      <c r="G23" s="24">
        <v>1276.0999999999999</v>
      </c>
      <c r="H23" s="24">
        <v>1278.3</v>
      </c>
      <c r="I23" s="24">
        <v>1280.9000000000001</v>
      </c>
      <c r="J23" s="24">
        <v>1281</v>
      </c>
      <c r="K23" s="25">
        <v>1270.3</v>
      </c>
      <c r="L23" s="25">
        <v>1272.5999999999999</v>
      </c>
      <c r="M23" s="25">
        <v>1273.4000000000001</v>
      </c>
      <c r="N23" s="24">
        <v>1272.5</v>
      </c>
      <c r="O23" s="26">
        <v>1268.5999999999999</v>
      </c>
      <c r="P23" s="26">
        <v>1269.4000000000001</v>
      </c>
      <c r="Q23" s="26">
        <v>1271.4000000000001</v>
      </c>
      <c r="R23" s="25">
        <v>1270.7</v>
      </c>
      <c r="S23" s="24">
        <v>1264.4000000000001</v>
      </c>
      <c r="T23" s="25">
        <v>1267.5</v>
      </c>
      <c r="U23" s="25">
        <v>1270.0999999999999</v>
      </c>
      <c r="V23" s="25">
        <v>1269.5</v>
      </c>
      <c r="W23" s="25">
        <v>1266.3</v>
      </c>
      <c r="X23" s="26">
        <v>1268.2</v>
      </c>
      <c r="Y23" s="25">
        <v>1270.0999999999999</v>
      </c>
      <c r="Z23" s="25">
        <v>1270.8</v>
      </c>
      <c r="AA23" s="25">
        <v>1266.4000000000001</v>
      </c>
      <c r="AB23" s="25">
        <v>1267.9000000000001</v>
      </c>
      <c r="AC23" s="25">
        <v>1267.8</v>
      </c>
      <c r="AD23" s="25">
        <v>1266.5999999999999</v>
      </c>
      <c r="AE23" s="26">
        <v>1266.4000000000001</v>
      </c>
      <c r="AF23" s="26">
        <v>1269.0999999999999</v>
      </c>
      <c r="AG23" s="26">
        <v>1270.5</v>
      </c>
      <c r="AH23" s="25">
        <v>1270.5999999999999</v>
      </c>
      <c r="AI23" s="24">
        <v>1263.0999999999999</v>
      </c>
      <c r="AJ23" s="24">
        <v>1264.4000000000001</v>
      </c>
      <c r="AK23" s="24">
        <v>1269.2</v>
      </c>
      <c r="AL23" s="25">
        <v>1268.5</v>
      </c>
      <c r="AM23" s="24">
        <v>1258.3</v>
      </c>
      <c r="AN23" s="24">
        <v>1257.9000000000001</v>
      </c>
      <c r="AO23" s="24">
        <v>1258.9000000000001</v>
      </c>
      <c r="AP23" s="25">
        <v>1256.7</v>
      </c>
      <c r="AQ23" s="25">
        <v>1243.8</v>
      </c>
      <c r="AR23" s="25">
        <v>1247.5999999999999</v>
      </c>
      <c r="AS23" s="25">
        <v>1248.7</v>
      </c>
      <c r="AT23" s="25">
        <v>1247.5999999999999</v>
      </c>
    </row>
    <row r="24" spans="1:173" ht="30" customHeight="1">
      <c r="A24" s="195"/>
      <c r="B24" s="1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24">
        <v>382.7</v>
      </c>
      <c r="D24" s="24">
        <v>383.4</v>
      </c>
      <c r="E24" s="24">
        <v>382.7</v>
      </c>
      <c r="F24" s="24">
        <v>379.1</v>
      </c>
      <c r="G24" s="24">
        <v>371.5</v>
      </c>
      <c r="H24" s="24">
        <v>371.4</v>
      </c>
      <c r="I24" s="24">
        <v>370.3</v>
      </c>
      <c r="J24" s="24">
        <v>370.3</v>
      </c>
      <c r="K24" s="25">
        <v>370.1</v>
      </c>
      <c r="L24" s="25">
        <v>371.3</v>
      </c>
      <c r="M24" s="25">
        <v>370.7</v>
      </c>
      <c r="N24" s="24">
        <v>370.7</v>
      </c>
      <c r="O24" s="26">
        <v>374.9</v>
      </c>
      <c r="P24" s="26">
        <v>374.3</v>
      </c>
      <c r="Q24" s="26">
        <v>374.4</v>
      </c>
      <c r="R24" s="25">
        <v>376.5</v>
      </c>
      <c r="S24" s="25">
        <v>382</v>
      </c>
      <c r="T24" s="25">
        <v>383.9</v>
      </c>
      <c r="U24" s="25">
        <v>384.3</v>
      </c>
      <c r="V24" s="25">
        <v>381.2</v>
      </c>
      <c r="W24" s="25">
        <v>380</v>
      </c>
      <c r="X24" s="26">
        <v>381.4</v>
      </c>
      <c r="Y24" s="25">
        <v>381.9</v>
      </c>
      <c r="Z24" s="25">
        <v>382.5</v>
      </c>
      <c r="AA24" s="25">
        <v>387</v>
      </c>
      <c r="AB24" s="25">
        <v>388.9</v>
      </c>
      <c r="AC24" s="25">
        <v>388.8</v>
      </c>
      <c r="AD24" s="25">
        <v>389.1</v>
      </c>
      <c r="AE24" s="26">
        <v>387.6</v>
      </c>
      <c r="AF24" s="26">
        <v>384.1</v>
      </c>
      <c r="AG24" s="26">
        <v>375.6</v>
      </c>
      <c r="AH24" s="25">
        <v>371.6</v>
      </c>
      <c r="AI24" s="24">
        <v>369.2</v>
      </c>
      <c r="AJ24" s="24">
        <v>368.1</v>
      </c>
      <c r="AK24" s="24">
        <v>369.6</v>
      </c>
      <c r="AL24" s="25">
        <v>368.9</v>
      </c>
      <c r="AM24" s="24">
        <v>362.3</v>
      </c>
      <c r="AN24" s="24">
        <v>360.8</v>
      </c>
      <c r="AO24" s="24">
        <v>358.7</v>
      </c>
      <c r="AP24" s="25">
        <v>362.7</v>
      </c>
      <c r="AQ24" s="25">
        <v>363.7</v>
      </c>
      <c r="AR24" s="30">
        <v>359.5</v>
      </c>
      <c r="AS24" s="25">
        <v>358.5</v>
      </c>
      <c r="AT24" s="25">
        <v>359</v>
      </c>
    </row>
    <row r="25" spans="1:173" ht="30" customHeight="1">
      <c r="A25" s="196"/>
      <c r="B25" s="1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28" t="s">
        <v>0</v>
      </c>
      <c r="D25" s="28" t="s">
        <v>0</v>
      </c>
      <c r="E25" s="28" t="s">
        <v>0</v>
      </c>
      <c r="F25" s="28" t="s">
        <v>0</v>
      </c>
      <c r="G25" s="28" t="s">
        <v>0</v>
      </c>
      <c r="H25" s="28" t="s">
        <v>0</v>
      </c>
      <c r="I25" s="28" t="s">
        <v>0</v>
      </c>
      <c r="J25" s="28" t="s">
        <v>0</v>
      </c>
      <c r="K25" s="24">
        <v>268.7</v>
      </c>
      <c r="L25" s="25">
        <v>268.39999999999998</v>
      </c>
      <c r="M25" s="25">
        <v>267.89999999999998</v>
      </c>
      <c r="N25" s="24">
        <v>268.3</v>
      </c>
      <c r="O25" s="26">
        <v>274.3</v>
      </c>
      <c r="P25" s="26">
        <v>274.5</v>
      </c>
      <c r="Q25" s="26">
        <v>275.2</v>
      </c>
      <c r="R25" s="25">
        <v>277.8</v>
      </c>
      <c r="S25" s="24">
        <v>284.5</v>
      </c>
      <c r="T25" s="25">
        <v>285.89999999999998</v>
      </c>
      <c r="U25" s="25">
        <v>286.7</v>
      </c>
      <c r="V25" s="25">
        <v>284.60000000000002</v>
      </c>
      <c r="W25" s="25">
        <v>285.3</v>
      </c>
      <c r="X25" s="26">
        <v>285.5</v>
      </c>
      <c r="Y25" s="25">
        <v>285.60000000000002</v>
      </c>
      <c r="Z25" s="25">
        <v>286.5</v>
      </c>
      <c r="AA25" s="25">
        <v>289.39999999999998</v>
      </c>
      <c r="AB25" s="25">
        <v>290.7</v>
      </c>
      <c r="AC25" s="25">
        <v>290.5</v>
      </c>
      <c r="AD25" s="25">
        <v>291</v>
      </c>
      <c r="AE25" s="26">
        <v>289.7</v>
      </c>
      <c r="AF25" s="26">
        <v>286.60000000000002</v>
      </c>
      <c r="AG25" s="26">
        <v>278.8</v>
      </c>
      <c r="AH25" s="25">
        <v>275.60000000000002</v>
      </c>
      <c r="AI25" s="24">
        <v>262.10000000000002</v>
      </c>
      <c r="AJ25" s="24">
        <v>261.8</v>
      </c>
      <c r="AK25" s="25">
        <v>262</v>
      </c>
      <c r="AL25" s="25">
        <v>262.10000000000002</v>
      </c>
      <c r="AM25" s="24">
        <v>254.1</v>
      </c>
      <c r="AN25" s="24">
        <v>252.7</v>
      </c>
      <c r="AO25" s="24">
        <v>251.8</v>
      </c>
      <c r="AP25" s="25">
        <v>252.3</v>
      </c>
      <c r="AQ25" s="25">
        <v>255.2</v>
      </c>
      <c r="AR25" s="30">
        <v>251.2</v>
      </c>
      <c r="AS25" s="25">
        <v>250.6</v>
      </c>
      <c r="AT25" s="25">
        <v>251.6</v>
      </c>
    </row>
    <row r="26" spans="1:173">
      <c r="A26" s="15"/>
      <c r="B26" s="16"/>
    </row>
    <row r="27" spans="1:173">
      <c r="A27" s="16"/>
      <c r="B27" s="16"/>
    </row>
    <row r="28" spans="1:173" s="7" customFormat="1" ht="15" customHeight="1">
      <c r="A28" s="17"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18"/>
      <c r="C28" s="8"/>
      <c r="D28" s="8"/>
      <c r="E28" s="8"/>
      <c r="F28" s="8"/>
      <c r="G28" s="8"/>
      <c r="H28" s="8"/>
      <c r="I28" s="8"/>
      <c r="J28" s="8"/>
    </row>
    <row r="29" spans="1:173" s="7" customFormat="1" ht="15" customHeight="1">
      <c r="A29" s="19"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29" s="18"/>
      <c r="C29" s="8"/>
      <c r="D29" s="8"/>
      <c r="E29" s="8"/>
      <c r="F29" s="8"/>
      <c r="G29" s="8"/>
      <c r="H29" s="8"/>
      <c r="I29" s="8"/>
      <c r="J29" s="8"/>
    </row>
    <row r="30" spans="1:173" s="9" customFormat="1" ht="15" customHeight="1">
      <c r="A30" s="19" t="str">
        <f>IF('0'!A1=1,"*Починаючи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операції.","*Since III quarter 2014 excluding the temporarily occupied territory of the Autonomous Republic of Crimea and the city of Sevastopol, since I quarter 2015 excluding part of the anti-terrorist operation zone.")</f>
        <v>*Починаючи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v>
      </c>
      <c r="B30" s="2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7"/>
      <c r="AX30" s="7"/>
      <c r="AY30" s="7"/>
      <c r="AZ30" s="7"/>
      <c r="BA30" s="7"/>
      <c r="BB30" s="11"/>
      <c r="BC30" s="11"/>
    </row>
    <row r="31" spans="1:173" s="9" customFormat="1" ht="15" customHeight="1">
      <c r="A31" s="19" t="str">
        <f>IF('0'!A1=1,"**Починаючи з III кварталу 2014 року дані можуть бути уточнені.","**Since III quarter 2014 the data can be corrected .")</f>
        <v>**Починаючи з III кварталу 2014 року дані можуть бути уточнені.</v>
      </c>
      <c r="B31" s="2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7"/>
      <c r="FN31" s="7"/>
      <c r="FO31" s="7"/>
      <c r="FP31" s="7"/>
      <c r="FQ31" s="7"/>
    </row>
  </sheetData>
  <sheetProtection algorithmName="SHA-512" hashValue="DR3yZHSs3bNt0364GvUkgy2OGoRjuBYYGhtv3irgooueTMgFjvft/e2t4T7FU0lZtxgIb7ZyK9qfuhRnrzxdpQ==" saltValue="/8KfER0EZ7Ensrn/2iuXCA==" spinCount="100000" sheet="1" objects="1" scenarios="1"/>
  <mergeCells count="2">
    <mergeCell ref="A4:A25"/>
    <mergeCell ref="A3:B3"/>
  </mergeCells>
  <hyperlinks>
    <hyperlink ref="A1" location="'0'!A1" display="'0'!A1"/>
  </hyperlink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0</vt:lpstr>
      <vt:lpstr>1</vt:lpstr>
      <vt:lpstr>2</vt:lpstr>
      <vt:lpstr>3</vt:lpstr>
      <vt:lpstr>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2022-03-03T14:39:56Z</dcterms:modified>
</cp:coreProperties>
</file>