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азмещение\"/>
    </mc:Choice>
  </mc:AlternateContent>
  <bookViews>
    <workbookView xWindow="-105" yWindow="-105" windowWidth="23250" windowHeight="12570" tabRatio="693"/>
  </bookViews>
  <sheets>
    <sheet name="0" sheetId="54" r:id="rId1"/>
    <sheet name="1" sheetId="83" r:id="rId2"/>
  </sheets>
  <calcPr calcId="162913"/>
</workbook>
</file>

<file path=xl/calcChain.xml><?xml version="1.0" encoding="utf-8"?>
<calcChain xmlns="http://schemas.openxmlformats.org/spreadsheetml/2006/main">
  <c r="A53" i="83" l="1"/>
  <c r="F8" i="54" l="1"/>
  <c r="A27" i="83" l="1"/>
  <c r="A4" i="83"/>
  <c r="A26" i="83"/>
  <c r="A3" i="83"/>
  <c r="F2" i="54"/>
  <c r="A52" i="83"/>
  <c r="M13" i="54"/>
  <c r="M12" i="54"/>
  <c r="I4" i="54"/>
  <c r="I22" i="54"/>
  <c r="I20" i="54"/>
  <c r="F20" i="54"/>
  <c r="I18" i="54"/>
  <c r="I16" i="54"/>
  <c r="F16" i="54"/>
  <c r="I14" i="54"/>
  <c r="I12" i="54"/>
  <c r="F12" i="54"/>
  <c r="I10" i="54"/>
  <c r="I8" i="54"/>
  <c r="D8" i="54"/>
  <c r="I6" i="54"/>
  <c r="I2" i="54"/>
  <c r="B25" i="83" l="1"/>
  <c r="B24" i="83"/>
  <c r="B23" i="83"/>
  <c r="B22" i="83"/>
  <c r="B21" i="83"/>
  <c r="B20" i="83"/>
  <c r="B19" i="83"/>
  <c r="B18" i="83"/>
  <c r="B17" i="83"/>
  <c r="B16" i="83"/>
  <c r="B15" i="83"/>
  <c r="B14" i="83"/>
  <c r="B10" i="83"/>
  <c r="B13" i="83"/>
  <c r="B12" i="83"/>
  <c r="B11" i="83"/>
  <c r="B9" i="83"/>
  <c r="B8" i="83"/>
  <c r="B7" i="83"/>
  <c r="B6" i="83"/>
  <c r="B5" i="83"/>
  <c r="B4" i="83"/>
  <c r="B38" i="83" l="1"/>
  <c r="B3" i="54" l="1"/>
  <c r="B50" i="83" l="1"/>
  <c r="B49" i="83"/>
  <c r="B48" i="83"/>
  <c r="B47" i="83"/>
  <c r="B46" i="83"/>
  <c r="B45" i="83"/>
  <c r="B44" i="83"/>
  <c r="B43" i="83"/>
  <c r="B42" i="83"/>
  <c r="B41" i="83"/>
  <c r="B40" i="83"/>
  <c r="B39" i="83"/>
  <c r="B37" i="83"/>
  <c r="B36" i="83" l="1"/>
  <c r="B35" i="83"/>
  <c r="B34" i="83"/>
  <c r="B33" i="83"/>
  <c r="B31" i="83"/>
  <c r="B32" i="83"/>
  <c r="B30" i="83"/>
  <c r="B29" i="83"/>
  <c r="B28" i="83"/>
  <c r="B27" i="83"/>
  <c r="A1" i="83" l="1"/>
</calcChain>
</file>

<file path=xl/sharedStrings.xml><?xml version="1.0" encoding="utf-8"?>
<sst xmlns="http://schemas.openxmlformats.org/spreadsheetml/2006/main" count="441" uniqueCount="3">
  <si>
    <t>…</t>
  </si>
  <si>
    <t>УКР</t>
  </si>
  <si>
    <t>ENG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</si>
</sst>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164" formatCode="_-* #,##0.00_₴_-;\-* #,##0.00_₴_-;_-* &quot;-&quot;??_₴_-;_-@_-"/>
    <numFmt numFmtId="165" formatCode="_-* #,##0\ _г_р_н_._-;\-* #,##0\ _г_р_н_._-;_-* &quot;-&quot;\ _г_р_н_._-;_-@_-"/>
    <numFmt numFmtId="166" formatCode="_-* #,##0.00\ _г_р_н_._-;\-* #,##0.00\ _г_р_н_._-;_-* &quot;-&quot;??\ _г_р_н_._-;_-@_-"/>
    <numFmt numFmtId="167" formatCode="#,##0&quot;р.&quot;;[Red]\-#,##0&quot;р.&quot;"/>
    <numFmt numFmtId="168" formatCode="#,##0.00&quot;р.&quot;;\-#,##0.00&quot;р.&quot;"/>
    <numFmt numFmtId="169" formatCode="_-* #,##0_р_._-;\-* #,##0_р_._-;_-* &quot;-&quot;_р_._-;_-@_-"/>
    <numFmt numFmtId="170" formatCode="_-* #,##0.00_р_._-;\-* #,##0.00_р_._-;_-* &quot;-&quot;??_р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s>
  <fonts count="225">
    <font>
      <sz val="10"/>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12"/>
      <color indexed="10"/>
      <name val="Times New Roman"/>
      <family val="1"/>
      <charset val="204"/>
    </font>
    <font>
      <sz val="8"/>
      <color indexed="55"/>
      <name val="Arial Cyr"/>
      <charset val="204"/>
    </font>
    <font>
      <b/>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2"/>
      <color indexed="55"/>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sz val="10"/>
      <name val="Arial"/>
      <family val="2"/>
      <charset val="204"/>
    </font>
    <font>
      <b/>
      <i/>
      <sz val="12"/>
      <color indexed="10"/>
      <name val="Times New Roman"/>
      <family val="1"/>
      <charset val="204"/>
    </font>
    <font>
      <i/>
      <sz val="12"/>
      <color indexed="10"/>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u/>
      <sz val="11"/>
      <color theme="10"/>
      <name val="Calibri"/>
      <family val="2"/>
      <charset val="204"/>
      <scheme val="minor"/>
    </font>
    <font>
      <sz val="11"/>
      <color theme="1"/>
      <name val="Times New Roman"/>
      <family val="1"/>
      <charset val="204"/>
    </font>
    <font>
      <b/>
      <i/>
      <u/>
      <sz val="10"/>
      <color rgb="FFFF0000"/>
      <name val="Arial"/>
      <family val="2"/>
      <charset val="204"/>
    </font>
    <font>
      <b/>
      <i/>
      <u/>
      <sz val="11"/>
      <color rgb="FFFF0000"/>
      <name val="Times New Roman"/>
      <family val="1"/>
      <charset val="204"/>
    </font>
    <font>
      <b/>
      <i/>
      <u/>
      <sz val="11"/>
      <color rgb="FFFF0000"/>
      <name val="Arial"/>
      <family val="2"/>
      <charset val="204"/>
    </font>
    <font>
      <b/>
      <sz val="11"/>
      <color theme="1"/>
      <name val="Calibri"/>
      <family val="2"/>
      <charset val="204"/>
      <scheme val="minor"/>
    </font>
    <font>
      <sz val="11"/>
      <name val="Times New Roman"/>
      <family val="1"/>
      <charset val="204"/>
    </font>
    <font>
      <b/>
      <sz val="18"/>
      <name val="Times New Roman"/>
      <family val="1"/>
      <charset val="204"/>
    </font>
    <font>
      <b/>
      <sz val="11"/>
      <name val="Times New Roman"/>
      <family val="1"/>
      <charset val="204"/>
    </font>
    <font>
      <b/>
      <sz val="26"/>
      <color rgb="FF0070C0"/>
      <name val="Times New Roman"/>
      <family val="1"/>
      <charset val="204"/>
    </font>
    <font>
      <b/>
      <sz val="14"/>
      <name val="Times New Roman"/>
      <family val="1"/>
      <charset val="204"/>
    </font>
    <font>
      <sz val="12"/>
      <color rgb="FF000000"/>
      <name val="Times New Roman"/>
      <family val="1"/>
      <charset val="204"/>
    </font>
    <font>
      <b/>
      <sz val="22"/>
      <name val="Times New Roman"/>
      <family val="1"/>
      <charset val="204"/>
    </font>
    <font>
      <b/>
      <sz val="24"/>
      <name val="Times New Roman"/>
      <family val="1"/>
      <charset val="204"/>
    </font>
    <font>
      <b/>
      <i/>
      <u/>
      <sz val="11"/>
      <color rgb="FFFF0000"/>
      <name val="Calibri"/>
      <family val="2"/>
      <charset val="204"/>
      <scheme val="minor"/>
    </font>
    <font>
      <b/>
      <sz val="14"/>
      <color indexed="9"/>
      <name val="Times New Roman"/>
      <family val="1"/>
      <charset val="204"/>
    </font>
    <font>
      <u/>
      <sz val="14"/>
      <color theme="10"/>
      <name val="Times New Roman"/>
      <family val="1"/>
      <charset val="204"/>
    </font>
    <font>
      <sz val="14"/>
      <color theme="1"/>
      <name val="Times New Roman"/>
      <family val="1"/>
      <charset val="204"/>
    </font>
    <font>
      <b/>
      <i/>
      <sz val="14"/>
      <color indexed="10"/>
      <name val="Times New Roman"/>
      <family val="1"/>
      <charset val="204"/>
    </font>
    <font>
      <sz val="14"/>
      <name val="Arial Cyr"/>
      <charset val="204"/>
    </font>
    <font>
      <sz val="10"/>
      <color rgb="FFF0FEE6"/>
      <name val="Arial Cyr"/>
      <charset val="204"/>
    </font>
    <font>
      <b/>
      <u/>
      <sz val="14"/>
      <name val="Times New Roman"/>
      <family val="1"/>
      <charset val="204"/>
    </font>
    <font>
      <sz val="10"/>
      <color rgb="FF000000"/>
      <name val="Times New Roman"/>
      <family val="1"/>
      <charset val="204"/>
    </font>
    <font>
      <sz val="10"/>
      <color theme="1"/>
      <name val="Times New Roman"/>
      <family val="1"/>
      <charset val="204"/>
    </font>
    <font>
      <sz val="14"/>
      <name val="Times New Roman"/>
      <family val="1"/>
      <charset val="204"/>
    </font>
    <font>
      <b/>
      <i/>
      <sz val="14"/>
      <name val="Times New Roman"/>
      <family val="1"/>
      <charset val="204"/>
    </font>
    <font>
      <b/>
      <sz val="14"/>
      <color rgb="FF000000"/>
      <name val="Times New Roman"/>
      <family val="1"/>
      <charset val="204"/>
    </font>
    <font>
      <sz val="14"/>
      <color indexed="10"/>
      <name val="Arial Cyr"/>
      <charset val="204"/>
    </font>
    <font>
      <i/>
      <sz val="14"/>
      <color indexed="10"/>
      <name val="Times New Roman"/>
      <family val="1"/>
      <charset val="204"/>
    </font>
    <font>
      <sz val="14"/>
      <color indexed="55"/>
      <name val="Times New Roman"/>
      <family val="1"/>
      <charset val="204"/>
    </font>
    <font>
      <b/>
      <sz val="14"/>
      <color indexed="55"/>
      <name val="Times New Roman"/>
      <family val="1"/>
      <charset val="204"/>
    </font>
    <font>
      <i/>
      <sz val="14"/>
      <name val="Times New Roman"/>
      <family val="1"/>
      <charset val="204"/>
    </font>
    <font>
      <u/>
      <sz val="11"/>
      <color theme="10"/>
      <name val="Times New Roman"/>
      <family val="1"/>
      <charset val="204"/>
    </font>
    <font>
      <u/>
      <sz val="12"/>
      <name val="Times New Roman"/>
      <family val="1"/>
      <charset val="204"/>
    </font>
    <font>
      <u/>
      <sz val="12"/>
      <color theme="10"/>
      <name val="Times New Roman"/>
      <family val="1"/>
      <charset val="204"/>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rgb="FFC4D79B"/>
        <bgColor indexed="64"/>
      </patternFill>
    </fill>
    <fill>
      <patternFill patternType="solid">
        <fgColor rgb="FFEBF1DE"/>
        <bgColor indexed="64"/>
      </patternFill>
    </fill>
  </fills>
  <borders count="50">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right/>
      <top style="thick">
        <color rgb="FF005B2B"/>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thin">
        <color theme="6" tint="-0.499984740745262"/>
      </left>
      <right style="thin">
        <color indexed="64"/>
      </right>
      <top style="thin">
        <color indexed="64"/>
      </top>
      <bottom/>
      <diagonal/>
    </border>
    <border>
      <left style="thin">
        <color theme="6" tint="-0.499984740745262"/>
      </left>
      <right style="thin">
        <color indexed="64"/>
      </right>
      <top/>
      <bottom/>
      <diagonal/>
    </border>
    <border>
      <left style="thin">
        <color theme="6" tint="-0.499984740745262"/>
      </left>
      <right style="thin">
        <color indexed="64"/>
      </right>
      <top/>
      <bottom style="thin">
        <color indexed="64"/>
      </bottom>
      <diagonal/>
    </border>
    <border>
      <left style="thick">
        <color rgb="FF005B2B"/>
      </left>
      <right style="thick">
        <color rgb="FF005B2B"/>
      </right>
      <top style="thick">
        <color rgb="FF005B2B"/>
      </top>
      <bottom style="thick">
        <color rgb="FF005B2B"/>
      </bottom>
      <diagonal/>
    </border>
    <border>
      <left/>
      <right/>
      <top/>
      <bottom style="thick">
        <color rgb="FF005B2B"/>
      </bottom>
      <diagonal/>
    </border>
    <border>
      <left/>
      <right style="thick">
        <color rgb="FF005B2B"/>
      </right>
      <top/>
      <bottom/>
      <diagonal/>
    </border>
    <border>
      <left style="thin">
        <color theme="6" tint="-0.499984740745262"/>
      </left>
      <right style="thin">
        <color theme="6" tint="-0.499984740745262"/>
      </right>
      <top/>
      <bottom/>
      <diagonal/>
    </border>
    <border>
      <left/>
      <right style="thick">
        <color rgb="FF005B2B"/>
      </right>
      <top style="thick">
        <color rgb="FF005B2B"/>
      </top>
      <bottom/>
      <diagonal/>
    </border>
    <border>
      <left/>
      <right style="thick">
        <color rgb="FF005B2B"/>
      </right>
      <top/>
      <bottom style="thick">
        <color rgb="FF005B2B"/>
      </bottom>
      <diagonal/>
    </border>
    <border>
      <left/>
      <right/>
      <top/>
      <bottom style="thick">
        <color rgb="FF005D29"/>
      </bottom>
      <diagonal/>
    </border>
    <border>
      <left style="thick">
        <color rgb="FF005B2B"/>
      </left>
      <right style="thick">
        <color rgb="FF005D29"/>
      </right>
      <top/>
      <bottom style="thick">
        <color rgb="FF005D29"/>
      </bottom>
      <diagonal/>
    </border>
    <border>
      <left style="thick">
        <color rgb="FF005B2B"/>
      </left>
      <right style="thick">
        <color rgb="FF005D29"/>
      </right>
      <top style="thick">
        <color rgb="FF005D29"/>
      </top>
      <bottom/>
      <diagonal/>
    </border>
  </borders>
  <cellStyleXfs count="1830">
    <xf numFmtId="0" fontId="0" fillId="0" borderId="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49" fontId="26" fillId="0" borderId="0">
      <alignment horizontal="centerContinuous" vertical="top" wrapText="1"/>
    </xf>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0" fontId="37"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7"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7"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7"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7"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7"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81" fontId="56" fillId="0" borderId="0" applyFont="0" applyFill="0" applyBorder="0" applyAlignment="0" applyProtection="0"/>
    <xf numFmtId="182" fontId="56" fillId="0" borderId="0" applyFont="0" applyFill="0" applyBorder="0" applyAlignment="0" applyProtection="0"/>
    <xf numFmtId="0" fontId="37"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7"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7"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7"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7"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7"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3"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2" borderId="0" applyNumberFormat="0" applyBorder="0" applyAlignment="0" applyProtection="0"/>
    <xf numFmtId="183" fontId="55" fillId="0" borderId="0" applyFont="0" applyFill="0" applyBorder="0" applyAlignment="0" applyProtection="0"/>
    <xf numFmtId="0" fontId="38"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38"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38"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38"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38"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38"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38" fillId="6" borderId="0" applyNumberFormat="0" applyBorder="0" applyAlignment="0" applyProtection="0"/>
    <xf numFmtId="0" fontId="38" fillId="18"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6"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38"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38"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38"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38"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38"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8" fillId="0" borderId="1">
      <protection hidden="1"/>
    </xf>
    <xf numFmtId="0" fontId="59" fillId="22" borderId="1" applyNumberFormat="0" applyFont="0" applyBorder="0" applyAlignment="0" applyProtection="0">
      <protection hidden="1"/>
    </xf>
    <xf numFmtId="0" fontId="60" fillId="0" borderId="1">
      <protection hidden="1"/>
    </xf>
    <xf numFmtId="0" fontId="49"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41"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3" fillId="0" borderId="3" applyNumberFormat="0" applyFont="0" applyFill="0" applyAlignment="0" applyProtection="0"/>
    <xf numFmtId="0" fontId="46"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1" fontId="65" fillId="24" borderId="5">
      <alignment horizontal="right" vertical="center"/>
    </xf>
    <xf numFmtId="0" fontId="66" fillId="24" borderId="5">
      <alignment horizontal="right" vertical="center"/>
    </xf>
    <xf numFmtId="0" fontId="56" fillId="24" borderId="6"/>
    <xf numFmtId="0" fontId="65" fillId="25" borderId="5">
      <alignment horizontal="center" vertical="center"/>
    </xf>
    <xf numFmtId="1" fontId="65" fillId="24" borderId="5">
      <alignment horizontal="right" vertical="center"/>
    </xf>
    <xf numFmtId="0" fontId="56" fillId="24" borderId="0"/>
    <xf numFmtId="0" fontId="56" fillId="24" borderId="0"/>
    <xf numFmtId="0" fontId="67" fillId="24" borderId="5">
      <alignment horizontal="left" vertical="center"/>
    </xf>
    <xf numFmtId="0" fontId="67" fillId="24" borderId="7">
      <alignment vertical="center"/>
    </xf>
    <xf numFmtId="0" fontId="68" fillId="24" borderId="8">
      <alignment vertical="center"/>
    </xf>
    <xf numFmtId="0" fontId="67" fillId="24" borderId="5"/>
    <xf numFmtId="0" fontId="66" fillId="24" borderId="5">
      <alignment horizontal="right" vertical="center"/>
    </xf>
    <xf numFmtId="0" fontId="69" fillId="26" borderId="5">
      <alignment horizontal="left" vertical="center"/>
    </xf>
    <xf numFmtId="0" fontId="69" fillId="26" borderId="5">
      <alignment horizontal="left" vertical="center"/>
    </xf>
    <xf numFmtId="0" fontId="12" fillId="24" borderId="5">
      <alignment horizontal="left" vertical="center"/>
    </xf>
    <xf numFmtId="0" fontId="70" fillId="24" borderId="6"/>
    <xf numFmtId="0" fontId="65" fillId="25" borderId="5">
      <alignment horizontal="left" vertical="center"/>
    </xf>
    <xf numFmtId="184" fontId="71" fillId="0" borderId="0"/>
    <xf numFmtId="184" fontId="71" fillId="0" borderId="0"/>
    <xf numFmtId="184" fontId="71" fillId="0" borderId="0"/>
    <xf numFmtId="184" fontId="71" fillId="0" borderId="0"/>
    <xf numFmtId="184" fontId="71" fillId="0" borderId="0"/>
    <xf numFmtId="184" fontId="71" fillId="0" borderId="0"/>
    <xf numFmtId="184" fontId="71" fillId="0" borderId="0"/>
    <xf numFmtId="184" fontId="71" fillId="0" borderId="0"/>
    <xf numFmtId="38" fontId="6" fillId="0" borderId="0" applyFont="0" applyFill="0" applyBorder="0" applyAlignment="0" applyProtection="0"/>
    <xf numFmtId="185" fontId="72" fillId="0" borderId="0" applyFont="0" applyFill="0" applyBorder="0" applyAlignment="0" applyProtection="0"/>
    <xf numFmtId="165" fontId="12" fillId="0" borderId="0" applyFont="0" applyFill="0" applyBorder="0" applyAlignment="0" applyProtection="0"/>
    <xf numFmtId="203" fontId="118" fillId="0" borderId="0" applyFont="0" applyFill="0" applyBorder="0" applyAlignment="0" applyProtection="0"/>
    <xf numFmtId="169" fontId="12" fillId="0" borderId="0" applyFont="0" applyFill="0" applyBorder="0" applyAlignment="0" applyProtection="0"/>
    <xf numFmtId="173" fontId="56" fillId="0" borderId="0" applyFont="0" applyFill="0" applyBorder="0" applyAlignment="0" applyProtection="0"/>
    <xf numFmtId="173" fontId="32" fillId="0" borderId="0" applyFont="0" applyFill="0" applyBorder="0" applyAlignment="0" applyProtection="0"/>
    <xf numFmtId="173" fontId="32" fillId="0" borderId="0" applyFont="0" applyFill="0" applyBorder="0" applyAlignment="0" applyProtection="0"/>
    <xf numFmtId="173" fontId="32" fillId="0" borderId="0" applyFont="0" applyFill="0" applyBorder="0" applyAlignment="0" applyProtection="0"/>
    <xf numFmtId="170" fontId="72" fillId="0" borderId="0" applyFont="0" applyFill="0" applyBorder="0" applyAlignment="0" applyProtection="0"/>
    <xf numFmtId="178" fontId="73" fillId="0" borderId="0">
      <alignment horizontal="right" vertical="top"/>
    </xf>
    <xf numFmtId="205" fontId="118" fillId="0" borderId="0" applyFont="0" applyFill="0" applyBorder="0" applyAlignment="0" applyProtection="0"/>
    <xf numFmtId="3" fontId="74" fillId="0" borderId="0" applyFont="0" applyFill="0" applyBorder="0" applyAlignment="0" applyProtection="0"/>
    <xf numFmtId="0" fontId="75" fillId="0" borderId="0"/>
    <xf numFmtId="3" fontId="56" fillId="0" borderId="0" applyFill="0" applyBorder="0" applyAlignment="0" applyProtection="0"/>
    <xf numFmtId="0" fontId="76" fillId="0" borderId="0"/>
    <xf numFmtId="0" fontId="76" fillId="0" borderId="0"/>
    <xf numFmtId="172" fontId="6" fillId="0" borderId="0" applyFont="0" applyFill="0" applyBorder="0" applyAlignment="0" applyProtection="0"/>
    <xf numFmtId="204" fontId="118" fillId="0" borderId="0" applyFont="0" applyFill="0" applyBorder="0" applyAlignment="0" applyProtection="0"/>
    <xf numFmtId="186" fontId="74" fillId="0" borderId="0" applyFont="0" applyFill="0" applyBorder="0" applyAlignment="0" applyProtection="0"/>
    <xf numFmtId="175" fontId="7" fillId="0" borderId="0">
      <protection locked="0"/>
    </xf>
    <xf numFmtId="0" fontId="63" fillId="0" borderId="0" applyFont="0" applyFill="0" applyBorder="0" applyAlignment="0" applyProtection="0"/>
    <xf numFmtId="187" fontId="77" fillId="0" borderId="0" applyFont="0" applyFill="0" applyBorder="0" applyAlignment="0" applyProtection="0"/>
    <xf numFmtId="0" fontId="50"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188" fontId="79" fillId="0" borderId="0" applyFont="0" applyFill="0" applyBorder="0" applyAlignment="0" applyProtection="0"/>
    <xf numFmtId="189" fontId="79" fillId="0" borderId="0" applyFont="0" applyFill="0" applyBorder="0" applyAlignment="0" applyProtection="0"/>
    <xf numFmtId="0" fontId="80" fillId="0" borderId="0">
      <protection locked="0"/>
    </xf>
    <xf numFmtId="0" fontId="80" fillId="0" borderId="0">
      <protection locked="0"/>
    </xf>
    <xf numFmtId="0" fontId="81" fillId="0" borderId="0">
      <protection locked="0"/>
    </xf>
    <xf numFmtId="0" fontId="80" fillId="0" borderId="0">
      <protection locked="0"/>
    </xf>
    <xf numFmtId="0" fontId="82" fillId="0" borderId="0"/>
    <xf numFmtId="0" fontId="80" fillId="0" borderId="0">
      <protection locked="0"/>
    </xf>
    <xf numFmtId="0" fontId="83" fillId="0" borderId="0"/>
    <xf numFmtId="0" fontId="80" fillId="0" borderId="0">
      <protection locked="0"/>
    </xf>
    <xf numFmtId="0" fontId="83" fillId="0" borderId="0"/>
    <xf numFmtId="0" fontId="81" fillId="0" borderId="0">
      <protection locked="0"/>
    </xf>
    <xf numFmtId="0" fontId="83" fillId="0" borderId="0"/>
    <xf numFmtId="3" fontId="63" fillId="0" borderId="0" applyFont="0" applyFill="0" applyBorder="0" applyAlignment="0" applyProtection="0"/>
    <xf numFmtId="3" fontId="63" fillId="0" borderId="0" applyFont="0" applyFill="0" applyBorder="0" applyAlignment="0" applyProtection="0"/>
    <xf numFmtId="175" fontId="7" fillId="0" borderId="0">
      <protection locked="0"/>
    </xf>
    <xf numFmtId="0" fontId="83" fillId="0" borderId="0"/>
    <xf numFmtId="0" fontId="84" fillId="0" borderId="0"/>
    <xf numFmtId="0" fontId="83" fillId="0" borderId="0"/>
    <xf numFmtId="0" fontId="75" fillId="0" borderId="0"/>
    <xf numFmtId="0" fontId="53"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38" fontId="86" fillId="25" borderId="0" applyNumberFormat="0" applyBorder="0" applyAlignment="0" applyProtection="0"/>
    <xf numFmtId="0" fontId="42"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43"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44"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44"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175" fontId="8" fillId="0" borderId="0">
      <protection locked="0"/>
    </xf>
    <xf numFmtId="175" fontId="8" fillId="0" borderId="0">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9" fillId="0" borderId="0"/>
    <xf numFmtId="0" fontId="12" fillId="0" borderId="0"/>
    <xf numFmtId="190" fontId="56" fillId="0" borderId="0" applyFont="0" applyFill="0" applyBorder="0" applyAlignment="0" applyProtection="0"/>
    <xf numFmtId="191" fontId="56" fillId="0" borderId="0" applyFont="0" applyFill="0" applyBorder="0" applyAlignment="0" applyProtection="0"/>
    <xf numFmtId="0" fontId="39" fillId="7" borderId="2" applyNumberFormat="0" applyAlignment="0" applyProtection="0"/>
    <xf numFmtId="10" fontId="86" fillId="24" borderId="5" applyNumberFormat="0" applyBorder="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4" fontId="94" fillId="0" borderId="0"/>
    <xf numFmtId="0" fontId="83" fillId="0" borderId="12"/>
    <xf numFmtId="0" fontId="51"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6" fillId="0" borderId="1">
      <alignment horizontal="left"/>
      <protection locked="0"/>
    </xf>
    <xf numFmtId="0" fontId="97" fillId="0" borderId="0" applyNumberFormat="0" applyFill="0" applyBorder="0" applyAlignment="0" applyProtection="0">
      <alignment vertical="top"/>
      <protection locked="0"/>
    </xf>
    <xf numFmtId="192" fontId="63" fillId="0" borderId="0" applyFont="0" applyFill="0" applyBorder="0" applyAlignment="0" applyProtection="0"/>
    <xf numFmtId="185" fontId="72" fillId="0" borderId="0" applyFont="0" applyFill="0" applyBorder="0" applyAlignment="0" applyProtection="0"/>
    <xf numFmtId="173" fontId="72" fillId="0" borderId="0" applyFont="0" applyFill="0" applyBorder="0" applyAlignment="0" applyProtection="0"/>
    <xf numFmtId="193" fontId="63" fillId="0" borderId="0" applyFont="0" applyFill="0" applyBorder="0" applyAlignment="0" applyProtection="0"/>
    <xf numFmtId="194" fontId="72" fillId="0" borderId="0" applyFont="0" applyFill="0" applyBorder="0" applyAlignment="0" applyProtection="0"/>
    <xf numFmtId="195" fontId="72" fillId="0" borderId="0" applyFont="0" applyFill="0" applyBorder="0" applyAlignment="0" applyProtection="0"/>
    <xf numFmtId="0" fontId="98" fillId="0" borderId="0"/>
    <xf numFmtId="0" fontId="48"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27" fillId="0" borderId="0" applyNumberFormat="0" applyFill="0" applyBorder="0" applyAlignment="0" applyProtection="0"/>
    <xf numFmtId="0" fontId="100" fillId="0" borderId="0"/>
    <xf numFmtId="0" fontId="20" fillId="0" borderId="0"/>
    <xf numFmtId="0" fontId="20" fillId="0" borderId="0"/>
    <xf numFmtId="0" fontId="76" fillId="0" borderId="0"/>
    <xf numFmtId="0" fontId="76" fillId="0" borderId="0"/>
    <xf numFmtId="0" fontId="76" fillId="0" borderId="0"/>
    <xf numFmtId="0" fontId="76" fillId="0" borderId="0"/>
    <xf numFmtId="0" fontId="32" fillId="0" borderId="0"/>
    <xf numFmtId="0" fontId="32" fillId="0" borderId="0"/>
    <xf numFmtId="0" fontId="32" fillId="0" borderId="0"/>
    <xf numFmtId="0" fontId="32" fillId="0" borderId="0"/>
    <xf numFmtId="0" fontId="32" fillId="0" borderId="0"/>
    <xf numFmtId="0" fontId="32" fillId="0" borderId="0"/>
    <xf numFmtId="0" fontId="56" fillId="0" borderId="0"/>
    <xf numFmtId="0" fontId="56" fillId="0" borderId="0"/>
    <xf numFmtId="0" fontId="32" fillId="0" borderId="0"/>
    <xf numFmtId="0" fontId="32" fillId="0" borderId="0"/>
    <xf numFmtId="0" fontId="32" fillId="0" borderId="0"/>
    <xf numFmtId="0" fontId="32" fillId="0" borderId="0"/>
    <xf numFmtId="0" fontId="32" fillId="0" borderId="0"/>
    <xf numFmtId="0" fontId="32" fillId="0" borderId="0"/>
    <xf numFmtId="0" fontId="12" fillId="0" borderId="0"/>
    <xf numFmtId="0" fontId="56" fillId="0" borderId="0"/>
    <xf numFmtId="0" fontId="55" fillId="0" borderId="0"/>
    <xf numFmtId="0" fontId="1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7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7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6" fillId="0" borderId="0"/>
    <xf numFmtId="196" fontId="72" fillId="0" borderId="0" applyFill="0" applyBorder="0" applyAlignment="0" applyProtection="0">
      <alignment horizontal="right"/>
    </xf>
    <xf numFmtId="0" fontId="79" fillId="0" borderId="0"/>
    <xf numFmtId="177" fontId="33" fillId="0" borderId="0"/>
    <xf numFmtId="177" fontId="20" fillId="0" borderId="0"/>
    <xf numFmtId="0" fontId="101" fillId="0" borderId="0"/>
    <xf numFmtId="0" fontId="12" fillId="10" borderId="14" applyNumberFormat="0" applyFont="0" applyAlignment="0" applyProtection="0"/>
    <xf numFmtId="0" fontId="20" fillId="10" borderId="14" applyNumberFormat="0" applyFont="0" applyAlignment="0" applyProtection="0"/>
    <xf numFmtId="0" fontId="32"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49" fontId="102" fillId="0" borderId="0"/>
    <xf numFmtId="173" fontId="10" fillId="0" borderId="0" applyFont="0" applyFill="0" applyBorder="0" applyAlignment="0" applyProtection="0"/>
    <xf numFmtId="0" fontId="40"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197" fontId="79" fillId="0" borderId="0" applyFont="0" applyFill="0" applyBorder="0" applyAlignment="0" applyProtection="0"/>
    <xf numFmtId="198" fontId="79" fillId="0" borderId="0" applyFont="0" applyFill="0" applyBorder="0" applyAlignment="0" applyProtection="0"/>
    <xf numFmtId="0" fontId="75" fillId="0" borderId="0"/>
    <xf numFmtId="10" fontId="56" fillId="0" borderId="0" applyFont="0" applyFill="0" applyBorder="0" applyAlignment="0" applyProtection="0"/>
    <xf numFmtId="9" fontId="56"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199" fontId="56"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 fontId="63" fillId="0" borderId="0" applyFont="0" applyFill="0" applyBorder="0" applyAlignment="0" applyProtection="0"/>
    <xf numFmtId="202" fontId="72" fillId="0" borderId="0" applyFill="0" applyBorder="0" applyAlignment="0">
      <alignment horizontal="centerContinuous"/>
    </xf>
    <xf numFmtId="0" fontId="55" fillId="0" borderId="0"/>
    <xf numFmtId="0" fontId="104" fillId="0" borderId="1" applyNumberFormat="0" applyFill="0" applyBorder="0" applyAlignment="0" applyProtection="0">
      <protection hidden="1"/>
    </xf>
    <xf numFmtId="171" fontId="105" fillId="0" borderId="0"/>
    <xf numFmtId="0" fontId="106" fillId="0" borderId="0"/>
    <xf numFmtId="0" fontId="56" fillId="0" borderId="0" applyNumberFormat="0"/>
    <xf numFmtId="0" fontId="4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5" fillId="22" borderId="1"/>
    <xf numFmtId="175" fontId="7" fillId="0" borderId="16">
      <protection locked="0"/>
    </xf>
    <xf numFmtId="0" fontId="108" fillId="0" borderId="17" applyNumberFormat="0" applyFill="0" applyAlignment="0" applyProtection="0"/>
    <xf numFmtId="0" fontId="80" fillId="0" borderId="16">
      <protection locked="0"/>
    </xf>
    <xf numFmtId="0" fontId="98" fillId="0" borderId="0"/>
    <xf numFmtId="0" fontId="52"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171" fontId="112" fillId="0" borderId="0">
      <alignment horizontal="right"/>
    </xf>
    <xf numFmtId="0" fontId="38" fillId="27" borderId="0" applyNumberFormat="0" applyBorder="0" applyAlignment="0" applyProtection="0"/>
    <xf numFmtId="0" fontId="38" fillId="18" borderId="0" applyNumberFormat="0" applyBorder="0" applyAlignment="0" applyProtection="0"/>
    <xf numFmtId="0" fontId="38" fillId="12" borderId="0" applyNumberFormat="0" applyBorder="0" applyAlignment="0" applyProtection="0"/>
    <xf numFmtId="0" fontId="38" fillId="28" borderId="0" applyNumberFormat="0" applyBorder="0" applyAlignment="0" applyProtection="0"/>
    <xf numFmtId="0" fontId="38" fillId="16" borderId="0" applyNumberFormat="0" applyBorder="0" applyAlignment="0" applyProtection="0"/>
    <xf numFmtId="0" fontId="38" fillId="20"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8" borderId="0" applyNumberFormat="0" applyBorder="0" applyAlignment="0" applyProtection="0"/>
    <xf numFmtId="0" fontId="39" fillId="7" borderId="2" applyNumberFormat="0" applyAlignment="0" applyProtection="0"/>
    <xf numFmtId="0" fontId="39" fillId="13" borderId="2" applyNumberFormat="0" applyAlignment="0" applyProtection="0"/>
    <xf numFmtId="0" fontId="40" fillId="29" borderId="15" applyNumberFormat="0" applyAlignment="0" applyProtection="0"/>
    <xf numFmtId="0" fontId="119" fillId="29" borderId="2" applyNumberFormat="0" applyAlignment="0" applyProtection="0"/>
    <xf numFmtId="0" fontId="113" fillId="0" borderId="0" applyProtection="0"/>
    <xf numFmtId="176" fontId="28" fillId="0" borderId="0" applyFont="0" applyFill="0" applyBorder="0" applyAlignment="0" applyProtection="0"/>
    <xf numFmtId="0" fontId="53" fillId="4" borderId="0" applyNumberFormat="0" applyBorder="0" applyAlignment="0" applyProtection="0"/>
    <xf numFmtId="0" fontId="26" fillId="0" borderId="18">
      <alignment horizontal="centerContinuous" vertical="top" wrapText="1"/>
    </xf>
    <xf numFmtId="0" fontId="120" fillId="0" borderId="19" applyNumberFormat="0" applyFill="0" applyAlignment="0" applyProtection="0"/>
    <xf numFmtId="0" fontId="121" fillId="0" borderId="20" applyNumberFormat="0" applyFill="0" applyAlignment="0" applyProtection="0"/>
    <xf numFmtId="0" fontId="122" fillId="0" borderId="21" applyNumberFormat="0" applyFill="0" applyAlignment="0" applyProtection="0"/>
    <xf numFmtId="0" fontId="122" fillId="0" borderId="0" applyNumberFormat="0" applyFill="0" applyBorder="0" applyAlignment="0" applyProtection="0"/>
    <xf numFmtId="0" fontId="114" fillId="0" borderId="0" applyProtection="0"/>
    <xf numFmtId="0" fontId="115" fillId="0" borderId="0" applyProtection="0"/>
    <xf numFmtId="0" fontId="27" fillId="0" borderId="0">
      <alignment wrapText="1"/>
    </xf>
    <xf numFmtId="0" fontId="51" fillId="0" borderId="13" applyNumberFormat="0" applyFill="0" applyAlignment="0" applyProtection="0"/>
    <xf numFmtId="0" fontId="45" fillId="0" borderId="22" applyNumberFormat="0" applyFill="0" applyAlignment="0" applyProtection="0"/>
    <xf numFmtId="0" fontId="113" fillId="0" borderId="16" applyProtection="0"/>
    <xf numFmtId="0" fontId="46" fillId="23" borderId="4" applyNumberFormat="0" applyAlignment="0" applyProtection="0"/>
    <xf numFmtId="0" fontId="46" fillId="23" borderId="4" applyNumberFormat="0" applyAlignment="0" applyProtection="0"/>
    <xf numFmtId="0" fontId="47" fillId="0" borderId="0" applyNumberFormat="0" applyFill="0" applyBorder="0" applyAlignment="0" applyProtection="0"/>
    <xf numFmtId="0" fontId="123" fillId="0" borderId="0" applyNumberFormat="0" applyFill="0" applyBorder="0" applyAlignment="0" applyProtection="0"/>
    <xf numFmtId="0" fontId="124" fillId="13" borderId="0" applyNumberFormat="0" applyBorder="0" applyAlignment="0" applyProtection="0"/>
    <xf numFmtId="0" fontId="41" fillId="22" borderId="2" applyNumberFormat="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7" fillId="0" borderId="0"/>
    <xf numFmtId="0" fontId="37" fillId="0" borderId="0"/>
    <xf numFmtId="0" fontId="37" fillId="0" borderId="0"/>
    <xf numFmtId="0" fontId="37" fillId="0" borderId="0"/>
    <xf numFmtId="0" fontId="37"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8" fillId="0" borderId="0"/>
    <xf numFmtId="0" fontId="37" fillId="0" borderId="0"/>
    <xf numFmtId="0" fontId="27" fillId="0" borderId="0"/>
    <xf numFmtId="0" fontId="37"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54" fillId="0" borderId="0"/>
    <xf numFmtId="0" fontId="18" fillId="0" borderId="0"/>
    <xf numFmtId="0" fontId="27" fillId="0" borderId="0"/>
    <xf numFmtId="0" fontId="12" fillId="0" borderId="0"/>
    <xf numFmtId="0" fontId="12" fillId="0" borderId="0"/>
    <xf numFmtId="0" fontId="37" fillId="0" borderId="0"/>
    <xf numFmtId="0" fontId="54" fillId="0" borderId="0"/>
    <xf numFmtId="0" fontId="54" fillId="0" borderId="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7" fillId="0" borderId="0"/>
    <xf numFmtId="0" fontId="27" fillId="0" borderId="0"/>
    <xf numFmtId="0" fontId="37" fillId="0" borderId="0"/>
    <xf numFmtId="0" fontId="37" fillId="0" borderId="0"/>
    <xf numFmtId="0" fontId="37" fillId="0" borderId="0"/>
    <xf numFmtId="0" fontId="12" fillId="0" borderId="0"/>
    <xf numFmtId="0" fontId="12" fillId="0" borderId="0"/>
    <xf numFmtId="0" fontId="45" fillId="0" borderId="17" applyNumberFormat="0" applyFill="0" applyAlignment="0" applyProtection="0"/>
    <xf numFmtId="0" fontId="49" fillId="5" borderId="0" applyNumberFormat="0" applyBorder="0" applyAlignment="0" applyProtection="0"/>
    <xf numFmtId="0" fontId="49" fillId="3" borderId="0" applyNumberFormat="0" applyBorder="0" applyAlignment="0" applyProtection="0"/>
    <xf numFmtId="0" fontId="50" fillId="0" borderId="0" applyNumberFormat="0" applyFill="0" applyBorder="0" applyAlignment="0" applyProtection="0"/>
    <xf numFmtId="0" fontId="118" fillId="10" borderId="14" applyNumberFormat="0" applyFont="0" applyAlignment="0" applyProtection="0"/>
    <xf numFmtId="0" fontId="37" fillId="10" borderId="14" applyNumberFormat="0" applyFont="0" applyAlignment="0" applyProtection="0"/>
    <xf numFmtId="0" fontId="12" fillId="10" borderId="14"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7" fillId="0" borderId="0" applyFont="0" applyFill="0" applyBorder="0" applyAlignment="0" applyProtection="0"/>
    <xf numFmtId="0" fontId="40" fillId="22" borderId="15" applyNumberFormat="0" applyAlignment="0" applyProtection="0"/>
    <xf numFmtId="0" fontId="52" fillId="0" borderId="23" applyNumberFormat="0" applyFill="0" applyAlignment="0" applyProtection="0"/>
    <xf numFmtId="0" fontId="48" fillId="13" borderId="0" applyNumberFormat="0" applyBorder="0" applyAlignment="0" applyProtection="0"/>
    <xf numFmtId="0" fontId="33" fillId="0" borderId="0"/>
    <xf numFmtId="0" fontId="113" fillId="0" borderId="0"/>
    <xf numFmtId="0" fontId="52" fillId="0" borderId="0" applyNumberFormat="0" applyFill="0" applyBorder="0" applyAlignment="0" applyProtection="0"/>
    <xf numFmtId="0" fontId="50" fillId="0" borderId="0" applyNumberFormat="0" applyFill="0" applyBorder="0" applyAlignment="0" applyProtection="0"/>
    <xf numFmtId="0" fontId="52" fillId="0" borderId="0" applyNumberFormat="0" applyFill="0" applyBorder="0" applyAlignment="0" applyProtection="0"/>
    <xf numFmtId="2" fontId="113" fillId="0" borderId="0" applyProtection="0"/>
    <xf numFmtId="166" fontId="37" fillId="0" borderId="0" applyFont="0" applyFill="0" applyBorder="0" applyAlignment="0" applyProtection="0"/>
    <xf numFmtId="40" fontId="6" fillId="0" borderId="0" applyFont="0" applyFill="0" applyBorder="0" applyAlignment="0" applyProtection="0"/>
    <xf numFmtId="0" fontId="53" fillId="6" borderId="0" applyNumberFormat="0" applyBorder="0" applyAlignment="0" applyProtection="0"/>
    <xf numFmtId="49" fontId="26" fillId="0" borderId="5">
      <alignment horizontal="center" vertical="center" wrapText="1"/>
    </xf>
    <xf numFmtId="170" fontId="12" fillId="0" borderId="0" applyFont="0" applyFill="0" applyBorder="0" applyAlignment="0" applyProtection="0"/>
    <xf numFmtId="0" fontId="12" fillId="0" borderId="0"/>
    <xf numFmtId="0" fontId="3" fillId="0" borderId="0"/>
    <xf numFmtId="9" fontId="12" fillId="0" borderId="0" applyFon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6" fillId="0" borderId="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81" fontId="55" fillId="0" borderId="0" applyFont="0" applyFill="0" applyBorder="0" applyAlignment="0" applyProtection="0"/>
    <xf numFmtId="181" fontId="72" fillId="0" borderId="0" applyFont="0" applyFill="0" applyBorder="0" applyAlignment="0" applyProtection="0"/>
    <xf numFmtId="182" fontId="55" fillId="0" borderId="0" applyFont="0" applyFill="0" applyBorder="0" applyAlignment="0" applyProtection="0"/>
    <xf numFmtId="182" fontId="72" fillId="0" borderId="0" applyFont="0" applyFill="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2" fontId="80" fillId="0" borderId="0">
      <protection locked="0"/>
    </xf>
    <xf numFmtId="2" fontId="81" fillId="0" borderId="0">
      <protection locked="0"/>
    </xf>
    <xf numFmtId="0" fontId="80" fillId="0" borderId="0">
      <protection locked="0"/>
    </xf>
    <xf numFmtId="0" fontId="80" fillId="0" borderId="0">
      <protection locked="0"/>
    </xf>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207" fontId="56" fillId="0" borderId="0"/>
    <xf numFmtId="0" fontId="129" fillId="24" borderId="5">
      <alignment horizontal="right" vertical="center"/>
    </xf>
    <xf numFmtId="0" fontId="66" fillId="24" borderId="5">
      <alignment horizontal="right" vertical="center"/>
    </xf>
    <xf numFmtId="0" fontId="56" fillId="24" borderId="6"/>
    <xf numFmtId="0" fontId="65" fillId="32" borderId="5">
      <alignment horizontal="center" vertical="center"/>
    </xf>
    <xf numFmtId="0" fontId="129" fillId="24" borderId="5">
      <alignment horizontal="right" vertical="center"/>
    </xf>
    <xf numFmtId="0" fontId="67" fillId="24" borderId="5">
      <alignment horizontal="left" vertical="center"/>
    </xf>
    <xf numFmtId="0" fontId="67" fillId="24" borderId="7">
      <alignment vertical="center"/>
    </xf>
    <xf numFmtId="0" fontId="68" fillId="24" borderId="8">
      <alignment vertical="center"/>
    </xf>
    <xf numFmtId="0" fontId="67" fillId="24" borderId="5"/>
    <xf numFmtId="0" fontId="66" fillId="24" borderId="5">
      <alignment horizontal="right" vertical="center"/>
    </xf>
    <xf numFmtId="0" fontId="69" fillId="26" borderId="5">
      <alignment horizontal="left" vertical="center"/>
    </xf>
    <xf numFmtId="0" fontId="69" fillId="26" borderId="5">
      <alignment horizontal="left" vertical="center"/>
    </xf>
    <xf numFmtId="0" fontId="130" fillId="24" borderId="5">
      <alignment horizontal="left" vertical="center"/>
    </xf>
    <xf numFmtId="0" fontId="70" fillId="24" borderId="6"/>
    <xf numFmtId="0" fontId="65" fillId="25" borderId="5">
      <alignment horizontal="left" vertical="center"/>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173" fontId="32" fillId="0" borderId="0" applyFont="0" applyFill="0" applyBorder="0" applyAlignment="0" applyProtection="0"/>
    <xf numFmtId="166" fontId="1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193" fontId="56" fillId="0" borderId="0" applyFont="0" applyFill="0" applyBorder="0" applyAlignment="0" applyProtection="0"/>
    <xf numFmtId="2" fontId="80" fillId="0" borderId="0">
      <protection locked="0"/>
    </xf>
    <xf numFmtId="0" fontId="56" fillId="0" borderId="0" applyFont="0" applyFill="0" applyBorder="0" applyAlignment="0" applyProtection="0"/>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171" fontId="132" fillId="0" borderId="0"/>
    <xf numFmtId="208" fontId="56" fillId="0" borderId="0" applyFont="0" applyFill="0" applyBorder="0" applyAlignment="0" applyProtection="0"/>
    <xf numFmtId="177" fontId="84" fillId="0" borderId="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0" fontId="82" fillId="0" borderId="0"/>
    <xf numFmtId="174" fontId="56" fillId="0" borderId="0" applyFont="0" applyFill="0" applyBorder="0" applyAlignment="0" applyProtection="0"/>
    <xf numFmtId="0" fontId="83" fillId="0" borderId="0"/>
    <xf numFmtId="174" fontId="56" fillId="0" borderId="0" applyFont="0" applyFill="0" applyBorder="0" applyAlignment="0" applyProtection="0"/>
    <xf numFmtId="0" fontId="83" fillId="0" borderId="0"/>
    <xf numFmtId="174" fontId="56" fillId="0" borderId="0" applyFont="0" applyFill="0" applyBorder="0" applyAlignment="0" applyProtection="0"/>
    <xf numFmtId="0" fontId="83" fillId="0" borderId="0"/>
    <xf numFmtId="174" fontId="56" fillId="0" borderId="0" applyFont="0" applyFill="0" applyBorder="0" applyAlignment="0" applyProtection="0"/>
    <xf numFmtId="0" fontId="79" fillId="0" borderId="0"/>
    <xf numFmtId="0" fontId="80" fillId="0" borderId="0">
      <protection locked="0"/>
    </xf>
    <xf numFmtId="209" fontId="80" fillId="0" borderId="0">
      <protection locked="0"/>
    </xf>
    <xf numFmtId="2" fontId="56" fillId="0" borderId="0" applyFont="0" applyFill="0" applyBorder="0" applyAlignment="0" applyProtection="0"/>
    <xf numFmtId="0" fontId="83" fillId="0" borderId="0"/>
    <xf numFmtId="0" fontId="84" fillId="0" borderId="0"/>
    <xf numFmtId="0" fontId="83" fillId="0" borderId="0"/>
    <xf numFmtId="209" fontId="80" fillId="0" borderId="0">
      <protection locked="0"/>
    </xf>
    <xf numFmtId="210" fontId="133" fillId="0" borderId="0" applyAlignment="0">
      <alignment wrapText="1"/>
    </xf>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211" fontId="134" fillId="0" borderId="0">
      <protection locked="0"/>
    </xf>
    <xf numFmtId="211" fontId="134" fillId="0" borderId="0">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174" fontId="55" fillId="0" borderId="0" applyFont="0" applyFill="0" applyBorder="0" applyAlignment="0" applyProtection="0"/>
    <xf numFmtId="174" fontId="72" fillId="0" borderId="0" applyFont="0" applyFill="0" applyBorder="0" applyAlignment="0" applyProtection="0"/>
    <xf numFmtId="3" fontId="55" fillId="0" borderId="0" applyFont="0" applyFill="0" applyBorder="0" applyAlignment="0" applyProtection="0"/>
    <xf numFmtId="3" fontId="72" fillId="0" borderId="0" applyFont="0" applyFill="0" applyBorder="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5" fontId="56" fillId="0" borderId="0"/>
    <xf numFmtId="0" fontId="83" fillId="0" borderId="12"/>
    <xf numFmtId="49" fontId="27" fillId="0" borderId="0" applyNumberFormat="0" applyFont="0" applyAlignment="0">
      <alignment vertical="top" wrapText="1"/>
      <protection locked="0"/>
    </xf>
    <xf numFmtId="49" fontId="27" fillId="0" borderId="0" applyNumberFormat="0" applyFont="0" applyAlignment="0">
      <alignment vertical="top" wrapText="1"/>
    </xf>
    <xf numFmtId="49" fontId="27" fillId="0" borderId="0" applyNumberFormat="0" applyFont="0" applyAlignment="0">
      <alignment vertical="top" wrapText="1"/>
    </xf>
    <xf numFmtId="49" fontId="27" fillId="0" borderId="0" applyNumberFormat="0" applyFont="0" applyAlignment="0">
      <alignment vertical="top" wrapText="1"/>
      <protection locked="0"/>
    </xf>
    <xf numFmtId="49" fontId="27" fillId="0" borderId="0" applyNumberFormat="0" applyFont="0" applyAlignment="0">
      <alignment vertical="top" wrapText="1"/>
    </xf>
    <xf numFmtId="49" fontId="27" fillId="0" borderId="0" applyNumberFormat="0" applyFont="0" applyAlignment="0">
      <alignment vertical="top" wrapText="1"/>
      <protection locked="0"/>
    </xf>
    <xf numFmtId="49" fontId="27" fillId="0" borderId="0" applyNumberFormat="0" applyFont="0" applyAlignment="0">
      <alignment vertical="top" wrapText="1"/>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141" fillId="24" borderId="31">
      <alignment horizontal="left" vertical="center"/>
      <protection locked="0"/>
    </xf>
    <xf numFmtId="49" fontId="141" fillId="24" borderId="31">
      <alignment horizontal="left" vertical="center"/>
    </xf>
    <xf numFmtId="4" fontId="141" fillId="24" borderId="31">
      <alignment horizontal="right" vertical="center"/>
      <protection locked="0"/>
    </xf>
    <xf numFmtId="4" fontId="141" fillId="24" borderId="31">
      <alignment horizontal="right" vertical="center"/>
    </xf>
    <xf numFmtId="4" fontId="142" fillId="24" borderId="31">
      <alignment horizontal="right" vertical="center"/>
      <protection locked="0"/>
    </xf>
    <xf numFmtId="49" fontId="143" fillId="24" borderId="5">
      <alignment horizontal="left" vertical="center"/>
      <protection locked="0"/>
    </xf>
    <xf numFmtId="49" fontId="143" fillId="24" borderId="5">
      <alignment horizontal="left" vertical="center"/>
    </xf>
    <xf numFmtId="49" fontId="144" fillId="24" borderId="5">
      <alignment horizontal="left" vertical="center"/>
      <protection locked="0"/>
    </xf>
    <xf numFmtId="49" fontId="144" fillId="24" borderId="5">
      <alignment horizontal="left" vertical="center"/>
    </xf>
    <xf numFmtId="4" fontId="143" fillId="24" borderId="5">
      <alignment horizontal="right" vertical="center"/>
      <protection locked="0"/>
    </xf>
    <xf numFmtId="4" fontId="143" fillId="24" borderId="5">
      <alignment horizontal="right" vertical="center"/>
    </xf>
    <xf numFmtId="4" fontId="145" fillId="24" borderId="5">
      <alignment horizontal="right" vertical="center"/>
      <protection locked="0"/>
    </xf>
    <xf numFmtId="49" fontId="131" fillId="24" borderId="5">
      <alignment horizontal="left" vertical="center"/>
      <protection locked="0"/>
    </xf>
    <xf numFmtId="49" fontId="131" fillId="24" borderId="5">
      <alignment horizontal="left" vertical="center"/>
      <protection locked="0"/>
    </xf>
    <xf numFmtId="49" fontId="131" fillId="24" borderId="5">
      <alignment horizontal="left" vertical="center"/>
    </xf>
    <xf numFmtId="49" fontId="131" fillId="24" borderId="5">
      <alignment horizontal="left" vertical="center"/>
    </xf>
    <xf numFmtId="49" fontId="142" fillId="24" borderId="5">
      <alignment horizontal="left" vertical="center"/>
      <protection locked="0"/>
    </xf>
    <xf numFmtId="49" fontId="142" fillId="24" borderId="5">
      <alignment horizontal="left" vertical="center"/>
    </xf>
    <xf numFmtId="4" fontId="131" fillId="24" borderId="5">
      <alignment horizontal="right" vertical="center"/>
      <protection locked="0"/>
    </xf>
    <xf numFmtId="4" fontId="131" fillId="24" borderId="5">
      <alignment horizontal="right" vertical="center"/>
      <protection locked="0"/>
    </xf>
    <xf numFmtId="4" fontId="131" fillId="24" borderId="5">
      <alignment horizontal="right" vertical="center"/>
    </xf>
    <xf numFmtId="4" fontId="131" fillId="24" borderId="5">
      <alignment horizontal="right" vertical="center"/>
    </xf>
    <xf numFmtId="4" fontId="142" fillId="24" borderId="5">
      <alignment horizontal="right" vertical="center"/>
      <protection locked="0"/>
    </xf>
    <xf numFmtId="49" fontId="146" fillId="24" borderId="5">
      <alignment horizontal="left" vertical="center"/>
      <protection locked="0"/>
    </xf>
    <xf numFmtId="49" fontId="146" fillId="24" borderId="5">
      <alignment horizontal="left" vertical="center"/>
    </xf>
    <xf numFmtId="49" fontId="147" fillId="24" borderId="5">
      <alignment horizontal="left" vertical="center"/>
      <protection locked="0"/>
    </xf>
    <xf numFmtId="49" fontId="147" fillId="24" borderId="5">
      <alignment horizontal="left" vertical="center"/>
    </xf>
    <xf numFmtId="4" fontId="146" fillId="24" borderId="5">
      <alignment horizontal="right" vertical="center"/>
      <protection locked="0"/>
    </xf>
    <xf numFmtId="4" fontId="146" fillId="24" borderId="5">
      <alignment horizontal="right" vertical="center"/>
    </xf>
    <xf numFmtId="4" fontId="148" fillId="24" borderId="5">
      <alignment horizontal="right" vertical="center"/>
      <protection locked="0"/>
    </xf>
    <xf numFmtId="49" fontId="149" fillId="0" borderId="5">
      <alignment horizontal="left" vertical="center"/>
      <protection locked="0"/>
    </xf>
    <xf numFmtId="49" fontId="149" fillId="0" borderId="5">
      <alignment horizontal="left" vertical="center"/>
    </xf>
    <xf numFmtId="49" fontId="150" fillId="0" borderId="5">
      <alignment horizontal="left" vertical="center"/>
      <protection locked="0"/>
    </xf>
    <xf numFmtId="49" fontId="150" fillId="0" borderId="5">
      <alignment horizontal="left" vertical="center"/>
    </xf>
    <xf numFmtId="4" fontId="149" fillId="0" borderId="5">
      <alignment horizontal="right" vertical="center"/>
      <protection locked="0"/>
    </xf>
    <xf numFmtId="4" fontId="149" fillId="0" borderId="5">
      <alignment horizontal="right" vertical="center"/>
    </xf>
    <xf numFmtId="4" fontId="150" fillId="0" borderId="5">
      <alignment horizontal="right" vertical="center"/>
      <protection locked="0"/>
    </xf>
    <xf numFmtId="49" fontId="151" fillId="0" borderId="5">
      <alignment horizontal="left" vertical="center"/>
      <protection locked="0"/>
    </xf>
    <xf numFmtId="49" fontId="151" fillId="0" borderId="5">
      <alignment horizontal="left" vertical="center"/>
    </xf>
    <xf numFmtId="49" fontId="152" fillId="0" borderId="5">
      <alignment horizontal="left" vertical="center"/>
      <protection locked="0"/>
    </xf>
    <xf numFmtId="49" fontId="152" fillId="0" borderId="5">
      <alignment horizontal="left" vertical="center"/>
    </xf>
    <xf numFmtId="4" fontId="151" fillId="0" borderId="5">
      <alignment horizontal="right" vertical="center"/>
      <protection locked="0"/>
    </xf>
    <xf numFmtId="4" fontId="151" fillId="0" borderId="5">
      <alignment horizontal="right" vertical="center"/>
    </xf>
    <xf numFmtId="49" fontId="149" fillId="0" borderId="5">
      <alignment horizontal="left" vertical="center"/>
      <protection locked="0"/>
    </xf>
    <xf numFmtId="49" fontId="150" fillId="0" borderId="5">
      <alignment horizontal="left" vertical="center"/>
      <protection locked="0"/>
    </xf>
    <xf numFmtId="4" fontId="149" fillId="0" borderId="5">
      <alignment horizontal="right" vertical="center"/>
      <protection locked="0"/>
    </xf>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1" fontId="72" fillId="0" borderId="0" applyNumberFormat="0" applyAlignment="0">
      <alignment horizontal="center"/>
    </xf>
    <xf numFmtId="212" fontId="153" fillId="0" borderId="0" applyNumberFormat="0">
      <alignment horizontal="centerContinuous"/>
    </xf>
    <xf numFmtId="185" fontId="72" fillId="0" borderId="0" applyFont="0" applyFill="0" applyBorder="0" applyAlignment="0" applyProtection="0"/>
    <xf numFmtId="173" fontId="72" fillId="0" borderId="0" applyFont="0" applyFill="0" applyBorder="0" applyAlignment="0" applyProtection="0"/>
    <xf numFmtId="213" fontId="79" fillId="0" borderId="0" applyFont="0" applyFill="0" applyBorder="0" applyAlignment="0" applyProtection="0"/>
    <xf numFmtId="214" fontId="79" fillId="0" borderId="0" applyFont="0" applyFill="0" applyBorder="0" applyAlignment="0" applyProtection="0"/>
    <xf numFmtId="215" fontId="80" fillId="0" borderId="0">
      <protection locked="0"/>
    </xf>
    <xf numFmtId="194" fontId="72" fillId="0" borderId="0" applyFont="0" applyFill="0" applyBorder="0" applyAlignment="0" applyProtection="0"/>
    <xf numFmtId="195" fontId="72" fillId="0" borderId="0" applyFont="0" applyFill="0" applyBorder="0" applyAlignment="0" applyProtection="0"/>
    <xf numFmtId="216" fontId="80" fillId="0" borderId="0">
      <protection locked="0"/>
    </xf>
    <xf numFmtId="217" fontId="80" fillId="0" borderId="0">
      <protection locked="0"/>
    </xf>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154" fillId="0" borderId="0"/>
    <xf numFmtId="0" fontId="20" fillId="0" borderId="0"/>
    <xf numFmtId="0" fontId="155" fillId="0" borderId="0"/>
    <xf numFmtId="0" fontId="20" fillId="0" borderId="0"/>
    <xf numFmtId="0" fontId="84" fillId="0" borderId="0"/>
    <xf numFmtId="0" fontId="84" fillId="0" borderId="0"/>
    <xf numFmtId="0" fontId="32" fillId="0" borderId="0"/>
    <xf numFmtId="0" fontId="32" fillId="0" borderId="0"/>
    <xf numFmtId="0" fontId="72" fillId="0" borderId="0"/>
    <xf numFmtId="0" fontId="112" fillId="0" borderId="0"/>
    <xf numFmtId="0" fontId="56" fillId="0" borderId="0"/>
    <xf numFmtId="0" fontId="32" fillId="0" borderId="0"/>
    <xf numFmtId="0" fontId="4" fillId="0" borderId="0"/>
    <xf numFmtId="0" fontId="72" fillId="0" borderId="0"/>
    <xf numFmtId="0" fontId="72" fillId="0" borderId="0"/>
    <xf numFmtId="0" fontId="56" fillId="0" borderId="0"/>
    <xf numFmtId="0" fontId="156"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applyBorder="0"/>
    <xf numFmtId="0" fontId="56" fillId="0" borderId="0"/>
    <xf numFmtId="0" fontId="56" fillId="0" borderId="0"/>
    <xf numFmtId="0" fontId="72" fillId="0" borderId="0"/>
    <xf numFmtId="0" fontId="72" fillId="0" borderId="0"/>
    <xf numFmtId="0" fontId="12" fillId="0" borderId="0"/>
    <xf numFmtId="0" fontId="72" fillId="0" borderId="0"/>
    <xf numFmtId="0" fontId="157" fillId="0" borderId="0"/>
    <xf numFmtId="0" fontId="56" fillId="0" borderId="0"/>
    <xf numFmtId="0" fontId="72" fillId="0" borderId="0" applyBorder="0"/>
    <xf numFmtId="0" fontId="12" fillId="0" borderId="0"/>
    <xf numFmtId="0" fontId="32" fillId="0" borderId="0"/>
    <xf numFmtId="0" fontId="32" fillId="0" borderId="0"/>
    <xf numFmtId="218" fontId="158" fillId="0" borderId="0"/>
    <xf numFmtId="0" fontId="72" fillId="0" borderId="0"/>
    <xf numFmtId="0" fontId="37" fillId="0" borderId="0"/>
    <xf numFmtId="0" fontId="159" fillId="0" borderId="0"/>
    <xf numFmtId="0" fontId="159" fillId="0" borderId="0"/>
    <xf numFmtId="0" fontId="159" fillId="0" borderId="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4" fontId="125" fillId="32" borderId="5">
      <alignment horizontal="right" vertical="center"/>
      <protection locked="0"/>
    </xf>
    <xf numFmtId="4" fontId="125" fillId="30" borderId="5">
      <alignment horizontal="right" vertical="center"/>
      <protection locked="0"/>
    </xf>
    <xf numFmtId="4" fontId="125" fillId="25" borderId="5">
      <alignment horizontal="right" vertical="center"/>
      <protection locked="0"/>
    </xf>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9" fontId="72"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32" fillId="0" borderId="0" applyFont="0" applyFill="0" applyBorder="0" applyAlignment="0" applyProtection="0"/>
    <xf numFmtId="199" fontId="72" fillId="0" borderId="0" applyFont="0" applyFill="0" applyBorder="0" applyAlignment="0" applyProtection="0"/>
    <xf numFmtId="219" fontId="80" fillId="0" borderId="0">
      <protection locked="0"/>
    </xf>
    <xf numFmtId="220" fontId="80" fillId="0" borderId="0">
      <protection locked="0"/>
    </xf>
    <xf numFmtId="221" fontId="56" fillId="0" borderId="0" applyFont="0" applyFill="0" applyBorder="0" applyAlignment="0" applyProtection="0"/>
    <xf numFmtId="219" fontId="80" fillId="0" borderId="0">
      <protection locked="0"/>
    </xf>
    <xf numFmtId="202" fontId="72" fillId="0" borderId="0" applyFill="0" applyBorder="0" applyAlignment="0">
      <alignment horizontal="centerContinuous"/>
    </xf>
    <xf numFmtId="220" fontId="80" fillId="0" borderId="0">
      <protection locked="0"/>
    </xf>
    <xf numFmtId="222" fontId="80" fillId="0" borderId="0">
      <protection locked="0"/>
    </xf>
    <xf numFmtId="49" fontId="131" fillId="0" borderId="5">
      <alignment horizontal="left" vertical="center" wrapText="1"/>
      <protection locked="0"/>
    </xf>
    <xf numFmtId="49" fontId="131" fillId="0" borderId="5">
      <alignment horizontal="left" vertical="center" wrapText="1"/>
      <protection locked="0"/>
    </xf>
    <xf numFmtId="4" fontId="160" fillId="33" borderId="32" applyNumberFormat="0" applyProtection="0">
      <alignment vertical="center"/>
    </xf>
    <xf numFmtId="4" fontId="161" fillId="33" borderId="32" applyNumberFormat="0" applyProtection="0">
      <alignment vertical="center"/>
    </xf>
    <xf numFmtId="4" fontId="162" fillId="0" borderId="0" applyNumberFormat="0" applyProtection="0">
      <alignment horizontal="left" vertical="center" indent="1"/>
    </xf>
    <xf numFmtId="4" fontId="163" fillId="34" borderId="32" applyNumberFormat="0" applyProtection="0">
      <alignment horizontal="left" vertical="center" indent="1"/>
    </xf>
    <xf numFmtId="4" fontId="164" fillId="35" borderId="32" applyNumberFormat="0" applyProtection="0">
      <alignment vertical="center"/>
    </xf>
    <xf numFmtId="4" fontId="165" fillId="32" borderId="32" applyNumberFormat="0" applyProtection="0">
      <alignment vertical="center"/>
    </xf>
    <xf numFmtId="4" fontId="164" fillId="36" borderId="32" applyNumberFormat="0" applyProtection="0">
      <alignment vertical="center"/>
    </xf>
    <xf numFmtId="4" fontId="166" fillId="35" borderId="32" applyNumberFormat="0" applyProtection="0">
      <alignment vertical="center"/>
    </xf>
    <xf numFmtId="4" fontId="167" fillId="37" borderId="32" applyNumberFormat="0" applyProtection="0">
      <alignment horizontal="left" vertical="center" indent="1"/>
    </xf>
    <xf numFmtId="4" fontId="167" fillId="30" borderId="32" applyNumberFormat="0" applyProtection="0">
      <alignment horizontal="left" vertical="center" indent="1"/>
    </xf>
    <xf numFmtId="4" fontId="168" fillId="34" borderId="32" applyNumberFormat="0" applyProtection="0">
      <alignment horizontal="left" vertical="center" indent="1"/>
    </xf>
    <xf numFmtId="4" fontId="169" fillId="31" borderId="32" applyNumberFormat="0" applyProtection="0">
      <alignment vertical="center"/>
    </xf>
    <xf numFmtId="4" fontId="170" fillId="24" borderId="32" applyNumberFormat="0" applyProtection="0">
      <alignment horizontal="left" vertical="center" indent="1"/>
    </xf>
    <xf numFmtId="4" fontId="171" fillId="30" borderId="32" applyNumberFormat="0" applyProtection="0">
      <alignment horizontal="left" vertical="center" indent="1"/>
    </xf>
    <xf numFmtId="4" fontId="172" fillId="34" borderId="32" applyNumberFormat="0" applyProtection="0">
      <alignment horizontal="left" vertical="center" indent="1"/>
    </xf>
    <xf numFmtId="4" fontId="173" fillId="24" borderId="32" applyNumberFormat="0" applyProtection="0">
      <alignment vertical="center"/>
    </xf>
    <xf numFmtId="4" fontId="174" fillId="24" borderId="32" applyNumberFormat="0" applyProtection="0">
      <alignment vertical="center"/>
    </xf>
    <xf numFmtId="4" fontId="167" fillId="30" borderId="32" applyNumberFormat="0" applyProtection="0">
      <alignment horizontal="left" vertical="center" indent="1"/>
    </xf>
    <xf numFmtId="4" fontId="175" fillId="24" borderId="32" applyNumberFormat="0" applyProtection="0">
      <alignment vertical="center"/>
    </xf>
    <xf numFmtId="4" fontId="176" fillId="24" borderId="32" applyNumberFormat="0" applyProtection="0">
      <alignment vertical="center"/>
    </xf>
    <xf numFmtId="4" fontId="86" fillId="0" borderId="0" applyNumberFormat="0" applyProtection="0">
      <alignment horizontal="left" vertical="center" indent="1"/>
    </xf>
    <xf numFmtId="4" fontId="177" fillId="24" borderId="32" applyNumberFormat="0" applyProtection="0">
      <alignment vertical="center"/>
    </xf>
    <xf numFmtId="4" fontId="178" fillId="24" borderId="32" applyNumberFormat="0" applyProtection="0">
      <alignment vertical="center"/>
    </xf>
    <xf numFmtId="4" fontId="167" fillId="38" borderId="32" applyNumberFormat="0" applyProtection="0">
      <alignment horizontal="left" vertical="center" indent="1"/>
    </xf>
    <xf numFmtId="4" fontId="179" fillId="31" borderId="32" applyNumberFormat="0" applyProtection="0">
      <alignment horizontal="left" indent="1"/>
    </xf>
    <xf numFmtId="4" fontId="180" fillId="24" borderId="32" applyNumberFormat="0" applyProtection="0">
      <alignment vertical="center"/>
    </xf>
    <xf numFmtId="38" fontId="79" fillId="0" borderId="28"/>
    <xf numFmtId="223" fontId="56" fillId="0" borderId="0">
      <protection locked="0"/>
    </xf>
    <xf numFmtId="38" fontId="79" fillId="0" borderId="0" applyFont="0" applyFill="0" applyBorder="0" applyAlignment="0" applyProtection="0"/>
    <xf numFmtId="40" fontId="79" fillId="0" borderId="0" applyFont="0" applyFill="0" applyBorder="0" applyAlignment="0" applyProtection="0"/>
    <xf numFmtId="0" fontId="181" fillId="0" borderId="0" applyNumberFormat="0" applyFill="0" applyBorder="0" applyAlignment="0" applyProtection="0"/>
    <xf numFmtId="0" fontId="56" fillId="0" borderId="0" applyNumberFormat="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2" fontId="134" fillId="0" borderId="0">
      <protection locked="0"/>
    </xf>
    <xf numFmtId="2" fontId="134" fillId="0" borderId="0">
      <protection locked="0"/>
    </xf>
    <xf numFmtId="220" fontId="80" fillId="0" borderId="0">
      <protection locked="0"/>
    </xf>
    <xf numFmtId="222" fontId="80" fillId="0" borderId="0">
      <protection locked="0"/>
    </xf>
    <xf numFmtId="0" fontId="79" fillId="0" borderId="0"/>
    <xf numFmtId="4" fontId="56" fillId="0" borderId="0" applyFon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82" fillId="0" borderId="0" applyNumberFormat="0" applyFont="0" applyFill="0" applyBorder="0" applyAlignment="0" applyProtection="0">
      <alignment vertical="top"/>
    </xf>
    <xf numFmtId="0" fontId="183" fillId="0" borderId="0" applyNumberFormat="0" applyFont="0" applyFill="0" applyBorder="0" applyAlignment="0" applyProtection="0">
      <alignment vertical="top"/>
    </xf>
    <xf numFmtId="0" fontId="183" fillId="0" borderId="0" applyNumberFormat="0" applyFont="0" applyFill="0" applyBorder="0" applyAlignment="0" applyProtection="0">
      <alignment vertical="top"/>
    </xf>
    <xf numFmtId="0" fontId="182" fillId="0" borderId="0" applyNumberFormat="0" applyFont="0" applyFill="0" applyBorder="0" applyAlignment="0" applyProtection="0"/>
    <xf numFmtId="0" fontId="182" fillId="0" borderId="0" applyNumberFormat="0" applyFont="0" applyFill="0" applyBorder="0" applyAlignment="0" applyProtection="0">
      <alignment horizontal="left" vertical="top"/>
    </xf>
    <xf numFmtId="0" fontId="182" fillId="0" borderId="0" applyNumberFormat="0" applyFont="0" applyFill="0" applyBorder="0" applyAlignment="0" applyProtection="0">
      <alignment horizontal="left" vertical="top"/>
    </xf>
    <xf numFmtId="0" fontId="182" fillId="0" borderId="0" applyNumberFormat="0" applyFont="0" applyFill="0" applyBorder="0" applyAlignment="0" applyProtection="0">
      <alignment horizontal="left" vertical="top"/>
    </xf>
    <xf numFmtId="0" fontId="72" fillId="0" borderId="0"/>
    <xf numFmtId="0" fontId="184" fillId="0" borderId="0">
      <alignment horizontal="left" wrapText="1"/>
    </xf>
    <xf numFmtId="0" fontId="185" fillId="0" borderId="18" applyNumberFormat="0" applyFont="0" applyFill="0" applyBorder="0" applyAlignment="0" applyProtection="0">
      <alignment horizontal="center" wrapText="1"/>
    </xf>
    <xf numFmtId="224" fontId="55" fillId="0" borderId="0" applyNumberFormat="0" applyFont="0" applyFill="0" applyBorder="0" applyAlignment="0" applyProtection="0">
      <alignment horizontal="right"/>
    </xf>
    <xf numFmtId="0" fontId="185" fillId="0" borderId="0" applyNumberFormat="0" applyFont="0" applyFill="0" applyBorder="0" applyAlignment="0" applyProtection="0">
      <alignment horizontal="left" indent="1"/>
    </xf>
    <xf numFmtId="225" fontId="185" fillId="0" borderId="0" applyNumberFormat="0" applyFont="0" applyFill="0" applyBorder="0" applyAlignment="0" applyProtection="0"/>
    <xf numFmtId="0" fontId="72" fillId="0" borderId="18" applyNumberFormat="0" applyFont="0" applyFill="0" applyAlignment="0" applyProtection="0">
      <alignment horizontal="center"/>
    </xf>
    <xf numFmtId="0" fontId="72" fillId="0" borderId="0" applyNumberFormat="0" applyFont="0" applyFill="0" applyBorder="0" applyAlignment="0" applyProtection="0">
      <alignment horizontal="left" wrapText="1" indent="1"/>
    </xf>
    <xf numFmtId="0" fontId="185" fillId="0" borderId="0" applyNumberFormat="0" applyFont="0" applyFill="0" applyBorder="0" applyAlignment="0" applyProtection="0">
      <alignment horizontal="left" indent="1"/>
    </xf>
    <xf numFmtId="0" fontId="72" fillId="0" borderId="0" applyNumberFormat="0" applyFont="0" applyFill="0" applyBorder="0" applyAlignment="0" applyProtection="0">
      <alignment horizontal="left" wrapText="1" indent="2"/>
    </xf>
    <xf numFmtId="226" fontId="72" fillId="0" borderId="0">
      <alignment horizontal="right"/>
    </xf>
    <xf numFmtId="0" fontId="38" fillId="19"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8" borderId="0" applyNumberFormat="0" applyBorder="0" applyAlignment="0" applyProtection="0"/>
    <xf numFmtId="0" fontId="39" fillId="7" borderId="2" applyNumberFormat="0" applyAlignment="0" applyProtection="0"/>
    <xf numFmtId="0" fontId="39" fillId="7" borderId="2" applyNumberFormat="0" applyAlignment="0" applyProtection="0"/>
    <xf numFmtId="218" fontId="39" fillId="7" borderId="2" applyNumberFormat="0" applyAlignment="0" applyProtection="0"/>
    <xf numFmtId="0" fontId="40" fillId="22" borderId="15" applyNumberFormat="0" applyAlignment="0" applyProtection="0"/>
    <xf numFmtId="0" fontId="40" fillId="22" borderId="15" applyNumberFormat="0" applyAlignment="0" applyProtection="0"/>
    <xf numFmtId="0" fontId="41" fillId="22" borderId="2" applyNumberFormat="0" applyAlignment="0" applyProtection="0"/>
    <xf numFmtId="0" fontId="41" fillId="22" borderId="2" applyNumberFormat="0" applyAlignment="0" applyProtection="0"/>
    <xf numFmtId="0" fontId="113" fillId="0" borderId="0" applyProtection="0"/>
    <xf numFmtId="195" fontId="27" fillId="0" borderId="0" applyFont="0" applyFill="0" applyBorder="0" applyAlignment="0" applyProtection="0"/>
    <xf numFmtId="0" fontId="53" fillId="4" borderId="0" applyNumberFormat="0" applyBorder="0" applyAlignment="0" applyProtection="0"/>
    <xf numFmtId="0" fontId="42" fillId="0" borderId="9" applyNumberFormat="0" applyFill="0" applyAlignment="0" applyProtection="0"/>
    <xf numFmtId="0" fontId="42" fillId="0" borderId="9"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14" fillId="0" borderId="0" applyProtection="0"/>
    <xf numFmtId="0" fontId="115" fillId="0" borderId="0" applyProtection="0"/>
    <xf numFmtId="0" fontId="51" fillId="0" borderId="13"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113" fillId="0" borderId="16" applyProtection="0"/>
    <xf numFmtId="0" fontId="46" fillId="23" borderId="4" applyNumberFormat="0" applyAlignment="0" applyProtection="0"/>
    <xf numFmtId="0" fontId="46" fillId="23" borderId="4" applyNumberFormat="0" applyAlignment="0" applyProtection="0"/>
    <xf numFmtId="0" fontId="46" fillId="23" borderId="4" applyNumberFormat="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1" fillId="22" borderId="2" applyNumberFormat="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7" fillId="0" borderId="0"/>
    <xf numFmtId="0" fontId="37" fillId="0" borderId="0"/>
    <xf numFmtId="0" fontId="37" fillId="0" borderId="0"/>
    <xf numFmtId="0" fontId="37" fillId="0" borderId="0"/>
    <xf numFmtId="0" fontId="37" fillId="0" borderId="0"/>
    <xf numFmtId="0" fontId="37" fillId="0" borderId="0"/>
    <xf numFmtId="0" fontId="12" fillId="0" borderId="0"/>
    <xf numFmtId="0" fontId="12" fillId="0" borderId="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54" fillId="0" borderId="0"/>
    <xf numFmtId="0" fontId="27" fillId="0" borderId="0"/>
    <xf numFmtId="0" fontId="54" fillId="0" borderId="0"/>
    <xf numFmtId="0" fontId="54" fillId="0" borderId="0"/>
    <xf numFmtId="0" fontId="12"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218" fontId="157" fillId="0" borderId="0"/>
    <xf numFmtId="218" fontId="157" fillId="0" borderId="0"/>
    <xf numFmtId="218" fontId="157" fillId="0" borderId="0"/>
    <xf numFmtId="0" fontId="2" fillId="0" borderId="0"/>
    <xf numFmtId="0" fontId="2" fillId="0" borderId="0"/>
    <xf numFmtId="0" fontId="27" fillId="0" borderId="0"/>
    <xf numFmtId="0" fontId="27" fillId="0" borderId="0" applyNumberFormat="0" applyFont="0" applyFill="0" applyBorder="0" applyAlignment="0" applyProtection="0">
      <alignment vertical="top"/>
    </xf>
    <xf numFmtId="0" fontId="12" fillId="0" borderId="0"/>
    <xf numFmtId="0" fontId="27" fillId="0" borderId="0" applyNumberFormat="0" applyFont="0" applyFill="0" applyBorder="0" applyAlignment="0" applyProtection="0">
      <alignment vertical="top"/>
    </xf>
    <xf numFmtId="0" fontId="2" fillId="0" borderId="0"/>
    <xf numFmtId="0" fontId="12" fillId="0" borderId="0"/>
    <xf numFmtId="0" fontId="37" fillId="0" borderId="0"/>
    <xf numFmtId="0" fontId="27" fillId="0" borderId="0"/>
    <xf numFmtId="0" fontId="45" fillId="0" borderId="17" applyNumberFormat="0" applyFill="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7" fillId="10" borderId="14" applyNumberFormat="0" applyFont="0" applyAlignment="0" applyProtection="0"/>
    <xf numFmtId="0" fontId="12" fillId="10" borderId="14"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 fillId="0" borderId="0" applyFont="0" applyFill="0" applyBorder="0" applyAlignment="0" applyProtection="0"/>
    <xf numFmtId="0" fontId="40" fillId="22" borderId="15" applyNumberFormat="0" applyAlignment="0" applyProtection="0"/>
    <xf numFmtId="0" fontId="51" fillId="0" borderId="13" applyNumberFormat="0" applyFill="0" applyAlignment="0" applyProtection="0"/>
    <xf numFmtId="0" fontId="51" fillId="0" borderId="13" applyNumberFormat="0" applyFill="0" applyAlignment="0" applyProtection="0"/>
    <xf numFmtId="0" fontId="48" fillId="13" borderId="0" applyNumberFormat="0" applyBorder="0" applyAlignment="0" applyProtection="0"/>
    <xf numFmtId="0" fontId="75" fillId="0" borderId="0"/>
    <xf numFmtId="0" fontId="75" fillId="0" borderId="0"/>
    <xf numFmtId="0" fontId="75" fillId="0" borderId="0"/>
    <xf numFmtId="0" fontId="75" fillId="0" borderId="0"/>
    <xf numFmtId="0" fontId="75" fillId="0" borderId="0"/>
    <xf numFmtId="0" fontId="75" fillId="0" borderId="0"/>
    <xf numFmtId="0" fontId="113" fillId="0" borderId="0"/>
    <xf numFmtId="0" fontId="52" fillId="0" borderId="0" applyNumberFormat="0" applyFill="0" applyBorder="0" applyAlignment="0" applyProtection="0"/>
    <xf numFmtId="0" fontId="50"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85" fontId="186" fillId="0" borderId="0" applyFont="0" applyFill="0" applyBorder="0" applyAlignment="0" applyProtection="0"/>
    <xf numFmtId="173" fontId="186" fillId="0" borderId="0" applyFont="0" applyFill="0" applyBorder="0" applyAlignment="0" applyProtection="0"/>
    <xf numFmtId="227" fontId="13" fillId="0" borderId="0" applyNumberFormat="0" applyFill="0" applyBorder="0" applyAlignment="0" applyProtection="0"/>
    <xf numFmtId="227" fontId="13" fillId="0" borderId="0" applyNumberForma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8" fontId="37" fillId="0" borderId="0" applyFont="0" applyFill="0" applyBorder="0" applyAlignment="0" applyProtection="0"/>
    <xf numFmtId="168" fontId="37" fillId="0" borderId="0" applyFont="0" applyFill="0" applyBorder="0" applyAlignment="0" applyProtection="0"/>
    <xf numFmtId="168"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73" fontId="72"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206" fontId="12" fillId="0" borderId="0" applyFont="0" applyFill="0" applyBorder="0" applyAlignment="0" applyProtection="0"/>
    <xf numFmtId="170" fontId="12"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6" fontId="37" fillId="0" borderId="0" applyFont="0" applyFill="0" applyBorder="0" applyAlignment="0" applyProtection="0"/>
    <xf numFmtId="167" fontId="4"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228" fontId="187" fillId="24" borderId="29" applyFill="0" applyBorder="0">
      <alignment horizontal="center" vertical="center" wrapText="1"/>
      <protection locked="0"/>
    </xf>
    <xf numFmtId="210" fontId="188" fillId="0" borderId="0">
      <alignment wrapText="1"/>
    </xf>
    <xf numFmtId="210" fontId="133" fillId="0" borderId="0">
      <alignment wrapText="1"/>
    </xf>
    <xf numFmtId="169" fontId="189" fillId="0" borderId="0" applyFont="0" applyFill="0" applyBorder="0" applyAlignment="0" applyProtection="0"/>
    <xf numFmtId="0" fontId="190" fillId="0" borderId="0" applyNumberFormat="0" applyFill="0" applyBorder="0" applyAlignment="0" applyProtection="0"/>
    <xf numFmtId="0" fontId="4" fillId="0" borderId="0"/>
    <xf numFmtId="0" fontId="19" fillId="0" borderId="0"/>
    <xf numFmtId="0" fontId="1" fillId="0" borderId="0"/>
    <xf numFmtId="0" fontId="1" fillId="0" borderId="0"/>
  </cellStyleXfs>
  <cellXfs count="166">
    <xf numFmtId="0" fontId="0" fillId="0" borderId="0" xfId="0"/>
    <xf numFmtId="0" fontId="0" fillId="0" borderId="0" xfId="0" applyProtection="1">
      <protection locked="0"/>
    </xf>
    <xf numFmtId="0" fontId="0" fillId="0" borderId="0" xfId="0" applyFill="1" applyProtection="1">
      <protection locked="0"/>
    </xf>
    <xf numFmtId="0" fontId="4" fillId="0" borderId="0" xfId="0" applyFont="1" applyFill="1" applyBorder="1" applyProtection="1">
      <protection locked="0"/>
    </xf>
    <xf numFmtId="0" fontId="4" fillId="0" borderId="0" xfId="0" applyFont="1" applyProtection="1">
      <protection locked="0"/>
    </xf>
    <xf numFmtId="0" fontId="213" fillId="0" borderId="0" xfId="0" applyFont="1" applyBorder="1" applyProtection="1">
      <protection locked="0"/>
    </xf>
    <xf numFmtId="0" fontId="204" fillId="0" borderId="0" xfId="1825" applyFont="1" applyBorder="1" applyAlignment="1" applyProtection="1">
      <alignment vertical="center"/>
      <protection hidden="1"/>
    </xf>
    <xf numFmtId="0" fontId="192" fillId="0" borderId="0" xfId="1825" applyFont="1" applyBorder="1" applyAlignment="1" applyProtection="1">
      <protection hidden="1"/>
    </xf>
    <xf numFmtId="0" fontId="194" fillId="0" borderId="26" xfId="1825" applyFont="1" applyBorder="1" applyAlignment="1" applyProtection="1">
      <protection hidden="1"/>
    </xf>
    <xf numFmtId="0" fontId="195" fillId="0" borderId="27" xfId="0" applyFont="1" applyFill="1" applyBorder="1" applyAlignment="1" applyProtection="1">
      <alignment wrapText="1"/>
      <protection hidden="1"/>
    </xf>
    <xf numFmtId="0" fontId="201" fillId="40" borderId="38" xfId="0" applyFont="1" applyFill="1" applyBorder="1" applyAlignment="1" applyProtection="1">
      <alignment vertical="center" wrapText="1"/>
      <protection hidden="1"/>
    </xf>
    <xf numFmtId="0" fontId="201" fillId="40" borderId="39" xfId="0" applyFont="1" applyFill="1" applyBorder="1" applyAlignment="1" applyProtection="1">
      <alignment vertical="center" wrapText="1"/>
      <protection hidden="1"/>
    </xf>
    <xf numFmtId="0" fontId="201" fillId="40" borderId="40" xfId="0" applyFont="1" applyFill="1" applyBorder="1" applyAlignment="1" applyProtection="1">
      <alignment vertical="center" wrapText="1"/>
      <protection hidden="1"/>
    </xf>
    <xf numFmtId="0" fontId="201" fillId="40" borderId="26" xfId="0" applyFont="1" applyFill="1" applyBorder="1" applyAlignment="1" applyProtection="1">
      <alignment vertical="center" wrapText="1"/>
      <protection hidden="1"/>
    </xf>
    <xf numFmtId="0" fontId="201" fillId="40" borderId="1" xfId="0" applyFont="1" applyFill="1" applyBorder="1" applyAlignment="1" applyProtection="1">
      <alignment vertical="center" wrapText="1"/>
      <protection hidden="1"/>
    </xf>
    <xf numFmtId="0" fontId="201" fillId="40" borderId="25" xfId="0" applyFont="1" applyFill="1" applyBorder="1" applyAlignment="1" applyProtection="1">
      <alignment vertical="center" wrapText="1"/>
      <protection hidden="1"/>
    </xf>
    <xf numFmtId="0" fontId="0" fillId="0" borderId="0" xfId="0" applyProtection="1">
      <protection hidden="1"/>
    </xf>
    <xf numFmtId="0" fontId="212" fillId="0" borderId="0" xfId="0" applyFont="1" applyFill="1" applyBorder="1" applyAlignment="1" applyProtection="1">
      <alignment horizontal="left" vertical="center"/>
      <protection hidden="1"/>
    </xf>
    <xf numFmtId="0" fontId="4" fillId="0" borderId="0" xfId="0" applyFont="1" applyFill="1" applyBorder="1" applyProtection="1">
      <protection hidden="1"/>
    </xf>
    <xf numFmtId="0" fontId="4" fillId="0" borderId="44" xfId="0" applyFont="1" applyFill="1" applyBorder="1" applyAlignment="1" applyProtection="1">
      <protection hidden="1"/>
    </xf>
    <xf numFmtId="0" fontId="4" fillId="0" borderId="0" xfId="0" applyFont="1" applyProtection="1">
      <protection hidden="1"/>
    </xf>
    <xf numFmtId="0" fontId="191" fillId="0" borderId="0" xfId="0" applyFont="1" applyBorder="1" applyProtection="1"/>
    <xf numFmtId="0" fontId="191" fillId="0" borderId="18" xfId="0" applyFont="1" applyBorder="1" applyAlignment="1" applyProtection="1"/>
    <xf numFmtId="0" fontId="0" fillId="0" borderId="0" xfId="0" applyBorder="1" applyProtection="1"/>
    <xf numFmtId="0" fontId="0" fillId="0" borderId="0" xfId="0" applyProtection="1"/>
    <xf numFmtId="0" fontId="196" fillId="0" borderId="26" xfId="1824" applyNumberFormat="1" applyFont="1" applyFill="1" applyBorder="1" applyAlignment="1" applyProtection="1">
      <alignment horizontal="center" vertical="center"/>
    </xf>
    <xf numFmtId="171" fontId="198" fillId="39" borderId="0" xfId="0" applyNumberFormat="1" applyFont="1" applyFill="1" applyBorder="1" applyProtection="1"/>
    <xf numFmtId="171" fontId="198" fillId="39" borderId="0" xfId="0" applyNumberFormat="1" applyFont="1" applyFill="1" applyBorder="1" applyAlignment="1" applyProtection="1">
      <alignment horizontal="right"/>
    </xf>
    <xf numFmtId="171" fontId="196" fillId="0" borderId="0" xfId="0" applyNumberFormat="1" applyFont="1" applyBorder="1" applyProtection="1"/>
    <xf numFmtId="171" fontId="196" fillId="0" borderId="0" xfId="0" applyNumberFormat="1" applyFont="1" applyBorder="1" applyAlignment="1" applyProtection="1">
      <alignment horizontal="right"/>
    </xf>
    <xf numFmtId="174" fontId="198" fillId="39" borderId="0" xfId="0" applyNumberFormat="1" applyFont="1" applyFill="1" applyBorder="1" applyAlignment="1" applyProtection="1">
      <alignment horizontal="right"/>
    </xf>
    <xf numFmtId="174" fontId="198" fillId="39" borderId="0" xfId="0" applyNumberFormat="1" applyFont="1" applyFill="1" applyBorder="1" applyProtection="1"/>
    <xf numFmtId="174" fontId="196" fillId="0" borderId="0" xfId="0" applyNumberFormat="1" applyFont="1" applyBorder="1" applyProtection="1"/>
    <xf numFmtId="0" fontId="213" fillId="0" borderId="0" xfId="0" applyFont="1" applyFill="1" applyBorder="1" applyProtection="1"/>
    <xf numFmtId="0" fontId="4" fillId="0" borderId="0" xfId="0" applyFont="1" applyFill="1" applyBorder="1" applyProtection="1"/>
    <xf numFmtId="0" fontId="12" fillId="0" borderId="0" xfId="792" applyFont="1" applyAlignment="1" applyProtection="1">
      <alignment horizontal="center"/>
      <protection locked="0"/>
    </xf>
    <xf numFmtId="0" fontId="12" fillId="0" borderId="0" xfId="792" applyProtection="1">
      <protection locked="0"/>
    </xf>
    <xf numFmtId="0" fontId="210" fillId="0" borderId="0" xfId="792" applyFont="1" applyProtection="1">
      <protection locked="0"/>
    </xf>
    <xf numFmtId="0" fontId="12" fillId="0" borderId="0" xfId="792" applyFont="1" applyProtection="1">
      <protection locked="0"/>
    </xf>
    <xf numFmtId="0" fontId="31" fillId="0" borderId="0" xfId="792" applyFont="1" applyProtection="1">
      <protection locked="0"/>
    </xf>
    <xf numFmtId="0" fontId="12" fillId="0" borderId="0" xfId="792" applyFill="1" applyBorder="1" applyProtection="1">
      <protection hidden="1"/>
    </xf>
    <xf numFmtId="0" fontId="214" fillId="0" borderId="0" xfId="792" applyFont="1" applyFill="1" applyBorder="1" applyProtection="1">
      <protection hidden="1"/>
    </xf>
    <xf numFmtId="0" fontId="12" fillId="0" borderId="42" xfId="792" applyFill="1" applyBorder="1" applyProtection="1">
      <protection hidden="1"/>
    </xf>
    <xf numFmtId="0" fontId="200" fillId="0" borderId="0" xfId="792" applyFont="1" applyFill="1" applyBorder="1" applyProtection="1">
      <protection hidden="1"/>
    </xf>
    <xf numFmtId="0" fontId="16" fillId="0" borderId="0" xfId="792" applyFont="1" applyFill="1" applyBorder="1" applyProtection="1">
      <protection hidden="1"/>
    </xf>
    <xf numFmtId="0" fontId="116" fillId="0" borderId="0" xfId="792" applyFont="1" applyFill="1" applyBorder="1" applyAlignment="1" applyProtection="1">
      <protection hidden="1"/>
    </xf>
    <xf numFmtId="0" fontId="214" fillId="0" borderId="0" xfId="792" applyFont="1" applyFill="1" applyBorder="1" applyAlignment="1" applyProtection="1">
      <protection hidden="1"/>
    </xf>
    <xf numFmtId="0" fontId="34" fillId="0" borderId="43" xfId="792" applyFont="1" applyFill="1" applyBorder="1" applyAlignment="1" applyProtection="1">
      <protection hidden="1"/>
    </xf>
    <xf numFmtId="0" fontId="34" fillId="0" borderId="35" xfId="792" applyFont="1" applyFill="1" applyBorder="1" applyAlignment="1" applyProtection="1">
      <protection hidden="1"/>
    </xf>
    <xf numFmtId="0" fontId="200" fillId="0" borderId="41" xfId="792" applyFont="1" applyFill="1" applyBorder="1" applyAlignment="1" applyProtection="1">
      <protection hidden="1"/>
    </xf>
    <xf numFmtId="0" fontId="200" fillId="0" borderId="41" xfId="0" applyFont="1" applyFill="1" applyBorder="1" applyAlignment="1" applyProtection="1">
      <alignment horizontal="center" vertical="center" wrapText="1"/>
      <protection hidden="1"/>
    </xf>
    <xf numFmtId="0" fontId="34" fillId="0" borderId="0" xfId="792" applyFont="1" applyFill="1" applyBorder="1" applyAlignment="1" applyProtection="1">
      <protection hidden="1"/>
    </xf>
    <xf numFmtId="0" fontId="21" fillId="0" borderId="0" xfId="792" applyFont="1" applyFill="1" applyBorder="1" applyAlignment="1" applyProtection="1">
      <alignment horizontal="center"/>
      <protection hidden="1"/>
    </xf>
    <xf numFmtId="0" fontId="214" fillId="0" borderId="0" xfId="792" applyFont="1" applyFill="1" applyBorder="1" applyAlignment="1" applyProtection="1">
      <alignment horizontal="center"/>
      <protection hidden="1"/>
    </xf>
    <xf numFmtId="0" fontId="21" fillId="0" borderId="43" xfId="792" applyFont="1" applyFill="1" applyBorder="1" applyAlignment="1" applyProtection="1">
      <alignment horizontal="center"/>
      <protection hidden="1"/>
    </xf>
    <xf numFmtId="0" fontId="21" fillId="0" borderId="37" xfId="792" applyFont="1" applyFill="1" applyBorder="1" applyAlignment="1" applyProtection="1">
      <alignment horizontal="center"/>
      <protection hidden="1"/>
    </xf>
    <xf numFmtId="0" fontId="200" fillId="0" borderId="0" xfId="792" applyFont="1" applyFill="1" applyBorder="1" applyAlignment="1" applyProtection="1">
      <alignment horizontal="center"/>
      <protection hidden="1"/>
    </xf>
    <xf numFmtId="0" fontId="200" fillId="0" borderId="0" xfId="0" applyFont="1" applyFill="1" applyBorder="1" applyAlignment="1" applyProtection="1">
      <alignment vertical="center" wrapText="1"/>
      <protection hidden="1"/>
    </xf>
    <xf numFmtId="0" fontId="199" fillId="0" borderId="0" xfId="0" applyFont="1" applyFill="1" applyBorder="1" applyAlignment="1" applyProtection="1">
      <alignment horizontal="center" vertical="center" wrapText="1"/>
      <protection hidden="1"/>
    </xf>
    <xf numFmtId="0" fontId="205" fillId="0" borderId="0" xfId="792" applyFont="1" applyFill="1" applyBorder="1" applyAlignment="1" applyProtection="1">
      <alignment vertical="center"/>
      <protection hidden="1"/>
    </xf>
    <xf numFmtId="0" fontId="17" fillId="0" borderId="0" xfId="0" applyFont="1" applyFill="1" applyBorder="1" applyAlignment="1" applyProtection="1">
      <protection hidden="1"/>
    </xf>
    <xf numFmtId="0" fontId="209" fillId="0" borderId="0" xfId="792" applyFont="1" applyFill="1" applyBorder="1" applyProtection="1">
      <protection hidden="1"/>
    </xf>
    <xf numFmtId="0" fontId="205" fillId="0" borderId="41" xfId="0" applyFont="1" applyFill="1" applyBorder="1" applyAlignment="1" applyProtection="1">
      <protection hidden="1"/>
    </xf>
    <xf numFmtId="0" fontId="205" fillId="0" borderId="0" xfId="0" applyFont="1" applyFill="1" applyBorder="1" applyAlignment="1" applyProtection="1">
      <protection hidden="1"/>
    </xf>
    <xf numFmtId="0" fontId="200" fillId="0" borderId="0" xfId="0" applyFont="1" applyFill="1" applyBorder="1" applyAlignment="1" applyProtection="1">
      <alignment horizontal="center" vertical="center" wrapText="1"/>
      <protection hidden="1"/>
    </xf>
    <xf numFmtId="0" fontId="205" fillId="0" borderId="42" xfId="792" applyFont="1" applyFill="1" applyBorder="1" applyAlignment="1" applyProtection="1">
      <alignment vertical="center"/>
      <protection hidden="1"/>
    </xf>
    <xf numFmtId="0" fontId="17" fillId="0" borderId="0" xfId="0" applyFont="1" applyFill="1" applyBorder="1" applyAlignment="1" applyProtection="1">
      <alignment horizontal="center"/>
      <protection hidden="1"/>
    </xf>
    <xf numFmtId="0" fontId="205" fillId="0" borderId="0" xfId="0" applyFont="1" applyFill="1" applyBorder="1" applyAlignment="1" applyProtection="1">
      <alignment horizontal="center"/>
      <protection hidden="1"/>
    </xf>
    <xf numFmtId="0" fontId="205" fillId="0" borderId="0" xfId="793" applyFont="1" applyFill="1" applyBorder="1" applyAlignment="1" applyProtection="1">
      <alignment vertical="center"/>
      <protection hidden="1"/>
    </xf>
    <xf numFmtId="0" fontId="202" fillId="0" borderId="33" xfId="0" applyFont="1" applyFill="1" applyBorder="1" applyAlignment="1" applyProtection="1">
      <alignment vertical="center" wrapText="1"/>
      <protection hidden="1"/>
    </xf>
    <xf numFmtId="0" fontId="17" fillId="0" borderId="0" xfId="793" applyFont="1" applyFill="1" applyBorder="1" applyAlignment="1" applyProtection="1">
      <alignment horizontal="center"/>
      <protection hidden="1"/>
    </xf>
    <xf numFmtId="0" fontId="205" fillId="0" borderId="41" xfId="793" applyFont="1" applyFill="1" applyBorder="1" applyAlignment="1" applyProtection="1">
      <alignment horizontal="center"/>
      <protection hidden="1"/>
    </xf>
    <xf numFmtId="177" fontId="29" fillId="0" borderId="0" xfId="612" applyNumberFormat="1" applyFont="1" applyFill="1" applyBorder="1" applyAlignment="1" applyProtection="1">
      <alignment horizontal="left"/>
      <protection hidden="1"/>
    </xf>
    <xf numFmtId="0" fontId="15" fillId="0" borderId="0" xfId="792" applyFont="1" applyFill="1" applyBorder="1" applyProtection="1">
      <protection hidden="1"/>
    </xf>
    <xf numFmtId="0" fontId="206" fillId="0" borderId="0" xfId="1825" applyFont="1" applyFill="1" applyBorder="1" applyAlignment="1" applyProtection="1">
      <alignment horizontal="left" vertical="center"/>
      <protection hidden="1"/>
    </xf>
    <xf numFmtId="0" fontId="222" fillId="0" borderId="0" xfId="1825" applyFont="1" applyFill="1" applyBorder="1" applyAlignment="1" applyProtection="1">
      <alignment horizontal="left" vertical="center"/>
      <protection hidden="1"/>
    </xf>
    <xf numFmtId="177" fontId="15" fillId="0" borderId="0" xfId="612" applyNumberFormat="1" applyFont="1" applyFill="1" applyBorder="1" applyAlignment="1" applyProtection="1">
      <alignment horizontal="left" indent="1"/>
      <protection hidden="1"/>
    </xf>
    <xf numFmtId="177" fontId="15" fillId="0" borderId="43" xfId="612" applyNumberFormat="1" applyFont="1" applyFill="1" applyBorder="1" applyAlignment="1" applyProtection="1">
      <alignment horizontal="left" indent="1"/>
      <protection hidden="1"/>
    </xf>
    <xf numFmtId="171" fontId="16" fillId="0" borderId="0" xfId="0" applyNumberFormat="1" applyFont="1" applyFill="1" applyBorder="1" applyAlignment="1" applyProtection="1">
      <protection hidden="1"/>
    </xf>
    <xf numFmtId="0" fontId="209" fillId="0" borderId="33" xfId="792" applyFont="1" applyBorder="1" applyProtection="1">
      <protection hidden="1"/>
    </xf>
    <xf numFmtId="171" fontId="200" fillId="0" borderId="41" xfId="0" applyNumberFormat="1" applyFont="1" applyFill="1" applyBorder="1" applyAlignment="1" applyProtection="1">
      <protection hidden="1"/>
    </xf>
    <xf numFmtId="171" fontId="15" fillId="0" borderId="0" xfId="0" applyNumberFormat="1" applyFont="1" applyFill="1" applyBorder="1" applyAlignment="1" applyProtection="1">
      <alignment vertical="center"/>
      <protection hidden="1"/>
    </xf>
    <xf numFmtId="177" fontId="29" fillId="0" borderId="0" xfId="612" applyNumberFormat="1" applyFont="1" applyFill="1" applyBorder="1" applyAlignment="1" applyProtection="1">
      <alignment horizontal="left" indent="1"/>
      <protection hidden="1"/>
    </xf>
    <xf numFmtId="177" fontId="29" fillId="0" borderId="43" xfId="612" applyNumberFormat="1" applyFont="1" applyFill="1" applyBorder="1" applyAlignment="1" applyProtection="1">
      <alignment horizontal="left" indent="1"/>
      <protection hidden="1"/>
    </xf>
    <xf numFmtId="171" fontId="16" fillId="0" borderId="0" xfId="0" applyNumberFormat="1" applyFont="1" applyFill="1" applyBorder="1" applyAlignment="1" applyProtection="1">
      <alignment horizontal="right"/>
      <protection hidden="1"/>
    </xf>
    <xf numFmtId="171" fontId="200" fillId="0" borderId="0" xfId="0" applyNumberFormat="1" applyFont="1" applyFill="1" applyBorder="1" applyAlignment="1" applyProtection="1">
      <alignment horizontal="right"/>
      <protection hidden="1"/>
    </xf>
    <xf numFmtId="171" fontId="16" fillId="0" borderId="47" xfId="0" applyNumberFormat="1" applyFont="1" applyFill="1" applyBorder="1" applyAlignment="1" applyProtection="1">
      <alignment horizontal="right"/>
      <protection hidden="1"/>
    </xf>
    <xf numFmtId="177" fontId="36" fillId="0" borderId="0" xfId="612" applyNumberFormat="1" applyFont="1" applyFill="1" applyBorder="1" applyAlignment="1" applyProtection="1">
      <alignment horizontal="left" indent="2"/>
      <protection hidden="1"/>
    </xf>
    <xf numFmtId="177" fontId="36" fillId="0" borderId="43" xfId="612" applyNumberFormat="1" applyFont="1" applyFill="1" applyBorder="1" applyAlignment="1" applyProtection="1">
      <alignment horizontal="left" indent="2"/>
      <protection hidden="1"/>
    </xf>
    <xf numFmtId="0" fontId="222" fillId="0" borderId="43" xfId="1825" applyFont="1" applyFill="1" applyBorder="1" applyAlignment="1" applyProtection="1">
      <alignment horizontal="left" vertical="center"/>
      <protection hidden="1"/>
    </xf>
    <xf numFmtId="0" fontId="16" fillId="0" borderId="49" xfId="0" applyFont="1" applyBorder="1" applyAlignment="1" applyProtection="1">
      <alignment horizontal="center"/>
      <protection hidden="1"/>
    </xf>
    <xf numFmtId="0" fontId="16" fillId="0" borderId="0" xfId="1825" applyFont="1" applyFill="1" applyBorder="1" applyAlignment="1" applyProtection="1">
      <alignment vertical="center"/>
      <protection hidden="1"/>
    </xf>
    <xf numFmtId="0" fontId="16" fillId="0" borderId="45" xfId="1825" applyFont="1" applyFill="1" applyBorder="1" applyAlignment="1" applyProtection="1">
      <alignment vertical="center"/>
      <protection hidden="1"/>
    </xf>
    <xf numFmtId="171" fontId="200" fillId="0" borderId="0" xfId="0" applyNumberFormat="1" applyFont="1" applyFill="1" applyBorder="1" applyAlignment="1" applyProtection="1">
      <protection hidden="1"/>
    </xf>
    <xf numFmtId="0" fontId="16" fillId="0" borderId="48" xfId="0" applyFont="1" applyBorder="1" applyAlignment="1" applyProtection="1">
      <alignment horizontal="center"/>
      <protection hidden="1"/>
    </xf>
    <xf numFmtId="0" fontId="16" fillId="0" borderId="47" xfId="1825" applyFont="1" applyFill="1" applyBorder="1" applyAlignment="1" applyProtection="1">
      <alignment horizontal="left" vertical="center"/>
      <protection hidden="1"/>
    </xf>
    <xf numFmtId="0" fontId="223" fillId="0" borderId="46" xfId="1825" applyFont="1" applyFill="1" applyBorder="1" applyAlignment="1" applyProtection="1">
      <alignment horizontal="left" vertical="center"/>
      <protection hidden="1"/>
    </xf>
    <xf numFmtId="0" fontId="200" fillId="0" borderId="41" xfId="792" applyFont="1" applyFill="1" applyBorder="1" applyAlignment="1" applyProtection="1">
      <alignment horizontal="center" vertical="center"/>
      <protection hidden="1"/>
    </xf>
    <xf numFmtId="0" fontId="211" fillId="39" borderId="41" xfId="0" applyFont="1" applyFill="1" applyBorder="1" applyAlignment="1" applyProtection="1">
      <alignment horizontal="center" vertical="center" wrapText="1"/>
      <protection hidden="1"/>
    </xf>
    <xf numFmtId="0" fontId="224" fillId="0" borderId="0" xfId="1825" applyFont="1" applyFill="1" applyBorder="1" applyAlignment="1" applyProtection="1">
      <alignment horizontal="center" vertical="center" wrapText="1"/>
      <protection hidden="1"/>
    </xf>
    <xf numFmtId="0" fontId="196" fillId="0" borderId="0" xfId="1825" applyFont="1" applyFill="1" applyBorder="1" applyAlignment="1" applyProtection="1">
      <alignment horizontal="left" vertical="center"/>
      <protection hidden="1"/>
    </xf>
    <xf numFmtId="177" fontId="30" fillId="0" borderId="0" xfId="612" applyNumberFormat="1" applyFont="1" applyFill="1" applyBorder="1" applyAlignment="1" applyProtection="1">
      <alignment horizontal="left" indent="3"/>
      <protection hidden="1"/>
    </xf>
    <xf numFmtId="177" fontId="30" fillId="0" borderId="43" xfId="612" applyNumberFormat="1" applyFont="1" applyFill="1" applyBorder="1" applyAlignment="1" applyProtection="1">
      <alignment horizontal="left" indent="3"/>
      <protection hidden="1"/>
    </xf>
    <xf numFmtId="171" fontId="22" fillId="0" borderId="0" xfId="0" applyNumberFormat="1" applyFont="1" applyFill="1" applyBorder="1" applyAlignment="1" applyProtection="1">
      <protection hidden="1"/>
    </xf>
    <xf numFmtId="0" fontId="209" fillId="0" borderId="0" xfId="792" applyFont="1" applyProtection="1">
      <protection hidden="1"/>
    </xf>
    <xf numFmtId="171" fontId="215" fillId="0" borderId="0" xfId="0" applyNumberFormat="1" applyFont="1" applyFill="1" applyBorder="1" applyAlignment="1" applyProtection="1">
      <protection hidden="1"/>
    </xf>
    <xf numFmtId="0" fontId="207" fillId="0" borderId="0" xfId="0" applyFont="1" applyFill="1" applyBorder="1" applyAlignment="1" applyProtection="1">
      <alignment vertical="center"/>
      <protection hidden="1"/>
    </xf>
    <xf numFmtId="171" fontId="22" fillId="0" borderId="0" xfId="0" applyNumberFormat="1" applyFont="1" applyFill="1" applyBorder="1" applyAlignment="1" applyProtection="1">
      <alignment vertical="center"/>
      <protection hidden="1"/>
    </xf>
    <xf numFmtId="171" fontId="215" fillId="0" borderId="41" xfId="0" applyNumberFormat="1" applyFont="1" applyFill="1" applyBorder="1" applyAlignment="1" applyProtection="1">
      <protection hidden="1"/>
    </xf>
    <xf numFmtId="0" fontId="16" fillId="0" borderId="0" xfId="792" applyFont="1" applyProtection="1">
      <protection hidden="1"/>
    </xf>
    <xf numFmtId="0" fontId="12" fillId="0" borderId="0" xfId="792" applyFont="1" applyProtection="1">
      <protection hidden="1"/>
    </xf>
    <xf numFmtId="177" fontId="36" fillId="0" borderId="0" xfId="612" applyNumberFormat="1" applyFont="1" applyFill="1" applyBorder="1" applyAlignment="1" applyProtection="1">
      <alignment horizontal="left" indent="4"/>
      <protection hidden="1"/>
    </xf>
    <xf numFmtId="171" fontId="22" fillId="0" borderId="37" xfId="0" applyNumberFormat="1" applyFont="1" applyFill="1" applyBorder="1" applyAlignment="1" applyProtection="1">
      <protection hidden="1"/>
    </xf>
    <xf numFmtId="0" fontId="216" fillId="0" borderId="0" xfId="0" applyFont="1" applyFill="1" applyBorder="1" applyAlignment="1" applyProtection="1">
      <alignment vertical="center" wrapText="1"/>
      <protection hidden="1"/>
    </xf>
    <xf numFmtId="171" fontId="127" fillId="0" borderId="0" xfId="0" applyNumberFormat="1" applyFont="1" applyFill="1" applyBorder="1" applyAlignment="1" applyProtection="1">
      <protection hidden="1"/>
    </xf>
    <xf numFmtId="0" fontId="217" fillId="0" borderId="0" xfId="792" applyFont="1" applyProtection="1">
      <protection hidden="1"/>
    </xf>
    <xf numFmtId="0" fontId="23" fillId="0" borderId="0" xfId="792" applyFont="1" applyProtection="1">
      <protection hidden="1"/>
    </xf>
    <xf numFmtId="0" fontId="31" fillId="0" borderId="0" xfId="792" applyFont="1" applyProtection="1">
      <protection hidden="1"/>
    </xf>
    <xf numFmtId="177" fontId="128" fillId="0" borderId="0" xfId="612" applyNumberFormat="1" applyFont="1" applyFill="1" applyBorder="1" applyAlignment="1" applyProtection="1">
      <alignment horizontal="left" indent="5"/>
      <protection hidden="1"/>
    </xf>
    <xf numFmtId="171" fontId="218" fillId="0" borderId="0" xfId="0" applyNumberFormat="1" applyFont="1" applyFill="1" applyBorder="1" applyAlignment="1" applyProtection="1">
      <protection hidden="1"/>
    </xf>
    <xf numFmtId="171" fontId="208" fillId="0" borderId="0" xfId="0" applyNumberFormat="1" applyFont="1" applyFill="1" applyBorder="1" applyAlignment="1" applyProtection="1">
      <protection hidden="1"/>
    </xf>
    <xf numFmtId="171" fontId="127" fillId="0" borderId="0" xfId="0" applyNumberFormat="1" applyFont="1" applyFill="1" applyBorder="1" applyAlignment="1" applyProtection="1">
      <alignment horizontal="right"/>
      <protection hidden="1"/>
    </xf>
    <xf numFmtId="171" fontId="126" fillId="0" borderId="0" xfId="0" applyNumberFormat="1" applyFont="1" applyFill="1" applyBorder="1" applyAlignment="1" applyProtection="1">
      <alignment vertical="center"/>
      <protection hidden="1"/>
    </xf>
    <xf numFmtId="0" fontId="219" fillId="0" borderId="0" xfId="792" applyFont="1" applyFill="1" applyBorder="1" applyProtection="1">
      <protection hidden="1"/>
    </xf>
    <xf numFmtId="0" fontId="24" fillId="0" borderId="0" xfId="792" applyFont="1" applyFill="1" applyBorder="1" applyProtection="1">
      <protection hidden="1"/>
    </xf>
    <xf numFmtId="0" fontId="220" fillId="0" borderId="41" xfId="792" applyFont="1" applyFill="1" applyBorder="1" applyProtection="1">
      <protection hidden="1"/>
    </xf>
    <xf numFmtId="171" fontId="24" fillId="0" borderId="0" xfId="792" applyNumberFormat="1" applyFont="1" applyFill="1" applyBorder="1" applyProtection="1">
      <protection hidden="1"/>
    </xf>
    <xf numFmtId="171" fontId="117" fillId="0" borderId="0" xfId="792" applyNumberFormat="1" applyFont="1" applyFill="1" applyBorder="1" applyProtection="1">
      <protection hidden="1"/>
    </xf>
    <xf numFmtId="171" fontId="25" fillId="0" borderId="0" xfId="792" applyNumberFormat="1" applyFont="1" applyFill="1" applyBorder="1" applyProtection="1">
      <protection hidden="1"/>
    </xf>
    <xf numFmtId="1" fontId="30" fillId="0" borderId="0" xfId="612" applyNumberFormat="1" applyFont="1" applyFill="1" applyBorder="1" applyAlignment="1" applyProtection="1">
      <alignment horizontal="left" indent="1"/>
      <protection hidden="1"/>
    </xf>
    <xf numFmtId="1" fontId="29" fillId="0" borderId="0" xfId="612" applyNumberFormat="1" applyFont="1" applyFill="1" applyBorder="1" applyAlignment="1" applyProtection="1">
      <alignment horizontal="left" indent="1"/>
      <protection hidden="1"/>
    </xf>
    <xf numFmtId="1" fontId="30" fillId="0" borderId="0" xfId="612" applyNumberFormat="1" applyFont="1" applyFill="1" applyBorder="1" applyAlignment="1" applyProtection="1">
      <alignment horizontal="left" indent="2"/>
      <protection hidden="1"/>
    </xf>
    <xf numFmtId="1" fontId="30" fillId="0" borderId="0" xfId="612" applyNumberFormat="1" applyFont="1" applyFill="1" applyBorder="1" applyAlignment="1" applyProtection="1">
      <alignment horizontal="left" indent="4"/>
      <protection hidden="1"/>
    </xf>
    <xf numFmtId="1" fontId="36" fillId="0" borderId="0" xfId="612" applyNumberFormat="1" applyFont="1" applyFill="1" applyBorder="1" applyAlignment="1" applyProtection="1">
      <alignment horizontal="left" indent="2"/>
      <protection hidden="1"/>
    </xf>
    <xf numFmtId="0" fontId="221" fillId="0" borderId="0" xfId="792" applyFont="1" applyFill="1" applyBorder="1" applyProtection="1">
      <protection hidden="1"/>
    </xf>
    <xf numFmtId="0" fontId="14" fillId="0" borderId="0" xfId="792" applyFont="1" applyFill="1" applyBorder="1" applyProtection="1">
      <protection hidden="1"/>
    </xf>
    <xf numFmtId="0" fontId="215" fillId="0" borderId="0" xfId="792" applyFont="1" applyFill="1" applyBorder="1" applyProtection="1">
      <protection hidden="1"/>
    </xf>
    <xf numFmtId="0" fontId="22" fillId="0" borderId="0" xfId="792" applyFont="1" applyFill="1" applyBorder="1" applyProtection="1">
      <protection hidden="1"/>
    </xf>
    <xf numFmtId="177" fontId="30" fillId="0" borderId="0" xfId="612" applyNumberFormat="1" applyFont="1" applyFill="1" applyBorder="1" applyAlignment="1" applyProtection="1">
      <alignment horizontal="left" indent="1"/>
      <protection hidden="1"/>
    </xf>
    <xf numFmtId="0" fontId="35" fillId="0" borderId="0" xfId="792" applyFont="1" applyFill="1" applyBorder="1" applyProtection="1">
      <protection hidden="1"/>
    </xf>
    <xf numFmtId="0" fontId="196" fillId="0" borderId="5" xfId="1824" applyNumberFormat="1" applyFont="1" applyFill="1" applyBorder="1" applyAlignment="1" applyProtection="1">
      <alignment horizontal="center" vertical="center"/>
      <protection locked="0"/>
    </xf>
    <xf numFmtId="0" fontId="193" fillId="0" borderId="0" xfId="1825" applyFont="1" applyFill="1" applyBorder="1" applyAlignment="1" applyProtection="1"/>
    <xf numFmtId="0" fontId="191" fillId="0" borderId="0" xfId="0" applyFont="1" applyFill="1" applyBorder="1" applyProtection="1"/>
    <xf numFmtId="0" fontId="198" fillId="0" borderId="0" xfId="0" applyFont="1" applyFill="1" applyBorder="1" applyProtection="1"/>
    <xf numFmtId="171" fontId="198" fillId="0" borderId="0" xfId="0" applyNumberFormat="1" applyFont="1" applyFill="1" applyBorder="1" applyProtection="1"/>
    <xf numFmtId="0" fontId="196" fillId="0" borderId="0" xfId="0" applyFont="1" applyFill="1" applyBorder="1" applyProtection="1"/>
    <xf numFmtId="171" fontId="196" fillId="0" borderId="0" xfId="0" applyNumberFormat="1" applyFont="1" applyFill="1" applyBorder="1" applyProtection="1"/>
    <xf numFmtId="171" fontId="196" fillId="0" borderId="0" xfId="0" applyNumberFormat="1" applyFont="1" applyFill="1" applyBorder="1" applyAlignment="1" applyProtection="1">
      <alignment horizontal="right"/>
    </xf>
    <xf numFmtId="174" fontId="198" fillId="0" borderId="0" xfId="0" applyNumberFormat="1" applyFont="1" applyFill="1" applyBorder="1" applyAlignment="1" applyProtection="1">
      <alignment horizontal="right"/>
    </xf>
    <xf numFmtId="0" fontId="0" fillId="0" borderId="0" xfId="0" applyFill="1" applyProtection="1"/>
    <xf numFmtId="171" fontId="196" fillId="0" borderId="0" xfId="1827" applyNumberFormat="1" applyFont="1" applyFill="1" applyBorder="1" applyAlignment="1">
      <alignment horizontal="right"/>
    </xf>
    <xf numFmtId="171" fontId="196" fillId="0" borderId="0" xfId="1827" applyNumberFormat="1" applyFont="1" applyFill="1" applyBorder="1" applyAlignment="1">
      <alignment horizontal="right"/>
    </xf>
    <xf numFmtId="0" fontId="200" fillId="39" borderId="34" xfId="0" applyFont="1" applyFill="1" applyBorder="1" applyAlignment="1" applyProtection="1">
      <alignment horizontal="center" vertical="center" wrapText="1"/>
      <protection hidden="1"/>
    </xf>
    <xf numFmtId="0" fontId="200" fillId="39" borderId="35" xfId="0" applyFont="1" applyFill="1" applyBorder="1" applyAlignment="1" applyProtection="1">
      <alignment horizontal="center" vertical="center" wrapText="1"/>
      <protection hidden="1"/>
    </xf>
    <xf numFmtId="0" fontId="200" fillId="39" borderId="36" xfId="0" applyFont="1" applyFill="1" applyBorder="1" applyAlignment="1" applyProtection="1">
      <alignment horizontal="center" vertical="center" wrapText="1"/>
      <protection hidden="1"/>
    </xf>
    <xf numFmtId="0" fontId="203" fillId="39" borderId="34" xfId="0" applyFont="1" applyFill="1" applyBorder="1" applyAlignment="1" applyProtection="1">
      <alignment horizontal="center" vertical="center" wrapText="1"/>
      <protection hidden="1"/>
    </xf>
    <xf numFmtId="0" fontId="203" fillId="39" borderId="35" xfId="0" applyFont="1" applyFill="1" applyBorder="1" applyAlignment="1" applyProtection="1">
      <alignment horizontal="center" vertical="center" wrapText="1"/>
      <protection hidden="1"/>
    </xf>
    <xf numFmtId="0" fontId="203" fillId="39" borderId="36" xfId="0" applyFont="1" applyFill="1" applyBorder="1" applyAlignment="1" applyProtection="1">
      <alignment horizontal="center" vertical="center" wrapText="1"/>
      <protection hidden="1"/>
    </xf>
    <xf numFmtId="0" fontId="17" fillId="0" borderId="0" xfId="793" applyFont="1" applyFill="1" applyBorder="1" applyAlignment="1" applyProtection="1">
      <alignment horizontal="center" vertical="center" wrapText="1"/>
      <protection hidden="1"/>
    </xf>
    <xf numFmtId="0" fontId="200" fillId="0" borderId="34" xfId="0" applyFont="1" applyFill="1" applyBorder="1" applyAlignment="1" applyProtection="1">
      <alignment horizontal="center" vertical="center" wrapText="1"/>
      <protection hidden="1"/>
    </xf>
    <xf numFmtId="0" fontId="200" fillId="0" borderId="36" xfId="0" applyFont="1" applyFill="1" applyBorder="1" applyAlignment="1" applyProtection="1">
      <alignment horizontal="center" vertical="center" wrapText="1"/>
      <protection hidden="1"/>
    </xf>
    <xf numFmtId="0" fontId="15" fillId="39" borderId="24" xfId="0" applyFont="1" applyFill="1" applyBorder="1" applyAlignment="1" applyProtection="1">
      <alignment horizontal="center" wrapText="1"/>
      <protection hidden="1"/>
    </xf>
    <xf numFmtId="0" fontId="15" fillId="39" borderId="30" xfId="0" applyFont="1" applyFill="1" applyBorder="1" applyAlignment="1" applyProtection="1">
      <alignment horizontal="center" wrapText="1"/>
      <protection hidden="1"/>
    </xf>
    <xf numFmtId="0" fontId="197" fillId="40" borderId="26" xfId="1826" applyFont="1" applyFill="1" applyBorder="1" applyAlignment="1" applyProtection="1">
      <alignment horizontal="center" vertical="center" textRotation="90" wrapText="1"/>
      <protection hidden="1"/>
    </xf>
    <xf numFmtId="0" fontId="197" fillId="40" borderId="1" xfId="1826" applyFont="1" applyFill="1" applyBorder="1" applyAlignment="1" applyProtection="1">
      <alignment horizontal="center" vertical="center" textRotation="90" wrapText="1"/>
      <protection hidden="1"/>
    </xf>
    <xf numFmtId="0" fontId="197" fillId="40" borderId="25" xfId="1826" applyFont="1" applyFill="1" applyBorder="1" applyAlignment="1" applyProtection="1">
      <alignment horizontal="center" vertical="center" textRotation="90" wrapText="1"/>
      <protection hidden="1"/>
    </xf>
  </cellXfs>
  <cellStyles count="1830">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2" xfId="24"/>
    <cellStyle name="20% - Accent1 2 2" xfId="838"/>
    <cellStyle name="20% - Accent1 3" xfId="25"/>
    <cellStyle name="20% - Accent1 3 2" xfId="839"/>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2" xfId="32"/>
    <cellStyle name="20% - Accent2 10" xfId="33"/>
    <cellStyle name="20% - Accent2 10 2" xfId="846"/>
    <cellStyle name="20% - Accent2 2" xfId="34"/>
    <cellStyle name="20% - Accent2 2 2" xfId="847"/>
    <cellStyle name="20% - Accent2 3" xfId="35"/>
    <cellStyle name="20% - Accent2 3 2" xfId="848"/>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3" xfId="42"/>
    <cellStyle name="20% - Accent3 10" xfId="43"/>
    <cellStyle name="20% - Accent3 10 2" xfId="855"/>
    <cellStyle name="20% - Accent3 2" xfId="44"/>
    <cellStyle name="20% - Accent3 2 2" xfId="856"/>
    <cellStyle name="20% - Accent3 3" xfId="45"/>
    <cellStyle name="20% - Accent3 3 2" xfId="857"/>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4" xfId="52"/>
    <cellStyle name="20% - Accent4 10" xfId="53"/>
    <cellStyle name="20% - Accent4 10 2" xfId="864"/>
    <cellStyle name="20% - Accent4 2" xfId="54"/>
    <cellStyle name="20% - Accent4 2 2" xfId="865"/>
    <cellStyle name="20% - Accent4 3" xfId="55"/>
    <cellStyle name="20% - Accent4 3 2" xfId="866"/>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5" xfId="62"/>
    <cellStyle name="20% - Accent5 10" xfId="63"/>
    <cellStyle name="20% - Accent5 10 2" xfId="873"/>
    <cellStyle name="20% - Accent5 2" xfId="64"/>
    <cellStyle name="20% - Accent5 2 2" xfId="874"/>
    <cellStyle name="20% - Accent5 3" xfId="65"/>
    <cellStyle name="20% - Accent5 3 2" xfId="875"/>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6" xfId="72"/>
    <cellStyle name="20% - Accent6 10" xfId="73"/>
    <cellStyle name="20% - Accent6 10 2" xfId="882"/>
    <cellStyle name="20% - Accent6 2" xfId="74"/>
    <cellStyle name="20% - Accent6 2 2" xfId="883"/>
    <cellStyle name="20% - Accent6 3" xfId="75"/>
    <cellStyle name="20% - Accent6 3 2" xfId="884"/>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Акцент1 2" xfId="82"/>
    <cellStyle name="20% - Акцент1 3" xfId="83"/>
    <cellStyle name="20% - Акцент1 4" xfId="891"/>
    <cellStyle name="20% - Акцент2 2" xfId="84"/>
    <cellStyle name="20% - Акцент2 3" xfId="85"/>
    <cellStyle name="20% - Акцент2 4" xfId="892"/>
    <cellStyle name="20% - Акцент3 2" xfId="86"/>
    <cellStyle name="20% - Акцент3 3" xfId="87"/>
    <cellStyle name="20% - Акцент3 4" xfId="893"/>
    <cellStyle name="20% - Акцент4 2" xfId="88"/>
    <cellStyle name="20% - Акцент4 3" xfId="89"/>
    <cellStyle name="20% - Акцент4 4" xfId="894"/>
    <cellStyle name="20% - Акцент5 2" xfId="90"/>
    <cellStyle name="20% - Акцент5 3" xfId="895"/>
    <cellStyle name="20% - Акцент5 4" xfId="896"/>
    <cellStyle name="20% - Акцент6 2" xfId="91"/>
    <cellStyle name="20% - Акцент6 3" xfId="897"/>
    <cellStyle name="20% - Акцент6 4" xfId="898"/>
    <cellStyle name="20% – Акцентування1" xfId="92"/>
    <cellStyle name="20% – Акцентування1 2" xfId="899"/>
    <cellStyle name="20% – Акцентування2" xfId="93"/>
    <cellStyle name="20% – Акцентування2 2" xfId="900"/>
    <cellStyle name="20% – Акцентування3" xfId="94"/>
    <cellStyle name="20% – Акцентування3 2" xfId="901"/>
    <cellStyle name="20% – Акцентування4" xfId="95"/>
    <cellStyle name="20% – Акцентування4 2" xfId="902"/>
    <cellStyle name="20% – Акцентування5" xfId="96"/>
    <cellStyle name="20% – Акцентування5 2" xfId="903"/>
    <cellStyle name="20% – Акцентування6" xfId="97"/>
    <cellStyle name="20% – Акцентування6 2" xfId="904"/>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2" xfId="102"/>
    <cellStyle name="40% - Accent1 2 2" xfId="910"/>
    <cellStyle name="40% - Accent1 3" xfId="103"/>
    <cellStyle name="40% - Accent1 3 2" xfId="911"/>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2" xfId="110"/>
    <cellStyle name="40% - Accent2 10" xfId="111"/>
    <cellStyle name="40% - Accent2 10 2" xfId="918"/>
    <cellStyle name="40% - Accent2 2" xfId="112"/>
    <cellStyle name="40% - Accent2 2 2" xfId="919"/>
    <cellStyle name="40% - Accent2 3" xfId="113"/>
    <cellStyle name="40% - Accent2 3 2" xfId="920"/>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3" xfId="120"/>
    <cellStyle name="40% - Accent3 10" xfId="121"/>
    <cellStyle name="40% - Accent3 10 2" xfId="927"/>
    <cellStyle name="40% - Accent3 2" xfId="122"/>
    <cellStyle name="40% - Accent3 2 2" xfId="928"/>
    <cellStyle name="40% - Accent3 3" xfId="123"/>
    <cellStyle name="40% - Accent3 3 2" xfId="929"/>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4" xfId="130"/>
    <cellStyle name="40% - Accent4 10" xfId="131"/>
    <cellStyle name="40% - Accent4 10 2" xfId="936"/>
    <cellStyle name="40% - Accent4 2" xfId="132"/>
    <cellStyle name="40% - Accent4 2 2" xfId="937"/>
    <cellStyle name="40% - Accent4 3" xfId="133"/>
    <cellStyle name="40% - Accent4 3 2" xfId="938"/>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5" xfId="140"/>
    <cellStyle name="40% - Accent5 10" xfId="141"/>
    <cellStyle name="40% - Accent5 10 2" xfId="945"/>
    <cellStyle name="40% - Accent5 2" xfId="142"/>
    <cellStyle name="40% - Accent5 2 2" xfId="946"/>
    <cellStyle name="40% - Accent5 3" xfId="143"/>
    <cellStyle name="40% - Accent5 3 2" xfId="947"/>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6" xfId="150"/>
    <cellStyle name="40% - Accent6 10" xfId="151"/>
    <cellStyle name="40% - Accent6 10 2" xfId="954"/>
    <cellStyle name="40% - Accent6 2" xfId="152"/>
    <cellStyle name="40% - Accent6 2 2" xfId="955"/>
    <cellStyle name="40% - Accent6 3" xfId="153"/>
    <cellStyle name="40% - Accent6 3 2" xfId="956"/>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Акцент1 2" xfId="160"/>
    <cellStyle name="40% - Акцент1 3" xfId="963"/>
    <cellStyle name="40% - Акцент1 4" xfId="964"/>
    <cellStyle name="40% - Акцент2 2" xfId="161"/>
    <cellStyle name="40% - Акцент2 3" xfId="965"/>
    <cellStyle name="40% - Акцент2 4" xfId="966"/>
    <cellStyle name="40% - Акцент3 2" xfId="162"/>
    <cellStyle name="40% - Акцент3 3" xfId="163"/>
    <cellStyle name="40% - Акцент3 4" xfId="967"/>
    <cellStyle name="40% - Акцент4 2" xfId="164"/>
    <cellStyle name="40% - Акцент4 3" xfId="968"/>
    <cellStyle name="40% - Акцент4 4" xfId="969"/>
    <cellStyle name="40% - Акцент5 2" xfId="165"/>
    <cellStyle name="40% - Акцент5 3" xfId="970"/>
    <cellStyle name="40% - Акцент5 4" xfId="971"/>
    <cellStyle name="40% - Акцент6 2" xfId="166"/>
    <cellStyle name="40% - Акцент6 3" xfId="972"/>
    <cellStyle name="40% - Акцент6 4" xfId="973"/>
    <cellStyle name="40% – Акцентування1" xfId="167"/>
    <cellStyle name="40% – Акцентування1 2" xfId="974"/>
    <cellStyle name="40% – Акцентування2" xfId="168"/>
    <cellStyle name="40% – Акцентування2 2" xfId="975"/>
    <cellStyle name="40% – Акцентування3" xfId="169"/>
    <cellStyle name="40% – Акцентування3 2" xfId="976"/>
    <cellStyle name="40% – Акцентування4" xfId="170"/>
    <cellStyle name="40% – Акцентування4 2" xfId="977"/>
    <cellStyle name="40% – Акцентування5" xfId="171"/>
    <cellStyle name="40% – Акцентування5 2" xfId="978"/>
    <cellStyle name="40% – Акцентування6" xfId="172"/>
    <cellStyle name="40% – Акцентування6 2" xfId="979"/>
    <cellStyle name="5 indents" xfId="173"/>
    <cellStyle name="60% - Accent1" xfId="174"/>
    <cellStyle name="60% - Accent1 10" xfId="175"/>
    <cellStyle name="60% - Accent1 10 2" xfId="980"/>
    <cellStyle name="60% - Accent1 2" xfId="176"/>
    <cellStyle name="60% - Accent1 2 2" xfId="981"/>
    <cellStyle name="60% - Accent1 3" xfId="177"/>
    <cellStyle name="60% - Accent1 3 2" xfId="982"/>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2" xfId="184"/>
    <cellStyle name="60% - Accent2 10" xfId="185"/>
    <cellStyle name="60% - Accent2 10 2" xfId="989"/>
    <cellStyle name="60% - Accent2 2" xfId="186"/>
    <cellStyle name="60% - Accent2 2 2" xfId="990"/>
    <cellStyle name="60% - Accent2 3" xfId="187"/>
    <cellStyle name="60% - Accent2 3 2" xfId="991"/>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3" xfId="194"/>
    <cellStyle name="60% - Accent3 10" xfId="195"/>
    <cellStyle name="60% - Accent3 10 2" xfId="998"/>
    <cellStyle name="60% - Accent3 2" xfId="196"/>
    <cellStyle name="60% - Accent3 2 2" xfId="999"/>
    <cellStyle name="60% - Accent3 3" xfId="197"/>
    <cellStyle name="60% - Accent3 3 2" xfId="1000"/>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4" xfId="204"/>
    <cellStyle name="60% - Accent4 10" xfId="205"/>
    <cellStyle name="60% - Accent4 10 2" xfId="1007"/>
    <cellStyle name="60% - Accent4 2" xfId="206"/>
    <cellStyle name="60% - Accent4 2 2" xfId="1008"/>
    <cellStyle name="60% - Accent4 3" xfId="207"/>
    <cellStyle name="60% - Accent4 3 2" xfId="1009"/>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5" xfId="214"/>
    <cellStyle name="60% - Accent5 10" xfId="215"/>
    <cellStyle name="60% - Accent5 10 2" xfId="1016"/>
    <cellStyle name="60% - Accent5 2" xfId="216"/>
    <cellStyle name="60% - Accent5 2 2" xfId="1017"/>
    <cellStyle name="60% - Accent5 3" xfId="217"/>
    <cellStyle name="60% - Accent5 3 2" xfId="1018"/>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6" xfId="224"/>
    <cellStyle name="60% - Accent6 10" xfId="225"/>
    <cellStyle name="60% - Accent6 10 2" xfId="1025"/>
    <cellStyle name="60% - Accent6 2" xfId="226"/>
    <cellStyle name="60% - Accent6 2 2" xfId="1026"/>
    <cellStyle name="60% - Accent6 3" xfId="227"/>
    <cellStyle name="60% - Accent6 3 2" xfId="1027"/>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Акцент1 2" xfId="234"/>
    <cellStyle name="60% - Акцент1 3" xfId="1034"/>
    <cellStyle name="60% - Акцент1 4" xfId="1035"/>
    <cellStyle name="60% - Акцент2 2" xfId="235"/>
    <cellStyle name="60% - Акцент2 3" xfId="1036"/>
    <cellStyle name="60% - Акцент2 4" xfId="1037"/>
    <cellStyle name="60% - Акцент3 2" xfId="236"/>
    <cellStyle name="60% - Акцент3 3" xfId="237"/>
    <cellStyle name="60% - Акцент3 4" xfId="1038"/>
    <cellStyle name="60% - Акцент4 2" xfId="238"/>
    <cellStyle name="60% - Акцент4 3" xfId="239"/>
    <cellStyle name="60% - Акцент4 4" xfId="1039"/>
    <cellStyle name="60% - Акцент5 2" xfId="240"/>
    <cellStyle name="60% - Акцент5 3" xfId="1040"/>
    <cellStyle name="60% - Акцент5 4" xfId="1041"/>
    <cellStyle name="60% - Акцент6 2" xfId="241"/>
    <cellStyle name="60% - Акцент6 3" xfId="242"/>
    <cellStyle name="60% - Акцент6 4" xfId="1042"/>
    <cellStyle name="60% – Акцентування1" xfId="243"/>
    <cellStyle name="60% – Акцентування1 2" xfId="1043"/>
    <cellStyle name="60% – Акцентування2" xfId="244"/>
    <cellStyle name="60% – Акцентування2 2" xfId="1044"/>
    <cellStyle name="60% – Акцентування3" xfId="245"/>
    <cellStyle name="60% – Акцентування3 2" xfId="1045"/>
    <cellStyle name="60% – Акцентування4" xfId="246"/>
    <cellStyle name="60% – Акцентування4 2" xfId="1046"/>
    <cellStyle name="60% – Акцентування5" xfId="247"/>
    <cellStyle name="60% – Акцентування5 2" xfId="1047"/>
    <cellStyle name="60% – Акцентування6" xfId="248"/>
    <cellStyle name="60% – Акцентування6 2" xfId="1048"/>
    <cellStyle name="Accent1" xfId="249"/>
    <cellStyle name="Accent1 10" xfId="250"/>
    <cellStyle name="Accent1 10 2" xfId="1049"/>
    <cellStyle name="Accent1 2" xfId="251"/>
    <cellStyle name="Accent1 2 2" xfId="1050"/>
    <cellStyle name="Accent1 3" xfId="252"/>
    <cellStyle name="Accent1 3 2" xfId="1051"/>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2" xfId="259"/>
    <cellStyle name="Accent2 10" xfId="260"/>
    <cellStyle name="Accent2 10 2" xfId="1058"/>
    <cellStyle name="Accent2 2" xfId="261"/>
    <cellStyle name="Accent2 2 2" xfId="1059"/>
    <cellStyle name="Accent2 3" xfId="262"/>
    <cellStyle name="Accent2 3 2" xfId="1060"/>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3" xfId="269"/>
    <cellStyle name="Accent3 10" xfId="270"/>
    <cellStyle name="Accent3 10 2" xfId="1067"/>
    <cellStyle name="Accent3 2" xfId="271"/>
    <cellStyle name="Accent3 2 2" xfId="1068"/>
    <cellStyle name="Accent3 3" xfId="272"/>
    <cellStyle name="Accent3 3 2" xfId="1069"/>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4" xfId="279"/>
    <cellStyle name="Accent4 10" xfId="280"/>
    <cellStyle name="Accent4 10 2" xfId="1076"/>
    <cellStyle name="Accent4 2" xfId="281"/>
    <cellStyle name="Accent4 2 2" xfId="1077"/>
    <cellStyle name="Accent4 3" xfId="282"/>
    <cellStyle name="Accent4 3 2" xfId="1078"/>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5" xfId="289"/>
    <cellStyle name="Accent5 10" xfId="290"/>
    <cellStyle name="Accent5 10 2" xfId="1085"/>
    <cellStyle name="Accent5 2" xfId="291"/>
    <cellStyle name="Accent5 2 2" xfId="1086"/>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6" xfId="299"/>
    <cellStyle name="Accent6 10" xfId="300"/>
    <cellStyle name="Accent6 10 2" xfId="1094"/>
    <cellStyle name="Accent6 2" xfId="301"/>
    <cellStyle name="Accent6 2 2" xfId="1095"/>
    <cellStyle name="Accent6 3" xfId="302"/>
    <cellStyle name="Accent6 3 2" xfId="1096"/>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2" xfId="316"/>
    <cellStyle name="Bad 2 2" xfId="1106"/>
    <cellStyle name="Bad 3" xfId="317"/>
    <cellStyle name="Bad 3 2" xfId="1107"/>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Cabe‡alho 1" xfId="1114"/>
    <cellStyle name="Cabe‡alho 2" xfId="1115"/>
    <cellStyle name="Cabecera 1" xfId="1116"/>
    <cellStyle name="Cabecera 2" xfId="1117"/>
    <cellStyle name="Calculation" xfId="324"/>
    <cellStyle name="Calculation 10" xfId="325"/>
    <cellStyle name="Calculation 10 2" xfId="1118"/>
    <cellStyle name="Calculation 2" xfId="326"/>
    <cellStyle name="Calculation 2 2" xfId="1119"/>
    <cellStyle name="Calculation 3" xfId="327"/>
    <cellStyle name="Calculation 3 2" xfId="1120"/>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elkem" xfId="334"/>
    <cellStyle name="Check Cell" xfId="335"/>
    <cellStyle name="Check Cell 10" xfId="336"/>
    <cellStyle name="Check Cell 10 2" xfId="1127"/>
    <cellStyle name="Check Cell 2" xfId="337"/>
    <cellStyle name="Check Cell 2 2" xfId="1128"/>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echa" xfId="1226"/>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S10" xfId="1233"/>
    <cellStyle name="Good" xfId="423"/>
    <cellStyle name="Good 10" xfId="424"/>
    <cellStyle name="Good 10 2" xfId="1234"/>
    <cellStyle name="Good 2" xfId="425"/>
    <cellStyle name="Good 2 2" xfId="1235"/>
    <cellStyle name="Good 3" xfId="426"/>
    <cellStyle name="Good 3 2" xfId="1236"/>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rey" xfId="433"/>
    <cellStyle name="Heading 1" xfId="434"/>
    <cellStyle name="Heading 1 10" xfId="435"/>
    <cellStyle name="Heading 1 10 2" xfId="1243"/>
    <cellStyle name="Heading 1 2" xfId="436"/>
    <cellStyle name="Heading 1 2 2" xfId="1244"/>
    <cellStyle name="Heading 1 3" xfId="437"/>
    <cellStyle name="Heading 1 3 2" xfId="1245"/>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2" xfId="446"/>
    <cellStyle name="Heading 2 2 2" xfId="1253"/>
    <cellStyle name="Heading 2 3" xfId="447"/>
    <cellStyle name="Heading 2 3 2" xfId="1254"/>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2" xfId="456"/>
    <cellStyle name="Heading 3 2 2" xfId="1262"/>
    <cellStyle name="Heading 3 3" xfId="457"/>
    <cellStyle name="Heading 3 3 2" xfId="1263"/>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2" xfId="466"/>
    <cellStyle name="Heading 4 2 2" xfId="1271"/>
    <cellStyle name="Heading 4 3" xfId="467"/>
    <cellStyle name="Heading 4 3 2" xfId="1272"/>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2" xfId="486"/>
    <cellStyle name="Input 2 2" xfId="1295"/>
    <cellStyle name="Input 3" xfId="487"/>
    <cellStyle name="Input 3 2" xfId="1296"/>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2" xfId="500"/>
    <cellStyle name="Linked Cell 2 2" xfId="1374"/>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2" xfId="519"/>
    <cellStyle name="Neutral 2 2" xfId="1394"/>
    <cellStyle name="Neutral 3" xfId="520"/>
    <cellStyle name="Neutral 3 2" xfId="1395"/>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2" xfId="617"/>
    <cellStyle name="Note 2 2" xfId="1447"/>
    <cellStyle name="Note 3" xfId="618"/>
    <cellStyle name="Note 3 2" xfId="144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2" xfId="629"/>
    <cellStyle name="Output 2 2" xfId="1459"/>
    <cellStyle name="Output 3" xfId="630"/>
    <cellStyle name="Output 3 2" xfId="1460"/>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_01 BoP forecast comparative scenario-4" xfId="668"/>
    <cellStyle name="Undefiniert" xfId="669"/>
    <cellStyle name="V¡rgula" xfId="1524"/>
    <cellStyle name="V¡rgula0" xfId="1525"/>
    <cellStyle name="vaca" xfId="1526"/>
    <cellStyle name="Vírgula" xfId="1527"/>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2" xfId="683"/>
    <cellStyle name="Акцент1 3" xfId="1555"/>
    <cellStyle name="Акцент1 4" xfId="1556"/>
    <cellStyle name="Акцент2 2" xfId="684"/>
    <cellStyle name="Акцент2 3" xfId="1557"/>
    <cellStyle name="Акцент2 4" xfId="1558"/>
    <cellStyle name="Акцент3 2" xfId="685"/>
    <cellStyle name="Акцент3 3" xfId="1559"/>
    <cellStyle name="Акцент3 4" xfId="1560"/>
    <cellStyle name="Акцент4 2" xfId="686"/>
    <cellStyle name="Акцент4 3" xfId="1561"/>
    <cellStyle name="Акцент4 4" xfId="1562"/>
    <cellStyle name="Акцент5 2" xfId="687"/>
    <cellStyle name="Акцент5 3" xfId="1563"/>
    <cellStyle name="Акцент5 4" xfId="1564"/>
    <cellStyle name="Акцент6 2" xfId="688"/>
    <cellStyle name="Акцент6 3" xfId="1565"/>
    <cellStyle name="Акцент6 4" xfId="1566"/>
    <cellStyle name="Акцентування1" xfId="689"/>
    <cellStyle name="Акцентування1 2" xfId="1567"/>
    <cellStyle name="Акцентування2" xfId="690"/>
    <cellStyle name="Акцентування2 2" xfId="1568"/>
    <cellStyle name="Акцентування3" xfId="691"/>
    <cellStyle name="Акцентування3 2" xfId="1569"/>
    <cellStyle name="Акцентування4" xfId="692"/>
    <cellStyle name="Акцентування4 2" xfId="1570"/>
    <cellStyle name="Акцентування5" xfId="693"/>
    <cellStyle name="Акцентування5 2" xfId="1571"/>
    <cellStyle name="Акцентування6" xfId="694"/>
    <cellStyle name="Акцентування6 2" xfId="1572"/>
    <cellStyle name="Ввід" xfId="695"/>
    <cellStyle name="Ввід 2" xfId="1573"/>
    <cellStyle name="Ввод  2" xfId="696"/>
    <cellStyle name="Ввод  3" xfId="1574"/>
    <cellStyle name="Ввод  4" xfId="1575"/>
    <cellStyle name="Вывод 2" xfId="697"/>
    <cellStyle name="Вывод 3" xfId="1576"/>
    <cellStyle name="Вывод 4" xfId="1577"/>
    <cellStyle name="Вычисление 2" xfId="698"/>
    <cellStyle name="Вычисление 3" xfId="1578"/>
    <cellStyle name="Вычисление 4" xfId="1579"/>
    <cellStyle name="Гіперпосилання" xfId="1825" builtinId="8"/>
    <cellStyle name="ДАТА" xfId="699"/>
    <cellStyle name="ДАТА 2" xfId="1580"/>
    <cellStyle name="Денджный_CPI (2)" xfId="700"/>
    <cellStyle name="Денежный 2" xfId="1581"/>
    <cellStyle name="Добре" xfId="701"/>
    <cellStyle name="Добре 2" xfId="1582"/>
    <cellStyle name="Заголовки до таблиць в бюлетень" xfId="702"/>
    <cellStyle name="Заголовок 1 2" xfId="703"/>
    <cellStyle name="Заголовок 1 3" xfId="1583"/>
    <cellStyle name="Заголовок 1 4" xfId="1584"/>
    <cellStyle name="Заголовок 2 2" xfId="704"/>
    <cellStyle name="Заголовок 2 3" xfId="1585"/>
    <cellStyle name="Заголовок 2 4" xfId="1586"/>
    <cellStyle name="Заголовок 3 2" xfId="705"/>
    <cellStyle name="Заголовок 3 3" xfId="1587"/>
    <cellStyle name="Заголовок 3 4" xfId="1588"/>
    <cellStyle name="Заголовок 4 2" xfId="706"/>
    <cellStyle name="Заголовок 4 3" xfId="1589"/>
    <cellStyle name="Заголовок 4 4" xfId="1590"/>
    <cellStyle name="ЗАГОЛОВОК1" xfId="707"/>
    <cellStyle name="ЗАГОЛОВОК1 2" xfId="1591"/>
    <cellStyle name="ЗАГОЛОВОК2" xfId="708"/>
    <cellStyle name="ЗАГОЛОВОК2 2" xfId="1592"/>
    <cellStyle name="Звичайний" xfId="0" builtinId="0"/>
    <cellStyle name="Звичайний 2" xfId="709"/>
    <cellStyle name="Зв'язана клітинка" xfId="710"/>
    <cellStyle name="Зв'язана клітинка 2" xfId="1593"/>
    <cellStyle name="Итог 2" xfId="711"/>
    <cellStyle name="Итог 3" xfId="1594"/>
    <cellStyle name="Итог 4" xfId="1595"/>
    <cellStyle name="ИТОГОВЫЙ" xfId="712"/>
    <cellStyle name="ИТОГОВЫЙ 2" xfId="1596"/>
    <cellStyle name="Контрольна клітинка" xfId="713"/>
    <cellStyle name="Контрольна клітинка 2" xfId="1597"/>
    <cellStyle name="Контрольная ячейка 2" xfId="714"/>
    <cellStyle name="Контрольная ячейка 3" xfId="1598"/>
    <cellStyle name="Контрольная ячейка 4" xfId="1599"/>
    <cellStyle name="Назва" xfId="715"/>
    <cellStyle name="Назва 2" xfId="1600"/>
    <cellStyle name="Название 2" xfId="716"/>
    <cellStyle name="Название 3" xfId="1601"/>
    <cellStyle name="Название 4" xfId="1602"/>
    <cellStyle name="Нейтральный 2" xfId="717"/>
    <cellStyle name="Нейтральный 3" xfId="1603"/>
    <cellStyle name="Нейтральный 4" xfId="1604"/>
    <cellStyle name="Обчислення" xfId="718"/>
    <cellStyle name="Обчислення 2" xfId="1605"/>
    <cellStyle name="Обычный 10" xfId="719"/>
    <cellStyle name="Обычный 10 2" xfId="1606"/>
    <cellStyle name="Обычный 11" xfId="720"/>
    <cellStyle name="Обычный 11 2" xfId="1607"/>
    <cellStyle name="Обычный 12" xfId="721"/>
    <cellStyle name="Обычный 12 2" xfId="1608"/>
    <cellStyle name="Обычный 13" xfId="722"/>
    <cellStyle name="Обычный 13 2" xfId="1609"/>
    <cellStyle name="Обычный 14" xfId="723"/>
    <cellStyle name="Обычный 14 2" xfId="1610"/>
    <cellStyle name="Обычный 15" xfId="724"/>
    <cellStyle name="Обычный 15 2" xfId="1611"/>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2" xfId="730"/>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_004 витрати на закупівлю імпортованого газу" xfId="1632"/>
    <cellStyle name="Обычный 2 3" xfId="737"/>
    <cellStyle name="Обычный 2 3 2" xfId="1633"/>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2" xfId="753"/>
    <cellStyle name="Обычный 3 2 2" xfId="754"/>
    <cellStyle name="Обычный 3 2 2 2" xfId="1660"/>
    <cellStyle name="Обычный 3 2 3" xfId="1661"/>
    <cellStyle name="Обычный 3 2_borg_010609_rab22" xfId="755"/>
    <cellStyle name="Обычный 3 3" xfId="1662"/>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3" xfId="768"/>
    <cellStyle name="Обычный 4 4" xfId="769"/>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3" xfId="781"/>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3" xfId="1701"/>
    <cellStyle name="Обычный 6 4" xfId="1702"/>
    <cellStyle name="Обычный 6_Баланс_газа_апарат_2011_2101" xfId="1703"/>
    <cellStyle name="Обычный 60" xfId="1704"/>
    <cellStyle name="Обычный 61" xfId="1828"/>
    <cellStyle name="Обычный 62" xfId="1829"/>
    <cellStyle name="Обычный 7" xfId="789"/>
    <cellStyle name="Обычный 7 2" xfId="1705"/>
    <cellStyle name="Обычный 8" xfId="790"/>
    <cellStyle name="Обычный 8 2" xfId="1706"/>
    <cellStyle name="Обычный 9" xfId="791"/>
    <cellStyle name="Обычный 9 2" xfId="1707"/>
    <cellStyle name="Обычный_Forec table IMF style 39" xfId="792"/>
    <cellStyle name="Обычный_OverAll Table 3" xfId="793"/>
    <cellStyle name="Обычный_VVP_new" xfId="1826"/>
    <cellStyle name="Обычный_чис екон" xfId="1827"/>
    <cellStyle name="Підсумок" xfId="794"/>
    <cellStyle name="Підсумок 2" xfId="1708"/>
    <cellStyle name="Плохой 2" xfId="795"/>
    <cellStyle name="Плохой 3" xfId="1709"/>
    <cellStyle name="Плохой 4" xfId="1710"/>
    <cellStyle name="Поганий" xfId="796"/>
    <cellStyle name="Поганий 2" xfId="1711"/>
    <cellStyle name="Пояснение 2" xfId="797"/>
    <cellStyle name="Пояснение 3" xfId="1712"/>
    <cellStyle name="Пояснение 4" xfId="1713"/>
    <cellStyle name="Примечание 2" xfId="798"/>
    <cellStyle name="Примечание 3" xfId="1714"/>
    <cellStyle name="Примечание 4" xfId="799"/>
    <cellStyle name="Примітка" xfId="800"/>
    <cellStyle name="Примітка 2" xfId="171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2" xfId="810"/>
    <cellStyle name="Связанная ячейка 3" xfId="1734"/>
    <cellStyle name="Связанная ячейка 4" xfId="1735"/>
    <cellStyle name="Середній" xfId="811"/>
    <cellStyle name="Середній 2" xfId="1736"/>
    <cellStyle name="Стиль 1" xfId="812"/>
    <cellStyle name="Стиль 1 2" xfId="1737"/>
    <cellStyle name="Стиль 1 3" xfId="1738"/>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2" xfId="816"/>
    <cellStyle name="Текст предупреждения 3" xfId="1746"/>
    <cellStyle name="Текст предупреждения 4" xfId="1747"/>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інансовий [0]" xfId="1824" builtinId="6"/>
    <cellStyle name="Фᦸнансовый" xfId="819"/>
    <cellStyle name="Хороший 2" xfId="820"/>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D29"/>
      <color rgb="FF005B2B"/>
      <color rgb="FFC4D79B"/>
      <color rgb="FFEBF1DE"/>
      <color rgb="FFF0FEE6"/>
      <color rgb="FF007236"/>
      <color rgb="FF008236"/>
      <color rgb="FF009B78"/>
      <color rgb="FF008278"/>
      <color rgb="FF00C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xdr:twoCellAnchor>
    <xdr:from>
      <xdr:col>1</xdr:col>
      <xdr:colOff>571501</xdr:colOff>
      <xdr:row>7</xdr:row>
      <xdr:rowOff>15240</xdr:rowOff>
    </xdr:from>
    <xdr:to>
      <xdr:col>1</xdr:col>
      <xdr:colOff>586740</xdr:colOff>
      <xdr:row>14</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577341" y="1272540"/>
          <a:ext cx="15239" cy="1821180"/>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14</xdr:row>
      <xdr:rowOff>66675</xdr:rowOff>
    </xdr:from>
    <xdr:to>
      <xdr:col>3</xdr:col>
      <xdr:colOff>0</xdr:colOff>
      <xdr:row>14</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1813560</xdr:colOff>
      <xdr:row>7</xdr:row>
      <xdr:rowOff>228601</xdr:rowOff>
    </xdr:from>
    <xdr:to>
      <xdr:col>5</xdr:col>
      <xdr:colOff>15240</xdr:colOff>
      <xdr:row>14</xdr:row>
      <xdr:rowOff>7620</xdr:rowOff>
    </xdr:to>
    <xdr:cxnSp macro="">
      <xdr:nvCxnSpPr>
        <xdr:cNvPr id="20" name="Пряма зі стрілкою 2">
          <a:extLst>
            <a:ext uri="{FF2B5EF4-FFF2-40B4-BE49-F238E27FC236}">
              <a16:creationId xmlns:a16="http://schemas.microsoft.com/office/drawing/2014/main" id="{00000000-0008-0000-0000-000014000000}"/>
            </a:ext>
          </a:extLst>
        </xdr:cNvPr>
        <xdr:cNvCxnSpPr/>
      </xdr:nvCxnSpPr>
      <xdr:spPr>
        <a:xfrm flipV="1">
          <a:off x="5173980" y="1988821"/>
          <a:ext cx="106680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8107</xdr:colOff>
      <xdr:row>13</xdr:row>
      <xdr:rowOff>243192</xdr:rowOff>
    </xdr:from>
    <xdr:to>
      <xdr:col>5</xdr:col>
      <xdr:colOff>0</xdr:colOff>
      <xdr:row>16</xdr:row>
      <xdr:rowOff>30480</xdr:rowOff>
    </xdr:to>
    <xdr:cxnSp macro="">
      <xdr:nvCxnSpPr>
        <xdr:cNvPr id="21" name="Пряма зі стрілкою 17">
          <a:extLst>
            <a:ext uri="{FF2B5EF4-FFF2-40B4-BE49-F238E27FC236}">
              <a16:creationId xmlns:a16="http://schemas.microsoft.com/office/drawing/2014/main" id="{00000000-0008-0000-0000-000015000000}"/>
            </a:ext>
          </a:extLst>
        </xdr:cNvPr>
        <xdr:cNvCxnSpPr/>
      </xdr:nvCxnSpPr>
      <xdr:spPr>
        <a:xfrm>
          <a:off x="5182087" y="3512172"/>
          <a:ext cx="1043453" cy="5416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xdr:row>
      <xdr:rowOff>304800</xdr:rowOff>
    </xdr:from>
    <xdr:to>
      <xdr:col>4</xdr:col>
      <xdr:colOff>1043940</xdr:colOff>
      <xdr:row>14</xdr:row>
      <xdr:rowOff>30481</xdr:rowOff>
    </xdr:to>
    <xdr:cxnSp macro="">
      <xdr:nvCxnSpPr>
        <xdr:cNvPr id="23" name="Пряма зі стрілкою 2">
          <a:extLst>
            <a:ext uri="{FF2B5EF4-FFF2-40B4-BE49-F238E27FC236}">
              <a16:creationId xmlns:a16="http://schemas.microsoft.com/office/drawing/2014/main" id="{00000000-0008-0000-0000-000017000000}"/>
            </a:ext>
          </a:extLst>
        </xdr:cNvPr>
        <xdr:cNvCxnSpPr/>
      </xdr:nvCxnSpPr>
      <xdr:spPr>
        <a:xfrm flipV="1">
          <a:off x="5173980" y="525780"/>
          <a:ext cx="1043940" cy="302514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14</xdr:row>
      <xdr:rowOff>8106</xdr:rowOff>
    </xdr:from>
    <xdr:to>
      <xdr:col>4</xdr:col>
      <xdr:colOff>1051560</xdr:colOff>
      <xdr:row>19</xdr:row>
      <xdr:rowOff>243840</xdr:rowOff>
    </xdr:to>
    <xdr:cxnSp macro="">
      <xdr:nvCxnSpPr>
        <xdr:cNvPr id="25" name="Пряма зі стрілкою 2">
          <a:extLst>
            <a:ext uri="{FF2B5EF4-FFF2-40B4-BE49-F238E27FC236}">
              <a16:creationId xmlns:a16="http://schemas.microsoft.com/office/drawing/2014/main" id="{00000000-0008-0000-0000-000019000000}"/>
            </a:ext>
          </a:extLst>
        </xdr:cNvPr>
        <xdr:cNvCxnSpPr/>
      </xdr:nvCxnSpPr>
      <xdr:spPr>
        <a:xfrm>
          <a:off x="5173980" y="3528546"/>
          <a:ext cx="1051560" cy="149303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xdr:row>
      <xdr:rowOff>236220</xdr:rowOff>
    </xdr:from>
    <xdr:to>
      <xdr:col>5</xdr:col>
      <xdr:colOff>0</xdr:colOff>
      <xdr:row>14</xdr:row>
      <xdr:rowOff>15240</xdr:rowOff>
    </xdr:to>
    <xdr:cxnSp macro="">
      <xdr:nvCxnSpPr>
        <xdr:cNvPr id="26" name="Пряма зі стрілкою 2">
          <a:extLst>
            <a:ext uri="{FF2B5EF4-FFF2-40B4-BE49-F238E27FC236}">
              <a16:creationId xmlns:a16="http://schemas.microsoft.com/office/drawing/2014/main" id="{00000000-0008-0000-0000-00001A000000}"/>
            </a:ext>
          </a:extLst>
        </xdr:cNvPr>
        <xdr:cNvCxnSpPr/>
      </xdr:nvCxnSpPr>
      <xdr:spPr>
        <a:xfrm flipV="1">
          <a:off x="5173980" y="3002280"/>
          <a:ext cx="1051560" cy="5334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15</xdr:row>
      <xdr:rowOff>107577</xdr:rowOff>
    </xdr:from>
    <xdr:to>
      <xdr:col>6</xdr:col>
      <xdr:colOff>7620</xdr:colOff>
      <xdr:row>16</xdr:row>
      <xdr:rowOff>76200</xdr:rowOff>
    </xdr:to>
    <xdr:cxnSp macro="">
      <xdr:nvCxnSpPr>
        <xdr:cNvPr id="27" name="Пряма зі стрілкою 2">
          <a:extLst>
            <a:ext uri="{FF2B5EF4-FFF2-40B4-BE49-F238E27FC236}">
              <a16:creationId xmlns:a16="http://schemas.microsoft.com/office/drawing/2014/main" id="{00000000-0008-0000-0000-00001B000000}"/>
            </a:ext>
          </a:extLst>
        </xdr:cNvPr>
        <xdr:cNvCxnSpPr/>
      </xdr:nvCxnSpPr>
      <xdr:spPr>
        <a:xfrm>
          <a:off x="9959340" y="3879477"/>
          <a:ext cx="7620" cy="220083"/>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xdr:row>
      <xdr:rowOff>120316</xdr:rowOff>
    </xdr:from>
    <xdr:to>
      <xdr:col>7</xdr:col>
      <xdr:colOff>0</xdr:colOff>
      <xdr:row>1</xdr:row>
      <xdr:rowOff>220982</xdr:rowOff>
    </xdr:to>
    <xdr:cxnSp macro="">
      <xdr:nvCxnSpPr>
        <xdr:cNvPr id="29" name="Пряма зі стрілкою 2">
          <a:extLst>
            <a:ext uri="{FF2B5EF4-FFF2-40B4-BE49-F238E27FC236}">
              <a16:creationId xmlns:a16="http://schemas.microsoft.com/office/drawing/2014/main" id="{00000000-0008-0000-0000-00001D000000}"/>
            </a:ext>
          </a:extLst>
        </xdr:cNvPr>
        <xdr:cNvCxnSpPr/>
      </xdr:nvCxnSpPr>
      <xdr:spPr>
        <a:xfrm flipV="1">
          <a:off x="9959340" y="356536"/>
          <a:ext cx="1013460" cy="10066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xdr:row>
      <xdr:rowOff>236220</xdr:rowOff>
    </xdr:from>
    <xdr:to>
      <xdr:col>7</xdr:col>
      <xdr:colOff>10027</xdr:colOff>
      <xdr:row>3</xdr:row>
      <xdr:rowOff>160421</xdr:rowOff>
    </xdr:to>
    <xdr:cxnSp macro="">
      <xdr:nvCxnSpPr>
        <xdr:cNvPr id="30" name="Пряма зі стрілкою 2">
          <a:extLst>
            <a:ext uri="{FF2B5EF4-FFF2-40B4-BE49-F238E27FC236}">
              <a16:creationId xmlns:a16="http://schemas.microsoft.com/office/drawing/2014/main" id="{00000000-0008-0000-0000-00001E000000}"/>
            </a:ext>
          </a:extLst>
        </xdr:cNvPr>
        <xdr:cNvCxnSpPr/>
      </xdr:nvCxnSpPr>
      <xdr:spPr>
        <a:xfrm>
          <a:off x="9974580" y="472440"/>
          <a:ext cx="1008247" cy="46522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7</xdr:row>
      <xdr:rowOff>140368</xdr:rowOff>
    </xdr:from>
    <xdr:to>
      <xdr:col>7</xdr:col>
      <xdr:colOff>0</xdr:colOff>
      <xdr:row>8</xdr:row>
      <xdr:rowOff>3</xdr:rowOff>
    </xdr:to>
    <xdr:cxnSp macro="">
      <xdr:nvCxnSpPr>
        <xdr:cNvPr id="32" name="Пряма зі стрілкою 2">
          <a:extLst>
            <a:ext uri="{FF2B5EF4-FFF2-40B4-BE49-F238E27FC236}">
              <a16:creationId xmlns:a16="http://schemas.microsoft.com/office/drawing/2014/main" id="{00000000-0008-0000-0000-000020000000}"/>
            </a:ext>
          </a:extLst>
        </xdr:cNvPr>
        <xdr:cNvCxnSpPr/>
      </xdr:nvCxnSpPr>
      <xdr:spPr>
        <a:xfrm flipV="1">
          <a:off x="9966960" y="1900588"/>
          <a:ext cx="1005840" cy="11109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8</xdr:row>
      <xdr:rowOff>30480</xdr:rowOff>
    </xdr:from>
    <xdr:to>
      <xdr:col>7</xdr:col>
      <xdr:colOff>0</xdr:colOff>
      <xdr:row>9</xdr:row>
      <xdr:rowOff>129540</xdr:rowOff>
    </xdr:to>
    <xdr:cxnSp macro="">
      <xdr:nvCxnSpPr>
        <xdr:cNvPr id="33" name="Пряма зі стрілкою 2">
          <a:extLst>
            <a:ext uri="{FF2B5EF4-FFF2-40B4-BE49-F238E27FC236}">
              <a16:creationId xmlns:a16="http://schemas.microsoft.com/office/drawing/2014/main" id="{00000000-0008-0000-0000-000021000000}"/>
            </a:ext>
          </a:extLst>
        </xdr:cNvPr>
        <xdr:cNvCxnSpPr/>
      </xdr:nvCxnSpPr>
      <xdr:spPr>
        <a:xfrm>
          <a:off x="9974580" y="2042160"/>
          <a:ext cx="998220" cy="3505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11</xdr:row>
      <xdr:rowOff>130342</xdr:rowOff>
    </xdr:from>
    <xdr:to>
      <xdr:col>7</xdr:col>
      <xdr:colOff>10027</xdr:colOff>
      <xdr:row>12</xdr:row>
      <xdr:rowOff>2</xdr:rowOff>
    </xdr:to>
    <xdr:cxnSp macro="">
      <xdr:nvCxnSpPr>
        <xdr:cNvPr id="36" name="Пряма зі стрілкою 2">
          <a:extLst>
            <a:ext uri="{FF2B5EF4-FFF2-40B4-BE49-F238E27FC236}">
              <a16:creationId xmlns:a16="http://schemas.microsoft.com/office/drawing/2014/main" id="{00000000-0008-0000-0000-000024000000}"/>
            </a:ext>
          </a:extLst>
        </xdr:cNvPr>
        <xdr:cNvCxnSpPr/>
      </xdr:nvCxnSpPr>
      <xdr:spPr>
        <a:xfrm flipV="1">
          <a:off x="9966960" y="2896402"/>
          <a:ext cx="101586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12</xdr:row>
      <xdr:rowOff>7620</xdr:rowOff>
    </xdr:from>
    <xdr:to>
      <xdr:col>7</xdr:col>
      <xdr:colOff>0</xdr:colOff>
      <xdr:row>13</xdr:row>
      <xdr:rowOff>144780</xdr:rowOff>
    </xdr:to>
    <xdr:cxnSp macro="">
      <xdr:nvCxnSpPr>
        <xdr:cNvPr id="37" name="Пряма зі стрілкою 2">
          <a:extLst>
            <a:ext uri="{FF2B5EF4-FFF2-40B4-BE49-F238E27FC236}">
              <a16:creationId xmlns:a16="http://schemas.microsoft.com/office/drawing/2014/main" id="{00000000-0008-0000-0000-000025000000}"/>
            </a:ext>
          </a:extLst>
        </xdr:cNvPr>
        <xdr:cNvCxnSpPr/>
      </xdr:nvCxnSpPr>
      <xdr:spPr>
        <a:xfrm>
          <a:off x="9966960" y="3025140"/>
          <a:ext cx="1005840" cy="3886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15</xdr:row>
      <xdr:rowOff>130342</xdr:rowOff>
    </xdr:from>
    <xdr:to>
      <xdr:col>7</xdr:col>
      <xdr:colOff>10027</xdr:colOff>
      <xdr:row>16</xdr:row>
      <xdr:rowOff>2</xdr:rowOff>
    </xdr:to>
    <xdr:cxnSp macro="">
      <xdr:nvCxnSpPr>
        <xdr:cNvPr id="38" name="Пряма зі стрілкою 2">
          <a:extLst>
            <a:ext uri="{FF2B5EF4-FFF2-40B4-BE49-F238E27FC236}">
              <a16:creationId xmlns:a16="http://schemas.microsoft.com/office/drawing/2014/main" id="{00000000-0008-0000-0000-000026000000}"/>
            </a:ext>
          </a:extLst>
        </xdr:cNvPr>
        <xdr:cNvCxnSpPr/>
      </xdr:nvCxnSpPr>
      <xdr:spPr>
        <a:xfrm flipV="1">
          <a:off x="9974580" y="3902242"/>
          <a:ext cx="100824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3840089</xdr:colOff>
      <xdr:row>20</xdr:row>
      <xdr:rowOff>11530</xdr:rowOff>
    </xdr:from>
    <xdr:to>
      <xdr:col>7</xdr:col>
      <xdr:colOff>0</xdr:colOff>
      <xdr:row>21</xdr:row>
      <xdr:rowOff>150395</xdr:rowOff>
    </xdr:to>
    <xdr:cxnSp macro="">
      <xdr:nvCxnSpPr>
        <xdr:cNvPr id="39" name="Пряма зі стрілкою 2">
          <a:extLst>
            <a:ext uri="{FF2B5EF4-FFF2-40B4-BE49-F238E27FC236}">
              <a16:creationId xmlns:a16="http://schemas.microsoft.com/office/drawing/2014/main" id="{00000000-0008-0000-0000-000027000000}"/>
            </a:ext>
          </a:extLst>
        </xdr:cNvPr>
        <xdr:cNvCxnSpPr/>
      </xdr:nvCxnSpPr>
      <xdr:spPr>
        <a:xfrm>
          <a:off x="9958949" y="5040730"/>
          <a:ext cx="1013851" cy="3903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30079</xdr:colOff>
      <xdr:row>19</xdr:row>
      <xdr:rowOff>110289</xdr:rowOff>
    </xdr:from>
    <xdr:to>
      <xdr:col>6</xdr:col>
      <xdr:colOff>1002631</xdr:colOff>
      <xdr:row>20</xdr:row>
      <xdr:rowOff>10026</xdr:rowOff>
    </xdr:to>
    <xdr:cxnSp macro="">
      <xdr:nvCxnSpPr>
        <xdr:cNvPr id="44" name="Пряма зі стрілкою 2">
          <a:extLst>
            <a:ext uri="{FF2B5EF4-FFF2-40B4-BE49-F238E27FC236}">
              <a16:creationId xmlns:a16="http://schemas.microsoft.com/office/drawing/2014/main" id="{00000000-0008-0000-0000-00002C000000}"/>
            </a:ext>
          </a:extLst>
        </xdr:cNvPr>
        <xdr:cNvCxnSpPr/>
      </xdr:nvCxnSpPr>
      <xdr:spPr>
        <a:xfrm flipV="1">
          <a:off x="9989419" y="4888029"/>
          <a:ext cx="972552" cy="151197"/>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xdr:colOff>
      <xdr:row>16</xdr:row>
      <xdr:rowOff>7620</xdr:rowOff>
    </xdr:from>
    <xdr:to>
      <xdr:col>6</xdr:col>
      <xdr:colOff>992605</xdr:colOff>
      <xdr:row>17</xdr:row>
      <xdr:rowOff>160421</xdr:rowOff>
    </xdr:to>
    <xdr:cxnSp macro="">
      <xdr:nvCxnSpPr>
        <xdr:cNvPr id="45" name="Пряма зі стрілкою 2">
          <a:extLst>
            <a:ext uri="{FF2B5EF4-FFF2-40B4-BE49-F238E27FC236}">
              <a16:creationId xmlns:a16="http://schemas.microsoft.com/office/drawing/2014/main" id="{00000000-0008-0000-0000-00002D000000}"/>
            </a:ext>
          </a:extLst>
        </xdr:cNvPr>
        <xdr:cNvCxnSpPr/>
      </xdr:nvCxnSpPr>
      <xdr:spPr>
        <a:xfrm>
          <a:off x="9989820" y="4030980"/>
          <a:ext cx="962125" cy="4042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24114</xdr:colOff>
      <xdr:row>5</xdr:row>
      <xdr:rowOff>128984</xdr:rowOff>
    </xdr:from>
    <xdr:to>
      <xdr:col>7</xdr:col>
      <xdr:colOff>0</xdr:colOff>
      <xdr:row>7</xdr:row>
      <xdr:rowOff>229082</xdr:rowOff>
    </xdr:to>
    <xdr:cxnSp macro="">
      <xdr:nvCxnSpPr>
        <xdr:cNvPr id="46" name="Пряма зі стрілкою 2">
          <a:extLst>
            <a:ext uri="{FF2B5EF4-FFF2-40B4-BE49-F238E27FC236}">
              <a16:creationId xmlns:a16="http://schemas.microsoft.com/office/drawing/2014/main" id="{00000000-0008-0000-0000-00002E000000}"/>
            </a:ext>
          </a:extLst>
        </xdr:cNvPr>
        <xdr:cNvCxnSpPr/>
      </xdr:nvCxnSpPr>
      <xdr:spPr>
        <a:xfrm flipV="1">
          <a:off x="9983454" y="1393904"/>
          <a:ext cx="989346" cy="59539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11</xdr:row>
      <xdr:rowOff>117231</xdr:rowOff>
    </xdr:from>
    <xdr:to>
      <xdr:col>11</xdr:col>
      <xdr:colOff>0</xdr:colOff>
      <xdr:row>12</xdr:row>
      <xdr:rowOff>6803</xdr:rowOff>
    </xdr:to>
    <xdr:cxnSp macro="">
      <xdr:nvCxnSpPr>
        <xdr:cNvPr id="22" name="Пряма зі стрілкою 2">
          <a:extLst>
            <a:ext uri="{FF2B5EF4-FFF2-40B4-BE49-F238E27FC236}">
              <a16:creationId xmlns:a16="http://schemas.microsoft.com/office/drawing/2014/main" id="{00000000-0008-0000-0000-000016000000}"/>
            </a:ext>
          </a:extLst>
        </xdr:cNvPr>
        <xdr:cNvCxnSpPr/>
      </xdr:nvCxnSpPr>
      <xdr:spPr>
        <a:xfrm>
          <a:off x="13517880" y="2883291"/>
          <a:ext cx="1089660" cy="141032"/>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19050</xdr:rowOff>
        </xdr:from>
        <xdr:to>
          <xdr:col>0</xdr:col>
          <xdr:colOff>485775</xdr:colOff>
          <xdr:row>1</xdr:row>
          <xdr:rowOff>152400</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N35"/>
  <sheetViews>
    <sheetView showGridLines="0" tabSelected="1" showOutlineSymbols="0" zoomScale="86" zoomScaleNormal="86" zoomScaleSheetLayoutView="130" workbookViewId="0">
      <selection activeCell="I14" sqref="I14"/>
    </sheetView>
  </sheetViews>
  <sheetFormatPr defaultColWidth="9.33203125" defaultRowHeight="18.75"/>
  <cols>
    <col min="1" max="1" width="8.33203125" style="36" customWidth="1"/>
    <col min="2" max="2" width="32" style="40" customWidth="1"/>
    <col min="3" max="3" width="7.5" style="40" customWidth="1"/>
    <col min="4" max="4" width="23.1640625" style="41" customWidth="1"/>
    <col min="5" max="5" width="15.33203125" style="40" customWidth="1"/>
    <col min="6" max="6" width="54.5" style="40" customWidth="1"/>
    <col min="7" max="7" width="14.83203125" style="40" customWidth="1"/>
    <col min="8" max="8" width="9.1640625" style="43" customWidth="1"/>
    <col min="9" max="9" width="28" style="40" customWidth="1"/>
    <col min="10" max="10" width="8.5" style="40" customWidth="1"/>
    <col min="11" max="11" width="7.5" style="40" customWidth="1"/>
    <col min="12" max="12" width="10.33203125" style="44" customWidth="1"/>
    <col min="13" max="13" width="23.1640625" style="40" customWidth="1"/>
    <col min="14" max="14" width="4.6640625" style="40" customWidth="1"/>
    <col min="15" max="16384" width="9.33203125" style="36"/>
  </cols>
  <sheetData>
    <row r="1" spans="1:14" ht="19.5" thickBot="1">
      <c r="A1" s="35">
        <v>1</v>
      </c>
      <c r="F1" s="42"/>
    </row>
    <row r="2" spans="1:14" ht="22.9" customHeight="1" thickTop="1" thickBot="1">
      <c r="B2" s="45"/>
      <c r="C2" s="45"/>
      <c r="D2" s="46"/>
      <c r="E2" s="47"/>
      <c r="F2" s="159" t="str">
        <f>IF(A1=1,"Середньомісячна заробітна плата за видами економічної діяльності","Average monthly wages by types of economic activity")</f>
        <v>Середньомісячна заробітна плата за видами економічної діяльності</v>
      </c>
      <c r="G2" s="48"/>
      <c r="H2" s="49"/>
      <c r="I2" s="50" t="str">
        <f>IF(A1=1,"Місяць","Month")</f>
        <v>Місяць</v>
      </c>
      <c r="J2" s="51"/>
      <c r="N2" s="51"/>
    </row>
    <row r="3" spans="1:14" ht="19.899999999999999" customHeight="1" thickTop="1" thickBot="1">
      <c r="A3" s="37" t="s">
        <v>1</v>
      </c>
      <c r="B3" s="155" t="str">
        <f>IF(A1=1,"РИНОК ПРАЦІ","LABOR MARKET")</f>
        <v>РИНОК ПРАЦІ</v>
      </c>
      <c r="C3" s="52"/>
      <c r="D3" s="53"/>
      <c r="E3" s="54"/>
      <c r="F3" s="160"/>
      <c r="G3" s="55"/>
      <c r="H3" s="56"/>
      <c r="I3" s="57"/>
    </row>
    <row r="4" spans="1:14" ht="19.899999999999999" customHeight="1" thickTop="1" thickBot="1">
      <c r="A4" s="37" t="s">
        <v>2</v>
      </c>
      <c r="B4" s="156"/>
      <c r="C4" s="58"/>
      <c r="D4" s="59"/>
      <c r="E4" s="60"/>
      <c r="F4" s="61"/>
      <c r="G4" s="60"/>
      <c r="H4" s="62"/>
      <c r="I4" s="50" t="str">
        <f>IF(A1=1,"Рік","Year")</f>
        <v>Рік</v>
      </c>
      <c r="J4" s="60"/>
      <c r="N4" s="158"/>
    </row>
    <row r="5" spans="1:14" ht="19.899999999999999" customHeight="1" thickTop="1" thickBot="1">
      <c r="A5" s="37"/>
      <c r="B5" s="156"/>
      <c r="C5" s="58"/>
      <c r="D5" s="59"/>
      <c r="E5" s="60"/>
      <c r="F5" s="61"/>
      <c r="G5" s="60"/>
      <c r="H5" s="63"/>
      <c r="I5" s="64"/>
      <c r="J5" s="60"/>
      <c r="N5" s="158"/>
    </row>
    <row r="6" spans="1:14" ht="19.899999999999999" customHeight="1" thickTop="1" thickBot="1">
      <c r="A6" s="37"/>
      <c r="B6" s="156"/>
      <c r="C6" s="58"/>
      <c r="D6" s="59"/>
      <c r="E6" s="60"/>
      <c r="F6" s="61"/>
      <c r="G6" s="60"/>
      <c r="H6" s="62"/>
      <c r="I6" s="50" t="str">
        <f>IF(A1=1,"Місяць","Month")</f>
        <v>Місяць</v>
      </c>
      <c r="J6" s="60"/>
      <c r="N6" s="158"/>
    </row>
    <row r="7" spans="1:14" ht="19.899999999999999" customHeight="1" thickTop="1" thickBot="1">
      <c r="B7" s="157"/>
      <c r="C7" s="58"/>
      <c r="D7" s="65"/>
      <c r="E7" s="66"/>
      <c r="F7" s="61"/>
      <c r="G7" s="66"/>
      <c r="H7" s="67"/>
      <c r="I7" s="68"/>
      <c r="J7" s="66"/>
      <c r="N7" s="158"/>
    </row>
    <row r="8" spans="1:14" ht="19.899999999999999" customHeight="1" thickTop="1" thickBot="1">
      <c r="B8" s="69"/>
      <c r="C8" s="58"/>
      <c r="D8" s="152" t="str">
        <f>IF(A1=1,"Оплата праці","Wages")</f>
        <v>Оплата праці</v>
      </c>
      <c r="E8" s="70"/>
      <c r="F8" s="159" t="str">
        <f>IF(A1=1,"Середньооблікова кількість штатних працівників","Average staff number")</f>
        <v>Середньооблікова кількість штатних працівників</v>
      </c>
      <c r="G8" s="70"/>
      <c r="H8" s="71"/>
      <c r="I8" s="50" t="str">
        <f>IF(A1=1,"Квартал","Quarter")</f>
        <v>Квартал</v>
      </c>
      <c r="J8" s="70"/>
      <c r="K8" s="70"/>
      <c r="L8" s="70"/>
      <c r="M8" s="70"/>
      <c r="N8" s="158"/>
    </row>
    <row r="9" spans="1:14" ht="19.899999999999999" customHeight="1" thickTop="1" thickBot="1">
      <c r="B9" s="72"/>
      <c r="C9" s="72"/>
      <c r="D9" s="153"/>
      <c r="E9" s="73"/>
      <c r="F9" s="160"/>
      <c r="G9" s="73"/>
      <c r="I9" s="74"/>
      <c r="J9" s="75"/>
      <c r="K9" s="75"/>
      <c r="L9" s="73"/>
      <c r="M9" s="44"/>
      <c r="N9" s="73"/>
    </row>
    <row r="10" spans="1:14" s="38" customFormat="1" ht="19.899999999999999" customHeight="1" thickTop="1" thickBot="1">
      <c r="B10" s="76"/>
      <c r="C10" s="77"/>
      <c r="D10" s="153"/>
      <c r="E10" s="78"/>
      <c r="F10" s="79"/>
      <c r="G10" s="78"/>
      <c r="H10" s="80"/>
      <c r="I10" s="50" t="str">
        <f>IF(A1=1,"Рік","Year")</f>
        <v>Рік</v>
      </c>
      <c r="J10" s="75"/>
      <c r="K10" s="75"/>
      <c r="L10" s="78"/>
      <c r="M10" s="78"/>
      <c r="N10" s="81"/>
    </row>
    <row r="11" spans="1:14" ht="19.899999999999999" customHeight="1" thickTop="1" thickBot="1">
      <c r="B11" s="82"/>
      <c r="C11" s="83"/>
      <c r="D11" s="153"/>
      <c r="E11" s="84"/>
      <c r="F11" s="61"/>
      <c r="G11" s="84"/>
      <c r="H11" s="85"/>
      <c r="I11" s="74"/>
      <c r="J11" s="75"/>
      <c r="K11" s="75"/>
      <c r="L11" s="86"/>
      <c r="M11" s="86"/>
      <c r="N11" s="81"/>
    </row>
    <row r="12" spans="1:14" ht="19.899999999999999" customHeight="1" thickTop="1" thickBot="1">
      <c r="B12" s="87"/>
      <c r="C12" s="88"/>
      <c r="D12" s="153"/>
      <c r="E12" s="78"/>
      <c r="F12" s="152" t="str">
        <f>IF(A1=1,"Фонд оплати праці ","Payroll")</f>
        <v xml:space="preserve">Фонд оплати праці </v>
      </c>
      <c r="G12" s="78"/>
      <c r="H12" s="80"/>
      <c r="I12" s="50" t="str">
        <f>IF(A1=1,"Квартал","Quarter")</f>
        <v>Квартал</v>
      </c>
      <c r="J12" s="75"/>
      <c r="K12" s="89"/>
      <c r="L12" s="90">
        <v>1</v>
      </c>
      <c r="M12" s="91" t="str">
        <f>IF(A1=1,"КВЕД 2010","CTEA 2010")</f>
        <v>КВЕД 2010</v>
      </c>
      <c r="N12" s="92"/>
    </row>
    <row r="13" spans="1:14" ht="19.899999999999999" customHeight="1" thickTop="1" thickBot="1">
      <c r="B13" s="87"/>
      <c r="C13" s="88"/>
      <c r="D13" s="153"/>
      <c r="E13" s="78"/>
      <c r="F13" s="154"/>
      <c r="G13" s="78"/>
      <c r="H13" s="93"/>
      <c r="I13" s="74"/>
      <c r="J13" s="75"/>
      <c r="K13" s="89"/>
      <c r="L13" s="94">
        <v>2</v>
      </c>
      <c r="M13" s="95" t="str">
        <f>IF(A1=1,"КВЕД 2005","CTEA 2005")</f>
        <v>КВЕД 2005</v>
      </c>
      <c r="N13" s="96"/>
    </row>
    <row r="14" spans="1:14" ht="19.899999999999999" customHeight="1" thickTop="1" thickBot="1">
      <c r="B14" s="87"/>
      <c r="C14" s="88"/>
      <c r="D14" s="153"/>
      <c r="E14" s="78"/>
      <c r="F14" s="61"/>
      <c r="G14" s="78"/>
      <c r="H14" s="97">
        <v>1</v>
      </c>
      <c r="I14" s="98" t="str">
        <f>IF(A1=1,"Рік","Year")</f>
        <v>Рік</v>
      </c>
      <c r="J14" s="75"/>
      <c r="K14" s="75"/>
      <c r="L14" s="99"/>
      <c r="M14" s="100"/>
      <c r="N14" s="75"/>
    </row>
    <row r="15" spans="1:14" s="38" customFormat="1" ht="19.899999999999999" customHeight="1" thickTop="1" thickBot="1">
      <c r="B15" s="101"/>
      <c r="C15" s="102"/>
      <c r="D15" s="153"/>
      <c r="E15" s="103"/>
      <c r="F15" s="104"/>
      <c r="G15" s="103"/>
      <c r="H15" s="105"/>
      <c r="I15" s="106"/>
      <c r="J15" s="75"/>
      <c r="K15" s="75"/>
      <c r="L15" s="103"/>
      <c r="M15" s="103"/>
      <c r="N15" s="107"/>
    </row>
    <row r="16" spans="1:14" s="38" customFormat="1" ht="19.899999999999999" customHeight="1" thickTop="1" thickBot="1">
      <c r="B16" s="101"/>
      <c r="C16" s="102"/>
      <c r="D16" s="153"/>
      <c r="E16" s="103"/>
      <c r="F16" s="159" t="str">
        <f>IF(A1=1,"Індекси реальної заробітної плати","Real wage indices")</f>
        <v>Індекси реальної заробітної плати</v>
      </c>
      <c r="G16" s="103"/>
      <c r="H16" s="108"/>
      <c r="I16" s="50" t="str">
        <f>IF(A1=1,"Місяць","Month")</f>
        <v>Місяць</v>
      </c>
      <c r="J16" s="75"/>
      <c r="K16" s="75"/>
      <c r="L16" s="109"/>
      <c r="M16" s="110"/>
      <c r="N16" s="110"/>
    </row>
    <row r="17" spans="1:14" s="38" customFormat="1" ht="19.899999999999999" customHeight="1" thickTop="1" thickBot="1">
      <c r="B17" s="111"/>
      <c r="C17" s="111"/>
      <c r="D17" s="154"/>
      <c r="E17" s="103"/>
      <c r="F17" s="160"/>
      <c r="G17" s="112"/>
      <c r="H17" s="105"/>
      <c r="I17" s="106"/>
      <c r="J17" s="75"/>
      <c r="K17" s="75"/>
      <c r="L17" s="109"/>
      <c r="M17" s="110"/>
      <c r="N17" s="110"/>
    </row>
    <row r="18" spans="1:14" s="39" customFormat="1" ht="19.899999999999999" customHeight="1" thickTop="1" thickBot="1">
      <c r="B18" s="111"/>
      <c r="C18" s="111"/>
      <c r="D18" s="113"/>
      <c r="E18" s="114"/>
      <c r="F18" s="115"/>
      <c r="G18" s="114"/>
      <c r="H18" s="97"/>
      <c r="I18" s="50" t="str">
        <f>IF(A1=1,"Рік","Year")</f>
        <v>Рік</v>
      </c>
      <c r="J18" s="75"/>
      <c r="K18" s="75"/>
      <c r="L18" s="116"/>
      <c r="M18" s="117"/>
      <c r="N18" s="117"/>
    </row>
    <row r="19" spans="1:14" s="39" customFormat="1" ht="19.899999999999999" customHeight="1" thickTop="1" thickBot="1">
      <c r="B19" s="118"/>
      <c r="C19" s="118"/>
      <c r="D19" s="113"/>
      <c r="E19" s="114"/>
      <c r="F19" s="119"/>
      <c r="G19" s="114"/>
      <c r="H19" s="120"/>
      <c r="I19" s="120"/>
      <c r="J19" s="121"/>
      <c r="K19" s="121"/>
      <c r="L19" s="121"/>
      <c r="M19" s="121"/>
      <c r="N19" s="122"/>
    </row>
    <row r="20" spans="1:14" ht="19.899999999999999" customHeight="1" thickTop="1" thickBot="1">
      <c r="B20" s="101"/>
      <c r="C20" s="101"/>
      <c r="D20" s="123"/>
      <c r="E20" s="124"/>
      <c r="F20" s="159" t="str">
        <f>IF(A1=1,"Заборгованість з виплати заробітної плати ","Wage arrears")</f>
        <v xml:space="preserve">Заборгованість з виплати заробітної плати </v>
      </c>
      <c r="G20" s="124"/>
      <c r="H20" s="125"/>
      <c r="I20" s="50" t="str">
        <f>IF(A1=1,"Місяць","Month")</f>
        <v>Місяць</v>
      </c>
      <c r="J20" s="126"/>
      <c r="K20" s="126"/>
      <c r="L20" s="127"/>
      <c r="M20" s="126"/>
      <c r="N20" s="128"/>
    </row>
    <row r="21" spans="1:14" ht="19.899999999999999" customHeight="1" thickTop="1" thickBot="1">
      <c r="A21" s="38"/>
      <c r="B21" s="82"/>
      <c r="C21" s="82"/>
      <c r="F21" s="160"/>
      <c r="I21" s="61"/>
    </row>
    <row r="22" spans="1:14" ht="19.899999999999999" customHeight="1" thickTop="1" thickBot="1">
      <c r="B22" s="129"/>
      <c r="C22" s="129"/>
      <c r="F22" s="61"/>
      <c r="H22" s="97"/>
      <c r="I22" s="50" t="str">
        <f>IF(A1=1,"Рік","Year")</f>
        <v>Рік</v>
      </c>
    </row>
    <row r="23" spans="1:14" ht="19.899999999999999" customHeight="1" thickTop="1">
      <c r="B23" s="129"/>
      <c r="C23" s="129"/>
    </row>
    <row r="24" spans="1:14" ht="19.899999999999999" customHeight="1">
      <c r="B24" s="130"/>
      <c r="C24" s="130"/>
    </row>
    <row r="25" spans="1:14" ht="19.899999999999999" customHeight="1">
      <c r="B25" s="131"/>
      <c r="C25" s="131"/>
    </row>
    <row r="26" spans="1:14">
      <c r="B26" s="131"/>
      <c r="C26" s="131"/>
    </row>
    <row r="27" spans="1:14">
      <c r="B27" s="132"/>
      <c r="C27" s="132"/>
    </row>
    <row r="28" spans="1:14" ht="19.5">
      <c r="B28" s="133"/>
      <c r="C28" s="133"/>
      <c r="D28" s="134"/>
      <c r="E28" s="135"/>
      <c r="F28" s="135"/>
      <c r="G28" s="135"/>
      <c r="H28" s="136"/>
      <c r="I28" s="135"/>
      <c r="J28" s="135"/>
      <c r="K28" s="135"/>
      <c r="L28" s="137"/>
      <c r="M28" s="135"/>
      <c r="N28" s="135"/>
    </row>
    <row r="29" spans="1:14" ht="19.5">
      <c r="B29" s="133"/>
      <c r="C29" s="133"/>
      <c r="D29" s="134"/>
      <c r="E29" s="135"/>
      <c r="F29" s="135"/>
      <c r="G29" s="135"/>
      <c r="H29" s="136"/>
      <c r="I29" s="135"/>
      <c r="J29" s="135"/>
      <c r="K29" s="135"/>
      <c r="L29" s="137"/>
      <c r="M29" s="135"/>
      <c r="N29" s="135"/>
    </row>
    <row r="30" spans="1:14" ht="19.5">
      <c r="B30" s="133"/>
      <c r="C30" s="133"/>
      <c r="D30" s="134"/>
      <c r="E30" s="135"/>
      <c r="F30" s="135"/>
      <c r="G30" s="135"/>
      <c r="H30" s="136"/>
      <c r="I30" s="135"/>
      <c r="J30" s="135"/>
      <c r="K30" s="135"/>
      <c r="L30" s="137"/>
      <c r="M30" s="135"/>
      <c r="N30" s="135"/>
    </row>
    <row r="31" spans="1:14">
      <c r="B31" s="130"/>
      <c r="C31" s="130"/>
    </row>
    <row r="32" spans="1:14">
      <c r="B32" s="138"/>
      <c r="C32" s="138"/>
    </row>
    <row r="33" spans="2:3">
      <c r="B33" s="138"/>
      <c r="C33" s="138"/>
    </row>
    <row r="34" spans="2:3" ht="15.75" customHeight="1">
      <c r="B34" s="138"/>
      <c r="C34" s="138"/>
    </row>
    <row r="35" spans="2:3">
      <c r="B35" s="139"/>
      <c r="C35" s="139"/>
    </row>
  </sheetData>
  <sheetProtection algorithmName="SHA-512" hashValue="ctD534rOAkbqFRaZERLwC4KXE7c0nchxQL2KaSFIueMrz9l8miq4lG7Sly1rzuROD3yr0H6n4syZO8AuyYqh+w==" saltValue="thCUF2fmH9w0wXq7QIiX2w==" spinCount="100000" sheet="1" objects="1" scenarios="1"/>
  <mergeCells count="8">
    <mergeCell ref="D8:D17"/>
    <mergeCell ref="B3:B7"/>
    <mergeCell ref="N4:N8"/>
    <mergeCell ref="F20:F21"/>
    <mergeCell ref="F2:F3"/>
    <mergeCell ref="F8:F9"/>
    <mergeCell ref="F16:F17"/>
    <mergeCell ref="F12:F13"/>
  </mergeCells>
  <phoneticPr fontId="19" type="noConversion"/>
  <hyperlinks>
    <hyperlink ref="I14" location="'1'!A1" display="'1'!A1"/>
  </hyperlinks>
  <pageMargins left="0.55118110236220474" right="0.11811023622047245" top="3.937007874015748E-2" bottom="7.874015748031496E-2" header="0.15748031496062992" footer="0.19685039370078741"/>
  <pageSetup paperSize="9" scale="63" orientation="landscape" horizontalDpi="4294967294" r:id="rId1"/>
  <headerFooter alignWithMargins="0">
    <oddFooter>&amp;R&amp;D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0</xdr:colOff>
                    <xdr:row>0</xdr:row>
                    <xdr:rowOff>19050</xdr:rowOff>
                  </from>
                  <to>
                    <xdr:col>0</xdr:col>
                    <xdr:colOff>485775</xdr:colOff>
                    <xdr:row>1</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ES55"/>
  <sheetViews>
    <sheetView showGridLines="0" zoomScale="86" zoomScaleNormal="86" workbookViewId="0">
      <pane xSplit="2" ySplit="2" topLeftCell="M26" activePane="bottomRight" state="frozen"/>
      <selection activeCell="B3" sqref="B3:B7"/>
      <selection pane="topRight" activeCell="B3" sqref="B3:B7"/>
      <selection pane="bottomLeft" activeCell="B3" sqref="B3:B7"/>
      <selection pane="bottomRight"/>
    </sheetView>
  </sheetViews>
  <sheetFormatPr defaultColWidth="9.33203125" defaultRowHeight="15" outlineLevelRow="1"/>
  <cols>
    <col min="1" max="1" width="9" style="1" customWidth="1"/>
    <col min="2" max="2" width="45.83203125" style="1" customWidth="1"/>
    <col min="3" max="8" width="12.83203125" style="142" customWidth="1"/>
    <col min="9" max="9" width="12.83203125" style="21" customWidth="1"/>
    <col min="10" max="10" width="12.83203125" style="142" customWidth="1"/>
    <col min="11" max="12" width="12.83203125" style="23" customWidth="1"/>
    <col min="13" max="15" width="12.83203125" style="24" customWidth="1"/>
    <col min="16" max="16" width="12.83203125" style="149" customWidth="1"/>
    <col min="17" max="17" width="12.83203125" style="24" customWidth="1"/>
    <col min="18" max="20" width="12.83203125" style="1" customWidth="1"/>
    <col min="21" max="25" width="14.83203125" style="1" customWidth="1"/>
    <col min="26" max="28" width="12.83203125" style="1" customWidth="1"/>
    <col min="29" max="32" width="10.83203125" style="1" customWidth="1"/>
    <col min="33" max="16384" width="9.33203125" style="1"/>
  </cols>
  <sheetData>
    <row r="1" spans="1:149" ht="24" customHeight="1">
      <c r="A1" s="6" t="str">
        <f>IF('0'!A1=1,"до змісту","to title")</f>
        <v>до змісту</v>
      </c>
      <c r="B1" s="7"/>
      <c r="C1" s="141"/>
      <c r="D1" s="141"/>
      <c r="F1" s="141"/>
      <c r="G1" s="141"/>
      <c r="H1" s="141"/>
      <c r="I1" s="22"/>
    </row>
    <row r="2" spans="1:149" ht="15.75" customHeight="1">
      <c r="A2" s="8"/>
      <c r="B2" s="9"/>
      <c r="C2" s="25">
        <v>2002</v>
      </c>
      <c r="D2" s="25">
        <v>2003</v>
      </c>
      <c r="E2" s="25">
        <v>2004</v>
      </c>
      <c r="F2" s="25">
        <v>2005</v>
      </c>
      <c r="G2" s="25">
        <v>2006</v>
      </c>
      <c r="H2" s="25">
        <v>2007</v>
      </c>
      <c r="I2" s="25">
        <v>2008</v>
      </c>
      <c r="J2" s="25">
        <v>2009</v>
      </c>
      <c r="K2" s="25">
        <v>2010</v>
      </c>
      <c r="L2" s="25">
        <v>2011</v>
      </c>
      <c r="M2" s="25">
        <v>2012</v>
      </c>
      <c r="N2" s="25">
        <v>2013</v>
      </c>
      <c r="O2" s="25">
        <v>2014</v>
      </c>
      <c r="P2" s="25">
        <v>2015</v>
      </c>
      <c r="Q2" s="25">
        <v>2016</v>
      </c>
      <c r="R2" s="140">
        <v>2017</v>
      </c>
      <c r="S2" s="25">
        <v>2018</v>
      </c>
      <c r="T2" s="140">
        <v>2019</v>
      </c>
      <c r="U2" s="25">
        <v>2020</v>
      </c>
      <c r="V2" s="140">
        <v>2021</v>
      </c>
    </row>
    <row r="3" spans="1:149" ht="30" customHeight="1" outlineLevel="1">
      <c r="A3" s="161" t="str">
        <f>IF('0'!A1=1,"Фонд оплати праці штатних працівників (млн. грн) КВЕД 2005","Payroll (mln. UAH) CTEA 2005")</f>
        <v>Фонд оплати праці штатних працівників (млн. грн) КВЕД 2005</v>
      </c>
      <c r="B3" s="162"/>
      <c r="C3" s="143">
        <v>55261.4</v>
      </c>
      <c r="D3" s="143">
        <v>64966.2</v>
      </c>
      <c r="E3" s="144">
        <v>80066</v>
      </c>
      <c r="F3" s="144">
        <v>110166.1</v>
      </c>
      <c r="G3" s="144">
        <v>142890.5</v>
      </c>
      <c r="H3" s="144">
        <v>185048.1</v>
      </c>
      <c r="I3" s="26">
        <v>246878.2</v>
      </c>
      <c r="J3" s="26">
        <v>243646.8</v>
      </c>
      <c r="K3" s="26">
        <v>289081.8</v>
      </c>
      <c r="L3" s="26">
        <v>333533.2</v>
      </c>
      <c r="M3" s="26">
        <v>384458.7</v>
      </c>
      <c r="N3" s="27" t="s">
        <v>0</v>
      </c>
      <c r="O3" s="27" t="s">
        <v>0</v>
      </c>
      <c r="P3" s="27" t="s">
        <v>0</v>
      </c>
      <c r="Q3" s="27" t="s">
        <v>0</v>
      </c>
      <c r="R3" s="27" t="s">
        <v>0</v>
      </c>
      <c r="S3" s="27" t="s">
        <v>0</v>
      </c>
      <c r="T3" s="27" t="s">
        <v>0</v>
      </c>
      <c r="U3" s="27" t="s">
        <v>0</v>
      </c>
      <c r="V3" s="27" t="s">
        <v>0</v>
      </c>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row>
    <row r="4" spans="1:149" ht="30" customHeight="1" outlineLevel="1">
      <c r="A4" s="163" t="str">
        <f>IF('0'!A1=1,"За видами економічної діяльності (КВЕД 2005)","By types of economic activity CTEA 2005")</f>
        <v>За видами економічної діяльності (КВЕД 2005)</v>
      </c>
      <c r="B4" s="10"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145">
        <v>3785.3</v>
      </c>
      <c r="D4" s="145">
        <v>3620.6</v>
      </c>
      <c r="E4" s="146">
        <v>4155.8999999999996</v>
      </c>
      <c r="F4" s="146">
        <v>5167.3999999999996</v>
      </c>
      <c r="G4" s="146">
        <v>6044.5</v>
      </c>
      <c r="H4" s="146">
        <v>6855.5</v>
      </c>
      <c r="I4" s="28">
        <v>9035.5</v>
      </c>
      <c r="J4" s="146">
        <v>9049.2999999999993</v>
      </c>
      <c r="K4" s="28">
        <v>10206.5</v>
      </c>
      <c r="L4" s="28">
        <v>12123.3</v>
      </c>
      <c r="M4" s="28">
        <v>13975.1</v>
      </c>
      <c r="N4" s="29" t="s">
        <v>0</v>
      </c>
      <c r="O4" s="29" t="s">
        <v>0</v>
      </c>
      <c r="P4" s="147" t="s">
        <v>0</v>
      </c>
      <c r="Q4" s="29" t="s">
        <v>0</v>
      </c>
      <c r="R4" s="29" t="s">
        <v>0</v>
      </c>
      <c r="S4" s="29" t="s">
        <v>0</v>
      </c>
      <c r="T4" s="29" t="s">
        <v>0</v>
      </c>
      <c r="U4" s="29" t="s">
        <v>0</v>
      </c>
      <c r="V4" s="29" t="s">
        <v>0</v>
      </c>
    </row>
    <row r="5" spans="1:149" ht="30" customHeight="1" outlineLevel="1">
      <c r="A5" s="164"/>
      <c r="B5" s="11" t="str">
        <f>IF('0'!A1=1,"Лісове господарство та пов'язані з ним послуги","forestry and related services")</f>
        <v>Лісове господарство та пов'язані з ним послуги</v>
      </c>
      <c r="C5" s="145">
        <v>330.3</v>
      </c>
      <c r="D5" s="145">
        <v>415.2</v>
      </c>
      <c r="E5" s="146">
        <v>593.5</v>
      </c>
      <c r="F5" s="146">
        <v>786.8</v>
      </c>
      <c r="G5" s="146">
        <v>954.8</v>
      </c>
      <c r="H5" s="146">
        <v>1173.5</v>
      </c>
      <c r="I5" s="28">
        <v>1310.2</v>
      </c>
      <c r="J5" s="146">
        <v>1178</v>
      </c>
      <c r="K5" s="28">
        <v>1495.7</v>
      </c>
      <c r="L5" s="28">
        <v>1844.5</v>
      </c>
      <c r="M5" s="28">
        <v>2055.4</v>
      </c>
      <c r="N5" s="29" t="s">
        <v>0</v>
      </c>
      <c r="O5" s="29" t="s">
        <v>0</v>
      </c>
      <c r="P5" s="147" t="s">
        <v>0</v>
      </c>
      <c r="Q5" s="29" t="s">
        <v>0</v>
      </c>
      <c r="R5" s="29" t="s">
        <v>0</v>
      </c>
      <c r="S5" s="29" t="s">
        <v>0</v>
      </c>
      <c r="T5" s="29" t="s">
        <v>0</v>
      </c>
      <c r="U5" s="29" t="s">
        <v>0</v>
      </c>
      <c r="V5" s="29" t="s">
        <v>0</v>
      </c>
    </row>
    <row r="6" spans="1:149" ht="30" customHeight="1" outlineLevel="1">
      <c r="A6" s="164"/>
      <c r="B6" s="11" t="str">
        <f>IF('0'!A1=1,"Рибальство, рибництво","Fishing, fishery")</f>
        <v>Рибальство, рибництво</v>
      </c>
      <c r="C6" s="145">
        <v>74.099999999999994</v>
      </c>
      <c r="D6" s="145">
        <v>80.599999999999994</v>
      </c>
      <c r="E6" s="146">
        <v>86.3</v>
      </c>
      <c r="F6" s="146">
        <v>98</v>
      </c>
      <c r="G6" s="146">
        <v>107.1</v>
      </c>
      <c r="H6" s="146">
        <v>108.1</v>
      </c>
      <c r="I6" s="28">
        <v>117.4</v>
      </c>
      <c r="J6" s="146">
        <v>117.1</v>
      </c>
      <c r="K6" s="28">
        <v>120.1</v>
      </c>
      <c r="L6" s="28">
        <v>116.8</v>
      </c>
      <c r="M6" s="28">
        <v>110.7</v>
      </c>
      <c r="N6" s="29" t="s">
        <v>0</v>
      </c>
      <c r="O6" s="29" t="s">
        <v>0</v>
      </c>
      <c r="P6" s="147" t="s">
        <v>0</v>
      </c>
      <c r="Q6" s="29" t="s">
        <v>0</v>
      </c>
      <c r="R6" s="29" t="s">
        <v>0</v>
      </c>
      <c r="S6" s="29" t="s">
        <v>0</v>
      </c>
      <c r="T6" s="29" t="s">
        <v>0</v>
      </c>
      <c r="U6" s="29" t="s">
        <v>0</v>
      </c>
      <c r="V6" s="29" t="s">
        <v>0</v>
      </c>
    </row>
    <row r="7" spans="1:149" ht="30" customHeight="1" outlineLevel="1">
      <c r="A7" s="164"/>
      <c r="B7" s="11" t="str">
        <f>IF('0'!A1=1,"Промисловість","Industrial production")</f>
        <v>Промисловість</v>
      </c>
      <c r="C7" s="145">
        <v>20825.099999999999</v>
      </c>
      <c r="D7" s="145">
        <v>24229.7</v>
      </c>
      <c r="E7" s="146">
        <v>30403.5</v>
      </c>
      <c r="F7" s="146">
        <v>39619.800000000003</v>
      </c>
      <c r="G7" s="146">
        <v>48898.6</v>
      </c>
      <c r="H7" s="146">
        <v>61291.4</v>
      </c>
      <c r="I7" s="28">
        <v>77146.3</v>
      </c>
      <c r="J7" s="146">
        <v>72438.5</v>
      </c>
      <c r="K7" s="28">
        <v>87965.9</v>
      </c>
      <c r="L7" s="28">
        <v>104847.7</v>
      </c>
      <c r="M7" s="28">
        <v>116069.2</v>
      </c>
      <c r="N7" s="29" t="s">
        <v>0</v>
      </c>
      <c r="O7" s="29" t="s">
        <v>0</v>
      </c>
      <c r="P7" s="147" t="s">
        <v>0</v>
      </c>
      <c r="Q7" s="29" t="s">
        <v>0</v>
      </c>
      <c r="R7" s="29" t="s">
        <v>0</v>
      </c>
      <c r="S7" s="29" t="s">
        <v>0</v>
      </c>
      <c r="T7" s="29" t="s">
        <v>0</v>
      </c>
      <c r="U7" s="29" t="s">
        <v>0</v>
      </c>
      <c r="V7" s="29" t="s">
        <v>0</v>
      </c>
    </row>
    <row r="8" spans="1:149" ht="30" customHeight="1" outlineLevel="1">
      <c r="A8" s="164"/>
      <c r="B8" s="11" t="str">
        <f>IF('0'!A1=1,"Будівництво","Construction")</f>
        <v>Будівництво</v>
      </c>
      <c r="C8" s="145">
        <v>2324.6999999999998</v>
      </c>
      <c r="D8" s="145">
        <v>2823.7</v>
      </c>
      <c r="E8" s="146">
        <v>3749.3</v>
      </c>
      <c r="F8" s="146">
        <v>4941.1000000000004</v>
      </c>
      <c r="G8" s="146">
        <v>6523</v>
      </c>
      <c r="H8" s="146">
        <v>8914.7000000000007</v>
      </c>
      <c r="I8" s="28">
        <v>10939.5</v>
      </c>
      <c r="J8" s="146">
        <v>6981.1</v>
      </c>
      <c r="K8" s="28">
        <v>7999</v>
      </c>
      <c r="L8" s="28">
        <v>9067</v>
      </c>
      <c r="M8" s="28">
        <v>9634.1</v>
      </c>
      <c r="N8" s="29" t="s">
        <v>0</v>
      </c>
      <c r="O8" s="29" t="s">
        <v>0</v>
      </c>
      <c r="P8" s="147" t="s">
        <v>0</v>
      </c>
      <c r="Q8" s="29" t="s">
        <v>0</v>
      </c>
      <c r="R8" s="29" t="s">
        <v>0</v>
      </c>
      <c r="S8" s="29" t="s">
        <v>0</v>
      </c>
      <c r="T8" s="29" t="s">
        <v>0</v>
      </c>
      <c r="U8" s="29" t="s">
        <v>0</v>
      </c>
      <c r="V8" s="29" t="s">
        <v>0</v>
      </c>
    </row>
    <row r="9" spans="1:149" ht="30" customHeight="1" outlineLevel="1">
      <c r="A9" s="164"/>
      <c r="B9" s="11" t="str">
        <f>IF('0'!A1=1,"Торгівля; ремонту автомобілів, побутових виробів та предметів особистого вжитку ","Trade; repair of motor vehicles, household appliances and personal demand items")</f>
        <v xml:space="preserve">Торгівля; ремонту автомобілів, побутових виробів та предметів особистого вжитку </v>
      </c>
      <c r="C9" s="145">
        <v>2264.4</v>
      </c>
      <c r="D9" s="145">
        <v>2657.6</v>
      </c>
      <c r="E9" s="146">
        <v>3601.4</v>
      </c>
      <c r="F9" s="146">
        <v>5788.8</v>
      </c>
      <c r="G9" s="146">
        <v>8412.9</v>
      </c>
      <c r="H9" s="146">
        <v>11998.9</v>
      </c>
      <c r="I9" s="28">
        <v>17200.7</v>
      </c>
      <c r="J9" s="146">
        <v>16004.7</v>
      </c>
      <c r="K9" s="28">
        <v>20336.400000000001</v>
      </c>
      <c r="L9" s="28">
        <v>25604.2</v>
      </c>
      <c r="M9" s="28">
        <v>31753.1</v>
      </c>
      <c r="N9" s="29" t="s">
        <v>0</v>
      </c>
      <c r="O9" s="29" t="s">
        <v>0</v>
      </c>
      <c r="P9" s="147" t="s">
        <v>0</v>
      </c>
      <c r="Q9" s="29" t="s">
        <v>0</v>
      </c>
      <c r="R9" s="29" t="s">
        <v>0</v>
      </c>
      <c r="S9" s="29" t="s">
        <v>0</v>
      </c>
      <c r="T9" s="29" t="s">
        <v>0</v>
      </c>
      <c r="U9" s="29" t="s">
        <v>0</v>
      </c>
      <c r="V9" s="29" t="s">
        <v>0</v>
      </c>
    </row>
    <row r="10" spans="1:149" ht="30" customHeight="1" outlineLevel="1">
      <c r="A10" s="164"/>
      <c r="B10" s="11" t="str">
        <f>IF('0'!A1=1,"з них роздрібна торгівля  побутовими товарами  та їх ремонт","of which retail trade and repair of household goods")</f>
        <v>з них роздрібна торгівля  побутовими товарами  та їх ремонт</v>
      </c>
      <c r="C10" s="145">
        <v>923.5</v>
      </c>
      <c r="D10" s="145">
        <v>1016.3</v>
      </c>
      <c r="E10" s="146">
        <v>1197.5999999999999</v>
      </c>
      <c r="F10" s="146">
        <v>1750.9</v>
      </c>
      <c r="G10" s="147" t="s">
        <v>0</v>
      </c>
      <c r="H10" s="147" t="s">
        <v>0</v>
      </c>
      <c r="I10" s="29" t="s">
        <v>0</v>
      </c>
      <c r="J10" s="147" t="s">
        <v>0</v>
      </c>
      <c r="K10" s="29" t="s">
        <v>0</v>
      </c>
      <c r="L10" s="29" t="s">
        <v>0</v>
      </c>
      <c r="M10" s="29" t="s">
        <v>0</v>
      </c>
      <c r="N10" s="29" t="s">
        <v>0</v>
      </c>
      <c r="O10" s="29" t="s">
        <v>0</v>
      </c>
      <c r="P10" s="147" t="s">
        <v>0</v>
      </c>
      <c r="Q10" s="29" t="s">
        <v>0</v>
      </c>
      <c r="R10" s="29" t="s">
        <v>0</v>
      </c>
      <c r="S10" s="29" t="s">
        <v>0</v>
      </c>
      <c r="T10" s="29" t="s">
        <v>0</v>
      </c>
      <c r="U10" s="29" t="s">
        <v>0</v>
      </c>
      <c r="V10" s="29" t="s">
        <v>0</v>
      </c>
    </row>
    <row r="11" spans="1:149" ht="30" customHeight="1" outlineLevel="1">
      <c r="A11" s="164"/>
      <c r="B11" s="11" t="str">
        <f>IF('0'!A1=1,"Діяльність готелів та ресторанів","Activity of hotels and restaurants")</f>
        <v>Діяльність готелів та ресторанів</v>
      </c>
      <c r="C11" s="145">
        <v>297.39999999999998</v>
      </c>
      <c r="D11" s="146">
        <v>331</v>
      </c>
      <c r="E11" s="146">
        <v>403.7</v>
      </c>
      <c r="F11" s="146">
        <v>558.6</v>
      </c>
      <c r="G11" s="146">
        <v>757.5</v>
      </c>
      <c r="H11" s="146">
        <v>999.9</v>
      </c>
      <c r="I11" s="28">
        <v>1384.1</v>
      </c>
      <c r="J11" s="146">
        <v>1375.2</v>
      </c>
      <c r="K11" s="28">
        <v>1911.3</v>
      </c>
      <c r="L11" s="28">
        <v>2236.8000000000002</v>
      </c>
      <c r="M11" s="28">
        <v>2683.4</v>
      </c>
      <c r="N11" s="29" t="s">
        <v>0</v>
      </c>
      <c r="O11" s="29" t="s">
        <v>0</v>
      </c>
      <c r="P11" s="147" t="s">
        <v>0</v>
      </c>
      <c r="Q11" s="29" t="s">
        <v>0</v>
      </c>
      <c r="R11" s="29" t="s">
        <v>0</v>
      </c>
      <c r="S11" s="29" t="s">
        <v>0</v>
      </c>
      <c r="T11" s="29" t="s">
        <v>0</v>
      </c>
      <c r="U11" s="29" t="s">
        <v>0</v>
      </c>
      <c r="V11" s="29" t="s">
        <v>0</v>
      </c>
    </row>
    <row r="12" spans="1:149" ht="30" customHeight="1" outlineLevel="1">
      <c r="A12" s="164"/>
      <c r="B12" s="11" t="str">
        <f>IF('0'!A1=1,"Діяльність транспорту та зв'язку","Activity of transport and communications")</f>
        <v>Діяльність транспорту та зв'язку</v>
      </c>
      <c r="C12" s="145">
        <v>6967.4</v>
      </c>
      <c r="D12" s="145">
        <v>8174.2</v>
      </c>
      <c r="E12" s="146">
        <v>9922.5</v>
      </c>
      <c r="F12" s="146">
        <v>12586.6</v>
      </c>
      <c r="G12" s="146">
        <v>15799.9</v>
      </c>
      <c r="H12" s="146">
        <v>19579.7</v>
      </c>
      <c r="I12" s="28">
        <v>25795.3</v>
      </c>
      <c r="J12" s="146">
        <v>27041.8</v>
      </c>
      <c r="K12" s="28">
        <v>30919.599999999999</v>
      </c>
      <c r="L12" s="28">
        <v>34858.1</v>
      </c>
      <c r="M12" s="28">
        <v>38831.300000000003</v>
      </c>
      <c r="N12" s="29" t="s">
        <v>0</v>
      </c>
      <c r="O12" s="29" t="s">
        <v>0</v>
      </c>
      <c r="P12" s="147" t="s">
        <v>0</v>
      </c>
      <c r="Q12" s="29" t="s">
        <v>0</v>
      </c>
      <c r="R12" s="29" t="s">
        <v>0</v>
      </c>
      <c r="S12" s="29" t="s">
        <v>0</v>
      </c>
      <c r="T12" s="29" t="s">
        <v>0</v>
      </c>
      <c r="U12" s="29" t="s">
        <v>0</v>
      </c>
      <c r="V12" s="29" t="s">
        <v>0</v>
      </c>
    </row>
    <row r="13" spans="1:149" ht="30" customHeight="1" outlineLevel="1">
      <c r="A13" s="164"/>
      <c r="B13" s="11" t="str">
        <f>IF('0'!A1=1,"діяльність наземного транспорту","аctivity of surface transport")</f>
        <v>діяльність наземного транспорту</v>
      </c>
      <c r="C13" s="145">
        <v>2563.1</v>
      </c>
      <c r="D13" s="145">
        <v>3001.2</v>
      </c>
      <c r="E13" s="146">
        <v>3481.1</v>
      </c>
      <c r="F13" s="146">
        <v>4243.8999999999996</v>
      </c>
      <c r="G13" s="146">
        <v>5135.7</v>
      </c>
      <c r="H13" s="146">
        <v>6334.3</v>
      </c>
      <c r="I13" s="28">
        <v>7621.2</v>
      </c>
      <c r="J13" s="146">
        <v>7465.9</v>
      </c>
      <c r="K13" s="29" t="s">
        <v>0</v>
      </c>
      <c r="L13" s="29" t="s">
        <v>0</v>
      </c>
      <c r="M13" s="29" t="s">
        <v>0</v>
      </c>
      <c r="N13" s="29" t="s">
        <v>0</v>
      </c>
      <c r="O13" s="29" t="s">
        <v>0</v>
      </c>
      <c r="P13" s="147" t="s">
        <v>0</v>
      </c>
      <c r="Q13" s="29" t="s">
        <v>0</v>
      </c>
      <c r="R13" s="29" t="s">
        <v>0</v>
      </c>
      <c r="S13" s="29" t="s">
        <v>0</v>
      </c>
      <c r="T13" s="29" t="s">
        <v>0</v>
      </c>
      <c r="U13" s="29" t="s">
        <v>0</v>
      </c>
      <c r="V13" s="29" t="s">
        <v>0</v>
      </c>
    </row>
    <row r="14" spans="1:149" ht="30" customHeight="1" outlineLevel="1">
      <c r="A14" s="164"/>
      <c r="B14" s="11" t="str">
        <f>IF('0'!A1=1,"діяльність водного транспорту","аctivity of water transport")</f>
        <v>діяльність водного транспорту</v>
      </c>
      <c r="C14" s="145">
        <v>226.5</v>
      </c>
      <c r="D14" s="146">
        <v>246</v>
      </c>
      <c r="E14" s="146">
        <v>146.4</v>
      </c>
      <c r="F14" s="146">
        <v>184.1</v>
      </c>
      <c r="G14" s="146">
        <v>211.6</v>
      </c>
      <c r="H14" s="146">
        <v>256</v>
      </c>
      <c r="I14" s="28">
        <v>317.3</v>
      </c>
      <c r="J14" s="146">
        <v>342.5</v>
      </c>
      <c r="K14" s="29" t="s">
        <v>0</v>
      </c>
      <c r="L14" s="29" t="s">
        <v>0</v>
      </c>
      <c r="M14" s="29" t="s">
        <v>0</v>
      </c>
      <c r="N14" s="29" t="s">
        <v>0</v>
      </c>
      <c r="O14" s="29" t="s">
        <v>0</v>
      </c>
      <c r="P14" s="147" t="s">
        <v>0</v>
      </c>
      <c r="Q14" s="29" t="s">
        <v>0</v>
      </c>
      <c r="R14" s="29" t="s">
        <v>0</v>
      </c>
      <c r="S14" s="29" t="s">
        <v>0</v>
      </c>
      <c r="T14" s="29" t="s">
        <v>0</v>
      </c>
      <c r="U14" s="29" t="s">
        <v>0</v>
      </c>
      <c r="V14" s="29" t="s">
        <v>0</v>
      </c>
    </row>
    <row r="15" spans="1:149" ht="30" customHeight="1" outlineLevel="1">
      <c r="A15" s="164"/>
      <c r="B15" s="11" t="str">
        <f>IF('0'!A1=1,"діяльність авіаційного транспорту","аctivity of air transport")</f>
        <v>діяльність авіаційного транспорту</v>
      </c>
      <c r="C15" s="145">
        <v>100.6</v>
      </c>
      <c r="D15" s="145">
        <v>123.7</v>
      </c>
      <c r="E15" s="146">
        <v>177.2</v>
      </c>
      <c r="F15" s="146">
        <v>244.1</v>
      </c>
      <c r="G15" s="146">
        <v>347.9</v>
      </c>
      <c r="H15" s="146">
        <v>448.3</v>
      </c>
      <c r="I15" s="28">
        <v>588.29999999999995</v>
      </c>
      <c r="J15" s="146">
        <v>745.9</v>
      </c>
      <c r="K15" s="29" t="s">
        <v>0</v>
      </c>
      <c r="L15" s="29" t="s">
        <v>0</v>
      </c>
      <c r="M15" s="29" t="s">
        <v>0</v>
      </c>
      <c r="N15" s="29" t="s">
        <v>0</v>
      </c>
      <c r="O15" s="29" t="s">
        <v>0</v>
      </c>
      <c r="P15" s="147" t="s">
        <v>0</v>
      </c>
      <c r="Q15" s="29" t="s">
        <v>0</v>
      </c>
      <c r="R15" s="29" t="s">
        <v>0</v>
      </c>
      <c r="S15" s="29" t="s">
        <v>0</v>
      </c>
      <c r="T15" s="29" t="s">
        <v>0</v>
      </c>
      <c r="U15" s="29" t="s">
        <v>0</v>
      </c>
      <c r="V15" s="29" t="s">
        <v>0</v>
      </c>
    </row>
    <row r="16" spans="1:149" ht="30" customHeight="1" outlineLevel="1">
      <c r="A16" s="164"/>
      <c r="B16" s="11" t="str">
        <f>IF('0'!A1=1,"додаткові транспортні  послуги та допоміжні операції","аdditional transport services and auxiliary operations")</f>
        <v>додаткові транспортні  послуги та допоміжні операції</v>
      </c>
      <c r="C16" s="145">
        <v>2639.1</v>
      </c>
      <c r="D16" s="145">
        <v>3145.6</v>
      </c>
      <c r="E16" s="146">
        <v>3958.9</v>
      </c>
      <c r="F16" s="146">
        <v>4911.3999999999996</v>
      </c>
      <c r="G16" s="146">
        <v>6366</v>
      </c>
      <c r="H16" s="146">
        <v>8038.1</v>
      </c>
      <c r="I16" s="28">
        <v>11547.5</v>
      </c>
      <c r="J16" s="146">
        <v>12280.7</v>
      </c>
      <c r="K16" s="29" t="s">
        <v>0</v>
      </c>
      <c r="L16" s="29" t="s">
        <v>0</v>
      </c>
      <c r="M16" s="29" t="s">
        <v>0</v>
      </c>
      <c r="N16" s="29" t="s">
        <v>0</v>
      </c>
      <c r="O16" s="29" t="s">
        <v>0</v>
      </c>
      <c r="P16" s="147" t="s">
        <v>0</v>
      </c>
      <c r="Q16" s="29" t="s">
        <v>0</v>
      </c>
      <c r="R16" s="29" t="s">
        <v>0</v>
      </c>
      <c r="S16" s="29" t="s">
        <v>0</v>
      </c>
      <c r="T16" s="29" t="s">
        <v>0</v>
      </c>
      <c r="U16" s="29" t="s">
        <v>0</v>
      </c>
      <c r="V16" s="29" t="s">
        <v>0</v>
      </c>
    </row>
    <row r="17" spans="1:22" ht="30" customHeight="1" outlineLevel="1">
      <c r="A17" s="164"/>
      <c r="B17" s="11" t="str">
        <f>IF('0'!A1=1,"діяльність пошти та зв’язку","аctivity of mail and communications")</f>
        <v>діяльність пошти та зв’язку</v>
      </c>
      <c r="C17" s="145">
        <v>1438.2</v>
      </c>
      <c r="D17" s="145">
        <v>1657.8</v>
      </c>
      <c r="E17" s="146">
        <v>2158.9</v>
      </c>
      <c r="F17" s="146">
        <v>3003.1</v>
      </c>
      <c r="G17" s="146">
        <v>3738.7</v>
      </c>
      <c r="H17" s="146">
        <v>4503.1000000000004</v>
      </c>
      <c r="I17" s="28">
        <v>5721</v>
      </c>
      <c r="J17" s="146">
        <v>6206.8</v>
      </c>
      <c r="K17" s="29" t="s">
        <v>0</v>
      </c>
      <c r="L17" s="29" t="s">
        <v>0</v>
      </c>
      <c r="M17" s="29" t="s">
        <v>0</v>
      </c>
      <c r="N17" s="29" t="s">
        <v>0</v>
      </c>
      <c r="O17" s="29" t="s">
        <v>0</v>
      </c>
      <c r="P17" s="147" t="s">
        <v>0</v>
      </c>
      <c r="Q17" s="29" t="s">
        <v>0</v>
      </c>
      <c r="R17" s="29" t="s">
        <v>0</v>
      </c>
      <c r="S17" s="29" t="s">
        <v>0</v>
      </c>
      <c r="T17" s="29" t="s">
        <v>0</v>
      </c>
      <c r="U17" s="29" t="s">
        <v>0</v>
      </c>
      <c r="V17" s="29" t="s">
        <v>0</v>
      </c>
    </row>
    <row r="18" spans="1:22" ht="30" customHeight="1" outlineLevel="1">
      <c r="A18" s="164"/>
      <c r="B18" s="11" t="str">
        <f>IF('0'!A1=1,"Фінансова діяльність","Financial activity")</f>
        <v>Фінансова діяльність</v>
      </c>
      <c r="C18" s="145">
        <v>1822.4</v>
      </c>
      <c r="D18" s="145">
        <v>2137.3000000000002</v>
      </c>
      <c r="E18" s="146">
        <v>2848.8</v>
      </c>
      <c r="F18" s="146">
        <v>4030.6</v>
      </c>
      <c r="G18" s="146">
        <v>6042.6</v>
      </c>
      <c r="H18" s="146">
        <v>9898.6</v>
      </c>
      <c r="I18" s="28">
        <v>15249.4</v>
      </c>
      <c r="J18" s="146">
        <v>14139</v>
      </c>
      <c r="K18" s="28">
        <v>14858.4</v>
      </c>
      <c r="L18" s="28">
        <v>17720.5</v>
      </c>
      <c r="M18" s="28">
        <v>19762.400000000001</v>
      </c>
      <c r="N18" s="29" t="s">
        <v>0</v>
      </c>
      <c r="O18" s="29" t="s">
        <v>0</v>
      </c>
      <c r="P18" s="147" t="s">
        <v>0</v>
      </c>
      <c r="Q18" s="29" t="s">
        <v>0</v>
      </c>
      <c r="R18" s="29" t="s">
        <v>0</v>
      </c>
      <c r="S18" s="29" t="s">
        <v>0</v>
      </c>
      <c r="T18" s="29" t="s">
        <v>0</v>
      </c>
      <c r="U18" s="29" t="s">
        <v>0</v>
      </c>
      <c r="V18" s="29" t="s">
        <v>0</v>
      </c>
    </row>
    <row r="19" spans="1:22" ht="30" customHeight="1" outlineLevel="1">
      <c r="A19" s="164"/>
      <c r="B19" s="11"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9" s="145">
        <v>2984.3</v>
      </c>
      <c r="D19" s="145">
        <v>3542.9</v>
      </c>
      <c r="E19" s="146">
        <v>4357.3</v>
      </c>
      <c r="F19" s="146">
        <v>6092.3</v>
      </c>
      <c r="G19" s="146">
        <v>8572.4</v>
      </c>
      <c r="H19" s="146">
        <v>11773</v>
      </c>
      <c r="I19" s="28">
        <v>15801</v>
      </c>
      <c r="J19" s="146">
        <v>16471.400000000001</v>
      </c>
      <c r="K19" s="28">
        <v>20710.900000000001</v>
      </c>
      <c r="L19" s="28">
        <v>24832.2</v>
      </c>
      <c r="M19" s="28">
        <v>29495.9</v>
      </c>
      <c r="N19" s="29" t="s">
        <v>0</v>
      </c>
      <c r="O19" s="29" t="s">
        <v>0</v>
      </c>
      <c r="P19" s="147" t="s">
        <v>0</v>
      </c>
      <c r="Q19" s="29" t="s">
        <v>0</v>
      </c>
      <c r="R19" s="29" t="s">
        <v>0</v>
      </c>
      <c r="S19" s="29" t="s">
        <v>0</v>
      </c>
      <c r="T19" s="29" t="s">
        <v>0</v>
      </c>
      <c r="U19" s="29" t="s">
        <v>0</v>
      </c>
      <c r="V19" s="29" t="s">
        <v>0</v>
      </c>
    </row>
    <row r="20" spans="1:22" ht="30" customHeight="1" outlineLevel="1">
      <c r="A20" s="164"/>
      <c r="B20" s="11" t="str">
        <f>IF('0'!A1=1,"з них дослідження і розробки","of which research and developments")</f>
        <v>з них дослідження і розробки</v>
      </c>
      <c r="C20" s="147" t="s">
        <v>0</v>
      </c>
      <c r="D20" s="145">
        <v>1136.7</v>
      </c>
      <c r="E20" s="146">
        <v>1519.7</v>
      </c>
      <c r="F20" s="146">
        <v>2048.4</v>
      </c>
      <c r="G20" s="146">
        <v>2512.4</v>
      </c>
      <c r="H20" s="146">
        <v>3186.4</v>
      </c>
      <c r="I20" s="28">
        <v>4199.7</v>
      </c>
      <c r="J20" s="146">
        <v>4431.2</v>
      </c>
      <c r="K20" s="28">
        <v>4752.8999999999996</v>
      </c>
      <c r="L20" s="28">
        <v>5174.2</v>
      </c>
      <c r="M20" s="28">
        <v>5726</v>
      </c>
      <c r="N20" s="29" t="s">
        <v>0</v>
      </c>
      <c r="O20" s="29" t="s">
        <v>0</v>
      </c>
      <c r="P20" s="147" t="s">
        <v>0</v>
      </c>
      <c r="Q20" s="29" t="s">
        <v>0</v>
      </c>
      <c r="R20" s="29" t="s">
        <v>0</v>
      </c>
      <c r="S20" s="29" t="s">
        <v>0</v>
      </c>
      <c r="T20" s="29" t="s">
        <v>0</v>
      </c>
      <c r="U20" s="29" t="s">
        <v>0</v>
      </c>
      <c r="V20" s="29" t="s">
        <v>0</v>
      </c>
    </row>
    <row r="21" spans="1:22" ht="30" customHeight="1" outlineLevel="1">
      <c r="A21" s="164"/>
      <c r="B21" s="11" t="str">
        <f>IF('0'!A1=1,"Державне управління","Public administration")</f>
        <v>Державне управління</v>
      </c>
      <c r="C21" s="145">
        <v>3963.7</v>
      </c>
      <c r="D21" s="145">
        <v>4861.1000000000004</v>
      </c>
      <c r="E21" s="146">
        <v>4565.3</v>
      </c>
      <c r="F21" s="146">
        <v>7428</v>
      </c>
      <c r="G21" s="146">
        <v>11171.1</v>
      </c>
      <c r="H21" s="146">
        <v>13315</v>
      </c>
      <c r="I21" s="28">
        <v>19416.7</v>
      </c>
      <c r="J21" s="146">
        <v>19156.599999999999</v>
      </c>
      <c r="K21" s="28">
        <v>21429.3</v>
      </c>
      <c r="L21" s="28">
        <v>22443.3</v>
      </c>
      <c r="M21" s="28">
        <v>24963.3</v>
      </c>
      <c r="N21" s="29" t="s">
        <v>0</v>
      </c>
      <c r="O21" s="29" t="s">
        <v>0</v>
      </c>
      <c r="P21" s="147" t="s">
        <v>0</v>
      </c>
      <c r="Q21" s="29" t="s">
        <v>0</v>
      </c>
      <c r="R21" s="29" t="s">
        <v>0</v>
      </c>
      <c r="S21" s="29" t="s">
        <v>0</v>
      </c>
      <c r="T21" s="29" t="s">
        <v>0</v>
      </c>
      <c r="U21" s="29" t="s">
        <v>0</v>
      </c>
      <c r="V21" s="29" t="s">
        <v>0</v>
      </c>
    </row>
    <row r="22" spans="1:22" ht="30" customHeight="1" outlineLevel="1">
      <c r="A22" s="164"/>
      <c r="B22" s="11" t="str">
        <f>IF('0'!A1=1,"Освіта","Education")</f>
        <v>Освіта</v>
      </c>
      <c r="C22" s="145">
        <v>5056.7</v>
      </c>
      <c r="D22" s="145">
        <v>6472.6</v>
      </c>
      <c r="E22" s="146">
        <v>8233.2000000000007</v>
      </c>
      <c r="F22" s="146">
        <v>12377.1</v>
      </c>
      <c r="G22" s="146">
        <v>15795.9</v>
      </c>
      <c r="H22" s="146">
        <v>20859.2</v>
      </c>
      <c r="I22" s="28">
        <v>28529.1</v>
      </c>
      <c r="J22" s="146">
        <v>31816.7</v>
      </c>
      <c r="K22" s="28">
        <v>37157.4</v>
      </c>
      <c r="L22" s="28">
        <v>40668.6</v>
      </c>
      <c r="M22" s="28">
        <v>49408.800000000003</v>
      </c>
      <c r="N22" s="29" t="s">
        <v>0</v>
      </c>
      <c r="O22" s="29" t="s">
        <v>0</v>
      </c>
      <c r="P22" s="147" t="s">
        <v>0</v>
      </c>
      <c r="Q22" s="29" t="s">
        <v>0</v>
      </c>
      <c r="R22" s="29" t="s">
        <v>0</v>
      </c>
      <c r="S22" s="29" t="s">
        <v>0</v>
      </c>
      <c r="T22" s="29" t="s">
        <v>0</v>
      </c>
      <c r="U22" s="29" t="s">
        <v>0</v>
      </c>
      <c r="V22" s="29" t="s">
        <v>0</v>
      </c>
    </row>
    <row r="23" spans="1:22" ht="30" customHeight="1" outlineLevel="1">
      <c r="A23" s="164"/>
      <c r="B23" s="11" t="str">
        <f>IF('0'!A1=1,"Охорона здоров’я та надання соціальної допомоги","Health care and provision of social aid")</f>
        <v>Охорона здоров’я та надання соціальної допомоги</v>
      </c>
      <c r="C23" s="145">
        <v>3440.7</v>
      </c>
      <c r="D23" s="145">
        <v>4288.6000000000004</v>
      </c>
      <c r="E23" s="146">
        <v>5363</v>
      </c>
      <c r="F23" s="146">
        <v>7885.2</v>
      </c>
      <c r="G23" s="146">
        <v>10022.6</v>
      </c>
      <c r="H23" s="146">
        <v>13275.1</v>
      </c>
      <c r="I23" s="28">
        <v>17896.2</v>
      </c>
      <c r="J23" s="146">
        <v>19927.900000000001</v>
      </c>
      <c r="K23" s="28">
        <v>24830</v>
      </c>
      <c r="L23" s="28">
        <v>26812.799999999999</v>
      </c>
      <c r="M23" s="28">
        <v>32945.300000000003</v>
      </c>
      <c r="N23" s="29" t="s">
        <v>0</v>
      </c>
      <c r="O23" s="29" t="s">
        <v>0</v>
      </c>
      <c r="P23" s="147" t="s">
        <v>0</v>
      </c>
      <c r="Q23" s="29" t="s">
        <v>0</v>
      </c>
      <c r="R23" s="29" t="s">
        <v>0</v>
      </c>
      <c r="S23" s="29" t="s">
        <v>0</v>
      </c>
      <c r="T23" s="29" t="s">
        <v>0</v>
      </c>
      <c r="U23" s="29" t="s">
        <v>0</v>
      </c>
      <c r="V23" s="29" t="s">
        <v>0</v>
      </c>
    </row>
    <row r="24" spans="1:22" ht="30" customHeight="1" outlineLevel="1">
      <c r="A24" s="164"/>
      <c r="B24" s="11"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4" s="145">
        <v>1121.3</v>
      </c>
      <c r="D24" s="145">
        <v>1327.3</v>
      </c>
      <c r="E24" s="146">
        <v>1777.4</v>
      </c>
      <c r="F24" s="146">
        <v>2799</v>
      </c>
      <c r="G24" s="146">
        <v>3787.6</v>
      </c>
      <c r="H24" s="146">
        <v>5005.5</v>
      </c>
      <c r="I24" s="28">
        <v>7056.8</v>
      </c>
      <c r="J24" s="146">
        <v>7949.5</v>
      </c>
      <c r="K24" s="28">
        <v>9141.2999999999993</v>
      </c>
      <c r="L24" s="28">
        <v>10357.4</v>
      </c>
      <c r="M24" s="28">
        <v>12770.7</v>
      </c>
      <c r="N24" s="29" t="s">
        <v>0</v>
      </c>
      <c r="O24" s="29" t="s">
        <v>0</v>
      </c>
      <c r="P24" s="147" t="s">
        <v>0</v>
      </c>
      <c r="Q24" s="29" t="s">
        <v>0</v>
      </c>
      <c r="R24" s="29" t="s">
        <v>0</v>
      </c>
      <c r="S24" s="29" t="s">
        <v>0</v>
      </c>
      <c r="T24" s="29" t="s">
        <v>0</v>
      </c>
      <c r="U24" s="29" t="s">
        <v>0</v>
      </c>
      <c r="V24" s="29" t="s">
        <v>0</v>
      </c>
    </row>
    <row r="25" spans="1:22" ht="30" customHeight="1" outlineLevel="1">
      <c r="A25" s="165"/>
      <c r="B25" s="12"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5" s="147" t="s">
        <v>0</v>
      </c>
      <c r="D25" s="145">
        <v>887.3</v>
      </c>
      <c r="E25" s="146">
        <v>1233.7</v>
      </c>
      <c r="F25" s="146">
        <v>2093.6</v>
      </c>
      <c r="G25" s="146">
        <v>2877.2</v>
      </c>
      <c r="H25" s="146">
        <v>3813.7</v>
      </c>
      <c r="I25" s="28">
        <v>5416.1</v>
      </c>
      <c r="J25" s="146">
        <v>6186.1</v>
      </c>
      <c r="K25" s="28">
        <v>6900.1</v>
      </c>
      <c r="L25" s="28">
        <v>7567.3</v>
      </c>
      <c r="M25" s="28">
        <v>9549.2000000000007</v>
      </c>
      <c r="N25" s="29" t="s">
        <v>0</v>
      </c>
      <c r="O25" s="29" t="s">
        <v>0</v>
      </c>
      <c r="P25" s="147" t="s">
        <v>0</v>
      </c>
      <c r="Q25" s="29" t="s">
        <v>0</v>
      </c>
      <c r="R25" s="29" t="s">
        <v>0</v>
      </c>
      <c r="S25" s="29" t="s">
        <v>0</v>
      </c>
      <c r="T25" s="29" t="s">
        <v>0</v>
      </c>
      <c r="U25" s="29" t="s">
        <v>0</v>
      </c>
      <c r="V25" s="29" t="s">
        <v>0</v>
      </c>
    </row>
    <row r="26" spans="1:22" ht="30" customHeight="1">
      <c r="A26" s="161" t="str">
        <f>IF('0'!A1=1,"Фонд оплати праці штатних працівників (млн. грн) КВЕД 2010","Payroll (mln. UAH) CTEA 2010")</f>
        <v>Фонд оплати праці штатних працівників (млн. грн) КВЕД 2010</v>
      </c>
      <c r="B26" s="162"/>
      <c r="C26" s="30" t="s">
        <v>0</v>
      </c>
      <c r="D26" s="30" t="s">
        <v>0</v>
      </c>
      <c r="E26" s="30" t="s">
        <v>0</v>
      </c>
      <c r="F26" s="30" t="s">
        <v>0</v>
      </c>
      <c r="G26" s="30" t="s">
        <v>0</v>
      </c>
      <c r="H26" s="30" t="s">
        <v>0</v>
      </c>
      <c r="I26" s="30" t="s">
        <v>0</v>
      </c>
      <c r="J26" s="148" t="s">
        <v>0</v>
      </c>
      <c r="K26" s="31">
        <v>277045.64376399998</v>
      </c>
      <c r="L26" s="31">
        <v>320331.11157251598</v>
      </c>
      <c r="M26" s="31">
        <v>369388.45756995911</v>
      </c>
      <c r="N26" s="31">
        <v>382817.2</v>
      </c>
      <c r="O26" s="31">
        <v>374163.1</v>
      </c>
      <c r="P26" s="31">
        <v>405934</v>
      </c>
      <c r="Q26" s="31">
        <v>489328.4</v>
      </c>
      <c r="R26" s="31">
        <v>654636</v>
      </c>
      <c r="S26" s="31">
        <v>814993.51240000001</v>
      </c>
      <c r="T26" s="31">
        <v>937531.91020000004</v>
      </c>
      <c r="U26" s="31">
        <v>1021668.1</v>
      </c>
      <c r="V26" s="31">
        <v>1193378.2</v>
      </c>
    </row>
    <row r="27" spans="1:22" ht="30" customHeight="1">
      <c r="A27" s="163" t="str">
        <f>IF('0'!A1=1,"За видами економічної діяльності (КВЕД 2010)","By types of economic activity CTEA 2010")</f>
        <v>За видами економічної діяльності (КВЕД 2010)</v>
      </c>
      <c r="B27" s="13"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27" s="147" t="s">
        <v>0</v>
      </c>
      <c r="D27" s="147" t="s">
        <v>0</v>
      </c>
      <c r="E27" s="147" t="s">
        <v>0</v>
      </c>
      <c r="F27" s="147" t="s">
        <v>0</v>
      </c>
      <c r="G27" s="147" t="s">
        <v>0</v>
      </c>
      <c r="H27" s="147" t="s">
        <v>0</v>
      </c>
      <c r="I27" s="29" t="s">
        <v>0</v>
      </c>
      <c r="J27" s="147" t="s">
        <v>0</v>
      </c>
      <c r="K27" s="32">
        <v>11273.207515999999</v>
      </c>
      <c r="L27" s="32">
        <v>13410.740487034001</v>
      </c>
      <c r="M27" s="32">
        <v>15563.531148037002</v>
      </c>
      <c r="N27" s="32">
        <v>15416.1</v>
      </c>
      <c r="O27" s="32">
        <v>15882.2</v>
      </c>
      <c r="P27" s="32">
        <v>19014</v>
      </c>
      <c r="Q27" s="32">
        <v>23824.400000000001</v>
      </c>
      <c r="R27" s="32">
        <v>33979</v>
      </c>
      <c r="S27" s="150">
        <v>41082.330499999996</v>
      </c>
      <c r="T27" s="150">
        <v>46813.0602</v>
      </c>
      <c r="U27" s="151">
        <v>47968.6</v>
      </c>
      <c r="V27" s="151">
        <v>58863.6</v>
      </c>
    </row>
    <row r="28" spans="1:22" ht="30" customHeight="1">
      <c r="A28" s="164"/>
      <c r="B28" s="14" t="str">
        <f>IF('0'!A1=1,"з них сільське господарство","of which agriculture")</f>
        <v>з них сільське господарство</v>
      </c>
      <c r="C28" s="147" t="s">
        <v>0</v>
      </c>
      <c r="D28" s="147" t="s">
        <v>0</v>
      </c>
      <c r="E28" s="147" t="s">
        <v>0</v>
      </c>
      <c r="F28" s="147" t="s">
        <v>0</v>
      </c>
      <c r="G28" s="147" t="s">
        <v>0</v>
      </c>
      <c r="H28" s="147" t="s">
        <v>0</v>
      </c>
      <c r="I28" s="29" t="s">
        <v>0</v>
      </c>
      <c r="J28" s="147" t="s">
        <v>0</v>
      </c>
      <c r="K28" s="32">
        <v>9693.9981469999984</v>
      </c>
      <c r="L28" s="32">
        <v>11456.525874591001</v>
      </c>
      <c r="M28" s="32">
        <v>13440.287438151003</v>
      </c>
      <c r="N28" s="32">
        <v>13179.6</v>
      </c>
      <c r="O28" s="32">
        <v>13620.2</v>
      </c>
      <c r="P28" s="32">
        <v>15715</v>
      </c>
      <c r="Q28" s="32">
        <v>19279.400000000001</v>
      </c>
      <c r="R28" s="32">
        <v>28030</v>
      </c>
      <c r="S28" s="150">
        <v>33618.139900000002</v>
      </c>
      <c r="T28" s="150">
        <v>40146.543899999997</v>
      </c>
      <c r="U28" s="151">
        <v>41804.9</v>
      </c>
      <c r="V28" s="151">
        <v>48614.3</v>
      </c>
    </row>
    <row r="29" spans="1:22" ht="30" customHeight="1">
      <c r="A29" s="164"/>
      <c r="B29" s="14" t="str">
        <f>IF('0'!A1=1,"Промисловість","Manufacturing")</f>
        <v>Промисловість</v>
      </c>
      <c r="C29" s="147" t="s">
        <v>0</v>
      </c>
      <c r="D29" s="147" t="s">
        <v>0</v>
      </c>
      <c r="E29" s="147" t="s">
        <v>0</v>
      </c>
      <c r="F29" s="147" t="s">
        <v>0</v>
      </c>
      <c r="G29" s="147" t="s">
        <v>0</v>
      </c>
      <c r="H29" s="147" t="s">
        <v>0</v>
      </c>
      <c r="I29" s="29" t="s">
        <v>0</v>
      </c>
      <c r="J29" s="147" t="s">
        <v>0</v>
      </c>
      <c r="K29" s="32">
        <v>85897.309655000005</v>
      </c>
      <c r="L29" s="32">
        <v>102635.44790605</v>
      </c>
      <c r="M29" s="32">
        <v>113894.64494561401</v>
      </c>
      <c r="N29" s="32">
        <v>117509.4</v>
      </c>
      <c r="O29" s="32">
        <v>109909.1</v>
      </c>
      <c r="P29" s="32">
        <v>117209</v>
      </c>
      <c r="Q29" s="32">
        <v>138810.6</v>
      </c>
      <c r="R29" s="32">
        <v>173398</v>
      </c>
      <c r="S29" s="150">
        <v>213962.75649999999</v>
      </c>
      <c r="T29" s="150">
        <v>264121.99859999999</v>
      </c>
      <c r="U29" s="151">
        <v>275061.90000000002</v>
      </c>
      <c r="V29" s="151">
        <v>315632.59999999998</v>
      </c>
    </row>
    <row r="30" spans="1:22" ht="30" customHeight="1">
      <c r="A30" s="164"/>
      <c r="B30" s="14" t="str">
        <f>IF('0'!A1=1,"Будівництво","Construction")</f>
        <v>Будівництво</v>
      </c>
      <c r="C30" s="147" t="s">
        <v>0</v>
      </c>
      <c r="D30" s="147" t="s">
        <v>0</v>
      </c>
      <c r="E30" s="147" t="s">
        <v>0</v>
      </c>
      <c r="F30" s="147" t="s">
        <v>0</v>
      </c>
      <c r="G30" s="147" t="s">
        <v>0</v>
      </c>
      <c r="H30" s="147" t="s">
        <v>0</v>
      </c>
      <c r="I30" s="29" t="s">
        <v>0</v>
      </c>
      <c r="J30" s="147" t="s">
        <v>0</v>
      </c>
      <c r="K30" s="32">
        <v>7864.56945</v>
      </c>
      <c r="L30" s="32">
        <v>9107.5243406690006</v>
      </c>
      <c r="M30" s="32">
        <v>9747.3280315189986</v>
      </c>
      <c r="N30" s="32">
        <v>9286.1</v>
      </c>
      <c r="O30" s="32">
        <v>7816.9</v>
      </c>
      <c r="P30" s="32">
        <v>7758</v>
      </c>
      <c r="Q30" s="32">
        <v>9834.7000000000007</v>
      </c>
      <c r="R30" s="32">
        <v>12515</v>
      </c>
      <c r="S30" s="150">
        <v>16822.261200000001</v>
      </c>
      <c r="T30" s="150">
        <v>21750.0206</v>
      </c>
      <c r="U30" s="151">
        <v>23101.9</v>
      </c>
      <c r="V30" s="151">
        <v>29632.9</v>
      </c>
    </row>
    <row r="31" spans="1:22" ht="30" customHeight="1">
      <c r="A31" s="164"/>
      <c r="B31" s="14"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31" s="147" t="s">
        <v>0</v>
      </c>
      <c r="D31" s="147" t="s">
        <v>0</v>
      </c>
      <c r="E31" s="147" t="s">
        <v>0</v>
      </c>
      <c r="F31" s="147" t="s">
        <v>0</v>
      </c>
      <c r="G31" s="147" t="s">
        <v>0</v>
      </c>
      <c r="H31" s="147" t="s">
        <v>0</v>
      </c>
      <c r="I31" s="29" t="s">
        <v>0</v>
      </c>
      <c r="J31" s="147" t="s">
        <v>0</v>
      </c>
      <c r="K31" s="32">
        <v>19721.913495999997</v>
      </c>
      <c r="L31" s="32">
        <v>24842.750880830004</v>
      </c>
      <c r="M31" s="32">
        <v>30905.524027761003</v>
      </c>
      <c r="N31" s="32">
        <v>32046.5</v>
      </c>
      <c r="O31" s="32">
        <v>32417.3</v>
      </c>
      <c r="P31" s="32">
        <v>38706</v>
      </c>
      <c r="Q31" s="32">
        <v>49653.599999999999</v>
      </c>
      <c r="R31" s="32">
        <v>63796</v>
      </c>
      <c r="S31" s="150">
        <v>85868.313599999994</v>
      </c>
      <c r="T31" s="150">
        <v>99146.820599999992</v>
      </c>
      <c r="U31" s="151">
        <v>107178.2</v>
      </c>
      <c r="V31" s="151">
        <v>130245</v>
      </c>
    </row>
    <row r="32" spans="1:22" ht="30" customHeight="1">
      <c r="A32" s="164"/>
      <c r="B32" s="14"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32" s="147" t="s">
        <v>0</v>
      </c>
      <c r="D32" s="147" t="s">
        <v>0</v>
      </c>
      <c r="E32" s="147" t="s">
        <v>0</v>
      </c>
      <c r="F32" s="147" t="s">
        <v>0</v>
      </c>
      <c r="G32" s="147" t="s">
        <v>0</v>
      </c>
      <c r="H32" s="147" t="s">
        <v>0</v>
      </c>
      <c r="I32" s="29" t="s">
        <v>0</v>
      </c>
      <c r="J32" s="147" t="s">
        <v>0</v>
      </c>
      <c r="K32" s="32">
        <v>24874.454469</v>
      </c>
      <c r="L32" s="32">
        <v>28438.595775903999</v>
      </c>
      <c r="M32" s="32">
        <v>32104.183417918</v>
      </c>
      <c r="N32" s="32">
        <v>33103.800000000003</v>
      </c>
      <c r="O32" s="32">
        <v>33052.5</v>
      </c>
      <c r="P32" s="32">
        <v>36931</v>
      </c>
      <c r="Q32" s="32">
        <v>46005.4</v>
      </c>
      <c r="R32" s="32">
        <v>60448</v>
      </c>
      <c r="S32" s="150">
        <v>76715.853499999997</v>
      </c>
      <c r="T32" s="150">
        <v>89197.196299999996</v>
      </c>
      <c r="U32" s="151">
        <v>89736.9</v>
      </c>
      <c r="V32" s="151">
        <v>101540.4</v>
      </c>
    </row>
    <row r="33" spans="1:22" ht="30" customHeight="1">
      <c r="A33" s="164"/>
      <c r="B33" s="14" t="str">
        <f>IF('0'!A1=1,"діяльність транспорту"," transport activities")</f>
        <v>діяльність транспорту</v>
      </c>
      <c r="C33" s="147" t="s">
        <v>0</v>
      </c>
      <c r="D33" s="147" t="s">
        <v>0</v>
      </c>
      <c r="E33" s="147" t="s">
        <v>0</v>
      </c>
      <c r="F33" s="147" t="s">
        <v>0</v>
      </c>
      <c r="G33" s="147" t="s">
        <v>0</v>
      </c>
      <c r="H33" s="147" t="s">
        <v>0</v>
      </c>
      <c r="I33" s="29" t="s">
        <v>0</v>
      </c>
      <c r="J33" s="147" t="s">
        <v>0</v>
      </c>
      <c r="K33" s="29" t="s">
        <v>0</v>
      </c>
      <c r="L33" s="29" t="s">
        <v>0</v>
      </c>
      <c r="M33" s="29" t="s">
        <v>0</v>
      </c>
      <c r="N33" s="29" t="s">
        <v>0</v>
      </c>
      <c r="O33" s="32">
        <v>12994</v>
      </c>
      <c r="P33" s="32">
        <v>14581</v>
      </c>
      <c r="Q33" s="32">
        <v>19565.3</v>
      </c>
      <c r="R33" s="32">
        <v>26706</v>
      </c>
      <c r="S33" s="150" t="s">
        <v>0</v>
      </c>
      <c r="T33" s="150" t="s">
        <v>0</v>
      </c>
      <c r="U33" s="151" t="s">
        <v>0</v>
      </c>
      <c r="V33" s="151" t="s">
        <v>0</v>
      </c>
    </row>
    <row r="34" spans="1:22" ht="28.9" customHeight="1">
      <c r="A34" s="164"/>
      <c r="B34" s="14"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34" s="147" t="s">
        <v>0</v>
      </c>
      <c r="D34" s="147" t="s">
        <v>0</v>
      </c>
      <c r="E34" s="147" t="s">
        <v>0</v>
      </c>
      <c r="F34" s="147" t="s">
        <v>0</v>
      </c>
      <c r="G34" s="147" t="s">
        <v>0</v>
      </c>
      <c r="H34" s="147" t="s">
        <v>0</v>
      </c>
      <c r="I34" s="29" t="s">
        <v>0</v>
      </c>
      <c r="J34" s="147" t="s">
        <v>0</v>
      </c>
      <c r="K34" s="32">
        <v>14959.519694000001</v>
      </c>
      <c r="L34" s="32">
        <v>17212.897960800998</v>
      </c>
      <c r="M34" s="32">
        <v>19594.405794677998</v>
      </c>
      <c r="N34" s="32">
        <v>20246.400000000001</v>
      </c>
      <c r="O34" s="32">
        <v>18026.5</v>
      </c>
      <c r="P34" s="32">
        <v>20275</v>
      </c>
      <c r="Q34" s="32">
        <v>23849.4</v>
      </c>
      <c r="R34" s="32">
        <v>30229</v>
      </c>
      <c r="S34" s="150">
        <v>40465.659599999999</v>
      </c>
      <c r="T34" s="150">
        <v>47174.339700000004</v>
      </c>
      <c r="U34" s="151">
        <v>46068</v>
      </c>
      <c r="V34" s="151">
        <v>50282.2</v>
      </c>
    </row>
    <row r="35" spans="1:22" ht="30" customHeight="1">
      <c r="A35" s="164"/>
      <c r="B35" s="14" t="str">
        <f>IF('0'!A1=1,"поштова та кур’єрська діяльність","Postal and courier activities")</f>
        <v>поштова та кур’єрська діяльність</v>
      </c>
      <c r="C35" s="147" t="s">
        <v>0</v>
      </c>
      <c r="D35" s="147" t="s">
        <v>0</v>
      </c>
      <c r="E35" s="147" t="s">
        <v>0</v>
      </c>
      <c r="F35" s="147" t="s">
        <v>0</v>
      </c>
      <c r="G35" s="147" t="s">
        <v>0</v>
      </c>
      <c r="H35" s="147" t="s">
        <v>0</v>
      </c>
      <c r="I35" s="29" t="s">
        <v>0</v>
      </c>
      <c r="J35" s="147" t="s">
        <v>0</v>
      </c>
      <c r="K35" s="32">
        <v>1840.580604</v>
      </c>
      <c r="L35" s="32">
        <v>1999.9248843350001</v>
      </c>
      <c r="M35" s="32">
        <v>2111.6091197679998</v>
      </c>
      <c r="N35" s="32">
        <v>2123.5</v>
      </c>
      <c r="O35" s="32">
        <v>2032</v>
      </c>
      <c r="P35" s="32">
        <v>2075</v>
      </c>
      <c r="Q35" s="32">
        <v>2590.6999999999998</v>
      </c>
      <c r="R35" s="32">
        <v>3514</v>
      </c>
      <c r="S35" s="150">
        <v>4488.0910999999996</v>
      </c>
      <c r="T35" s="150">
        <v>4938.0000999999993</v>
      </c>
      <c r="U35" s="151">
        <v>5449.2</v>
      </c>
      <c r="V35" s="151">
        <v>6314.5</v>
      </c>
    </row>
    <row r="36" spans="1:22" ht="30" customHeight="1">
      <c r="A36" s="164"/>
      <c r="B36" s="14" t="str">
        <f>IF('0'!A1=1,"Тимчасове розміщування й  організація харчування","Accommodation and food service activities")</f>
        <v>Тимчасове розміщування й  організація харчування</v>
      </c>
      <c r="C36" s="147" t="s">
        <v>0</v>
      </c>
      <c r="D36" s="147" t="s">
        <v>0</v>
      </c>
      <c r="E36" s="147" t="s">
        <v>0</v>
      </c>
      <c r="F36" s="147" t="s">
        <v>0</v>
      </c>
      <c r="G36" s="147" t="s">
        <v>0</v>
      </c>
      <c r="H36" s="147" t="s">
        <v>0</v>
      </c>
      <c r="I36" s="29" t="s">
        <v>0</v>
      </c>
      <c r="J36" s="147" t="s">
        <v>0</v>
      </c>
      <c r="K36" s="32">
        <v>1637.7133700000002</v>
      </c>
      <c r="L36" s="32">
        <v>1904.682152223</v>
      </c>
      <c r="M36" s="32">
        <v>2319.4202205600004</v>
      </c>
      <c r="N36" s="32">
        <v>2489.5</v>
      </c>
      <c r="O36" s="32">
        <v>2320</v>
      </c>
      <c r="P36" s="32">
        <v>2387</v>
      </c>
      <c r="Q36" s="32">
        <v>3194.6</v>
      </c>
      <c r="R36" s="32">
        <v>4163</v>
      </c>
      <c r="S36" s="150">
        <v>4952.3339999999998</v>
      </c>
      <c r="T36" s="150">
        <v>6119.9337999999998</v>
      </c>
      <c r="U36" s="151">
        <v>4896.8999999999996</v>
      </c>
      <c r="V36" s="151">
        <v>6685.2</v>
      </c>
    </row>
    <row r="37" spans="1:22" ht="30" customHeight="1">
      <c r="A37" s="164"/>
      <c r="B37" s="14" t="str">
        <f>IF('0'!A1=1,"Інформація та телекомунікації","Information and communication")</f>
        <v>Інформація та телекомунікації</v>
      </c>
      <c r="C37" s="147" t="s">
        <v>0</v>
      </c>
      <c r="D37" s="147" t="s">
        <v>0</v>
      </c>
      <c r="E37" s="147" t="s">
        <v>0</v>
      </c>
      <c r="F37" s="147" t="s">
        <v>0</v>
      </c>
      <c r="G37" s="147" t="s">
        <v>0</v>
      </c>
      <c r="H37" s="147" t="s">
        <v>0</v>
      </c>
      <c r="I37" s="29" t="s">
        <v>0</v>
      </c>
      <c r="J37" s="147" t="s">
        <v>0</v>
      </c>
      <c r="K37" s="32">
        <v>7595.3483019999994</v>
      </c>
      <c r="L37" s="32">
        <v>8171.2346328999984</v>
      </c>
      <c r="M37" s="32">
        <v>9306.1207737630011</v>
      </c>
      <c r="N37" s="32">
        <v>9901.7000000000007</v>
      </c>
      <c r="O37" s="32">
        <v>9769.5</v>
      </c>
      <c r="P37" s="32">
        <v>11433</v>
      </c>
      <c r="Q37" s="32">
        <v>13989.4</v>
      </c>
      <c r="R37" s="32">
        <v>17163</v>
      </c>
      <c r="S37" s="150">
        <v>20229.121899999998</v>
      </c>
      <c r="T37" s="150">
        <v>23478.475600000002</v>
      </c>
      <c r="U37" s="151">
        <v>25357.7</v>
      </c>
      <c r="V37" s="151">
        <v>31802.5</v>
      </c>
    </row>
    <row r="38" spans="1:22" ht="30" customHeight="1">
      <c r="A38" s="164"/>
      <c r="B38" s="14" t="str">
        <f>IF('0'!A1=1,"Фінансова та страхова діяльність","Financial and insurance activities")</f>
        <v>Фінансова та страхова діяльність</v>
      </c>
      <c r="C38" s="147" t="s">
        <v>0</v>
      </c>
      <c r="D38" s="147" t="s">
        <v>0</v>
      </c>
      <c r="E38" s="147" t="s">
        <v>0</v>
      </c>
      <c r="F38" s="147" t="s">
        <v>0</v>
      </c>
      <c r="G38" s="147" t="s">
        <v>0</v>
      </c>
      <c r="H38" s="147" t="s">
        <v>0</v>
      </c>
      <c r="I38" s="29" t="s">
        <v>0</v>
      </c>
      <c r="J38" s="147" t="s">
        <v>0</v>
      </c>
      <c r="K38" s="32">
        <v>14712.667945999998</v>
      </c>
      <c r="L38" s="32">
        <v>17572.813125797002</v>
      </c>
      <c r="M38" s="32">
        <v>19807.976468968005</v>
      </c>
      <c r="N38" s="32">
        <v>20217.400000000001</v>
      </c>
      <c r="O38" s="32">
        <v>20657.5</v>
      </c>
      <c r="P38" s="32">
        <v>19768</v>
      </c>
      <c r="Q38" s="32">
        <v>21374.2</v>
      </c>
      <c r="R38" s="32">
        <v>25899</v>
      </c>
      <c r="S38" s="150">
        <v>32557.21</v>
      </c>
      <c r="T38" s="150">
        <v>38284.931299999997</v>
      </c>
      <c r="U38" s="151">
        <v>42068.6</v>
      </c>
      <c r="V38" s="151">
        <v>48926.3</v>
      </c>
    </row>
    <row r="39" spans="1:22" ht="30" customHeight="1">
      <c r="A39" s="164"/>
      <c r="B39" s="14" t="str">
        <f>IF('0'!A1=1,"Операції з нерухомим майном","Real estate activities")</f>
        <v>Операції з нерухомим майном</v>
      </c>
      <c r="C39" s="147" t="s">
        <v>0</v>
      </c>
      <c r="D39" s="147" t="s">
        <v>0</v>
      </c>
      <c r="E39" s="147" t="s">
        <v>0</v>
      </c>
      <c r="F39" s="147" t="s">
        <v>0</v>
      </c>
      <c r="G39" s="147" t="s">
        <v>0</v>
      </c>
      <c r="H39" s="147" t="s">
        <v>0</v>
      </c>
      <c r="I39" s="29" t="s">
        <v>0</v>
      </c>
      <c r="J39" s="147" t="s">
        <v>0</v>
      </c>
      <c r="K39" s="32">
        <v>3404.9798209999999</v>
      </c>
      <c r="L39" s="32">
        <v>3969.8384403509999</v>
      </c>
      <c r="M39" s="32">
        <v>4379.0370439689996</v>
      </c>
      <c r="N39" s="32">
        <v>4169.8</v>
      </c>
      <c r="O39" s="32">
        <v>3805.3</v>
      </c>
      <c r="P39" s="32">
        <v>4035</v>
      </c>
      <c r="Q39" s="32">
        <v>4900.7</v>
      </c>
      <c r="R39" s="32">
        <v>6021</v>
      </c>
      <c r="S39" s="150">
        <v>7516.4454000000005</v>
      </c>
      <c r="T39" s="150">
        <v>7763.75</v>
      </c>
      <c r="U39" s="151">
        <v>7935.7</v>
      </c>
      <c r="V39" s="151">
        <v>9732.2000000000007</v>
      </c>
    </row>
    <row r="40" spans="1:22" ht="30" customHeight="1">
      <c r="A40" s="164"/>
      <c r="B40" s="14" t="str">
        <f>IF('0'!A1=1,"Професійна, наукова та технічна  діяльність","Professional, scientific and technical activities")</f>
        <v>Професійна, наукова та технічна  діяльність</v>
      </c>
      <c r="C40" s="147" t="s">
        <v>0</v>
      </c>
      <c r="D40" s="147" t="s">
        <v>0</v>
      </c>
      <c r="E40" s="147" t="s">
        <v>0</v>
      </c>
      <c r="F40" s="147" t="s">
        <v>0</v>
      </c>
      <c r="G40" s="147" t="s">
        <v>0</v>
      </c>
      <c r="H40" s="147" t="s">
        <v>0</v>
      </c>
      <c r="I40" s="29" t="s">
        <v>0</v>
      </c>
      <c r="J40" s="147" t="s">
        <v>0</v>
      </c>
      <c r="K40" s="32">
        <v>11573.779654000002</v>
      </c>
      <c r="L40" s="32">
        <v>13585.095337180001</v>
      </c>
      <c r="M40" s="32">
        <v>16305.264510290001</v>
      </c>
      <c r="N40" s="32">
        <v>16587.599999999999</v>
      </c>
      <c r="O40" s="32">
        <v>17529.2</v>
      </c>
      <c r="P40" s="32">
        <v>19412</v>
      </c>
      <c r="Q40" s="32">
        <v>22290</v>
      </c>
      <c r="R40" s="32">
        <v>26403</v>
      </c>
      <c r="S40" s="150">
        <v>34898.455700000006</v>
      </c>
      <c r="T40" s="150">
        <v>34530.7281</v>
      </c>
      <c r="U40" s="151">
        <v>40527.699999999997</v>
      </c>
      <c r="V40" s="151">
        <v>47568.800000000003</v>
      </c>
    </row>
    <row r="41" spans="1:22" ht="30" customHeight="1">
      <c r="A41" s="164"/>
      <c r="B41" s="14" t="str">
        <f>IF('0'!A1=1,"з неї наукові дослідження та розробки","of which scientific research and development")</f>
        <v>з неї наукові дослідження та розробки</v>
      </c>
      <c r="C41" s="147" t="s">
        <v>0</v>
      </c>
      <c r="D41" s="147" t="s">
        <v>0</v>
      </c>
      <c r="E41" s="147" t="s">
        <v>0</v>
      </c>
      <c r="F41" s="147" t="s">
        <v>0</v>
      </c>
      <c r="G41" s="147" t="s">
        <v>0</v>
      </c>
      <c r="H41" s="147" t="s">
        <v>0</v>
      </c>
      <c r="I41" s="29" t="s">
        <v>0</v>
      </c>
      <c r="J41" s="147" t="s">
        <v>0</v>
      </c>
      <c r="K41" s="32">
        <v>4559.06405</v>
      </c>
      <c r="L41" s="32">
        <v>4968.5596642640003</v>
      </c>
      <c r="M41" s="32">
        <v>5049.7105976520006</v>
      </c>
      <c r="N41" s="32">
        <v>5394.7</v>
      </c>
      <c r="O41" s="32">
        <v>5324.9</v>
      </c>
      <c r="P41" s="32">
        <v>5775</v>
      </c>
      <c r="Q41" s="32">
        <v>6644</v>
      </c>
      <c r="R41" s="32">
        <v>8598</v>
      </c>
      <c r="S41" s="150">
        <v>11407.1911</v>
      </c>
      <c r="T41" s="150">
        <v>11063.1245</v>
      </c>
      <c r="U41" s="151">
        <v>12048.6</v>
      </c>
      <c r="V41" s="151">
        <v>13662.9</v>
      </c>
    </row>
    <row r="42" spans="1:22" ht="30" customHeight="1">
      <c r="A42" s="164"/>
      <c r="B42" s="14"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42" s="147" t="s">
        <v>0</v>
      </c>
      <c r="D42" s="147" t="s">
        <v>0</v>
      </c>
      <c r="E42" s="147" t="s">
        <v>0</v>
      </c>
      <c r="F42" s="147" t="s">
        <v>0</v>
      </c>
      <c r="G42" s="147" t="s">
        <v>0</v>
      </c>
      <c r="H42" s="147" t="s">
        <v>0</v>
      </c>
      <c r="I42" s="29" t="s">
        <v>0</v>
      </c>
      <c r="J42" s="147" t="s">
        <v>0</v>
      </c>
      <c r="K42" s="32">
        <v>4507.684741</v>
      </c>
      <c r="L42" s="32">
        <v>5594.6333462919993</v>
      </c>
      <c r="M42" s="32">
        <v>6562.6070765579998</v>
      </c>
      <c r="N42" s="32">
        <v>6902.1</v>
      </c>
      <c r="O42" s="32">
        <v>7240.2</v>
      </c>
      <c r="P42" s="32">
        <v>7187</v>
      </c>
      <c r="Q42" s="32">
        <v>9034.2999999999993</v>
      </c>
      <c r="R42" s="32">
        <v>11763</v>
      </c>
      <c r="S42" s="150">
        <v>15235.7757</v>
      </c>
      <c r="T42" s="150">
        <v>18718.485399999998</v>
      </c>
      <c r="U42" s="151">
        <v>19800.400000000001</v>
      </c>
      <c r="V42" s="151">
        <v>24402</v>
      </c>
    </row>
    <row r="43" spans="1:22" ht="30" customHeight="1">
      <c r="A43" s="164"/>
      <c r="B43" s="14"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43" s="147" t="s">
        <v>0</v>
      </c>
      <c r="D43" s="147" t="s">
        <v>0</v>
      </c>
      <c r="E43" s="147" t="s">
        <v>0</v>
      </c>
      <c r="F43" s="147" t="s">
        <v>0</v>
      </c>
      <c r="G43" s="147" t="s">
        <v>0</v>
      </c>
      <c r="H43" s="147" t="s">
        <v>0</v>
      </c>
      <c r="I43" s="29" t="s">
        <v>0</v>
      </c>
      <c r="J43" s="147" t="s">
        <v>0</v>
      </c>
      <c r="K43" s="32">
        <v>19935.385912999998</v>
      </c>
      <c r="L43" s="32">
        <v>21055.393032112999</v>
      </c>
      <c r="M43" s="32">
        <v>23139.663178469007</v>
      </c>
      <c r="N43" s="32">
        <v>24870.400000000001</v>
      </c>
      <c r="O43" s="32">
        <v>24217.8</v>
      </c>
      <c r="P43" s="32">
        <v>25434</v>
      </c>
      <c r="Q43" s="32">
        <v>33098.1</v>
      </c>
      <c r="R43" s="32">
        <v>51301</v>
      </c>
      <c r="S43" s="150">
        <v>69359.901799999992</v>
      </c>
      <c r="T43" s="150">
        <v>69259.485000000001</v>
      </c>
      <c r="U43" s="151">
        <v>83659.899999999994</v>
      </c>
      <c r="V43" s="151">
        <v>90941.3</v>
      </c>
    </row>
    <row r="44" spans="1:22" ht="30" customHeight="1">
      <c r="A44" s="164"/>
      <c r="B44" s="14" t="str">
        <f>IF('0'!A1=1,"Освіта","Education")</f>
        <v>Освіта</v>
      </c>
      <c r="C44" s="147" t="s">
        <v>0</v>
      </c>
      <c r="D44" s="147" t="s">
        <v>0</v>
      </c>
      <c r="E44" s="147" t="s">
        <v>0</v>
      </c>
      <c r="F44" s="147" t="s">
        <v>0</v>
      </c>
      <c r="G44" s="147" t="s">
        <v>0</v>
      </c>
      <c r="H44" s="147" t="s">
        <v>0</v>
      </c>
      <c r="I44" s="29" t="s">
        <v>0</v>
      </c>
      <c r="J44" s="147" t="s">
        <v>0</v>
      </c>
      <c r="K44" s="32">
        <v>36428.520347000005</v>
      </c>
      <c r="L44" s="32">
        <v>39480.487025526003</v>
      </c>
      <c r="M44" s="32">
        <v>48295.662203785992</v>
      </c>
      <c r="N44" s="32">
        <v>50683.4</v>
      </c>
      <c r="O44" s="32">
        <v>49377</v>
      </c>
      <c r="P44" s="32">
        <v>53904</v>
      </c>
      <c r="Q44" s="32">
        <v>62985</v>
      </c>
      <c r="R44" s="32">
        <v>96922</v>
      </c>
      <c r="S44" s="150">
        <v>115332.93059999999</v>
      </c>
      <c r="T44" s="150">
        <v>128415.58929999999</v>
      </c>
      <c r="U44" s="151">
        <v>146770.6</v>
      </c>
      <c r="V44" s="151">
        <v>164049.9</v>
      </c>
    </row>
    <row r="45" spans="1:22" ht="30" customHeight="1">
      <c r="A45" s="164"/>
      <c r="B45" s="14" t="str">
        <f>IF('0'!A1=1,"Охорона здоров’я та надання  соціальної допомоги","Human health and social work activities")</f>
        <v>Охорона здоров’я та надання  соціальної допомоги</v>
      </c>
      <c r="C45" s="147" t="s">
        <v>0</v>
      </c>
      <c r="D45" s="147" t="s">
        <v>0</v>
      </c>
      <c r="E45" s="147" t="s">
        <v>0</v>
      </c>
      <c r="F45" s="147" t="s">
        <v>0</v>
      </c>
      <c r="G45" s="147" t="s">
        <v>0</v>
      </c>
      <c r="H45" s="147" t="s">
        <v>0</v>
      </c>
      <c r="I45" s="29" t="s">
        <v>0</v>
      </c>
      <c r="J45" s="147" t="s">
        <v>0</v>
      </c>
      <c r="K45" s="32">
        <v>22411.227739000002</v>
      </c>
      <c r="L45" s="32">
        <v>24202.929153713001</v>
      </c>
      <c r="M45" s="32">
        <v>29005.608055024</v>
      </c>
      <c r="N45" s="32">
        <v>31543.8</v>
      </c>
      <c r="O45" s="32">
        <v>31204.2</v>
      </c>
      <c r="P45" s="32">
        <v>33404</v>
      </c>
      <c r="Q45" s="32">
        <v>39639.1</v>
      </c>
      <c r="R45" s="32">
        <v>56813</v>
      </c>
      <c r="S45" s="150">
        <v>64901.4179</v>
      </c>
      <c r="T45" s="150">
        <v>73422.316599999991</v>
      </c>
      <c r="U45" s="151">
        <v>88329.8</v>
      </c>
      <c r="V45" s="151">
        <v>111394.7</v>
      </c>
    </row>
    <row r="46" spans="1:22" ht="30" customHeight="1">
      <c r="A46" s="164"/>
      <c r="B46" s="14" t="str">
        <f>IF('0'!A1=1,"з них охорона здоров’я  ","of which human health")</f>
        <v xml:space="preserve">з них охорона здоров’я  </v>
      </c>
      <c r="C46" s="147" t="s">
        <v>0</v>
      </c>
      <c r="D46" s="147" t="s">
        <v>0</v>
      </c>
      <c r="E46" s="147" t="s">
        <v>0</v>
      </c>
      <c r="F46" s="147" t="s">
        <v>0</v>
      </c>
      <c r="G46" s="147" t="s">
        <v>0</v>
      </c>
      <c r="H46" s="147" t="s">
        <v>0</v>
      </c>
      <c r="I46" s="29" t="s">
        <v>0</v>
      </c>
      <c r="J46" s="147" t="s">
        <v>0</v>
      </c>
      <c r="K46" s="32">
        <v>20145.360004000002</v>
      </c>
      <c r="L46" s="32">
        <v>21794.676319203998</v>
      </c>
      <c r="M46" s="32">
        <v>26093.923376145998</v>
      </c>
      <c r="N46" s="32">
        <v>28422</v>
      </c>
      <c r="O46" s="32">
        <v>27976</v>
      </c>
      <c r="P46" s="32">
        <v>30117</v>
      </c>
      <c r="Q46" s="32">
        <v>35682</v>
      </c>
      <c r="R46" s="32">
        <v>51234</v>
      </c>
      <c r="S46" s="150">
        <v>58564.700700000001</v>
      </c>
      <c r="T46" s="150">
        <v>66814.489000000001</v>
      </c>
      <c r="U46" s="151">
        <v>80425.8</v>
      </c>
      <c r="V46" s="151">
        <v>102599.1</v>
      </c>
    </row>
    <row r="47" spans="1:22" ht="30" customHeight="1">
      <c r="A47" s="164"/>
      <c r="B47" s="14" t="str">
        <f>IF('0'!A1=1,"Мистецтво, спорт, розваги та відпочинок","Arts, sport, entertainment and recreation")</f>
        <v>Мистецтво, спорт, розваги та відпочинок</v>
      </c>
      <c r="C47" s="147" t="s">
        <v>0</v>
      </c>
      <c r="D47" s="147" t="s">
        <v>0</v>
      </c>
      <c r="E47" s="147" t="s">
        <v>0</v>
      </c>
      <c r="F47" s="147" t="s">
        <v>0</v>
      </c>
      <c r="G47" s="147" t="s">
        <v>0</v>
      </c>
      <c r="H47" s="147" t="s">
        <v>0</v>
      </c>
      <c r="I47" s="29" t="s">
        <v>0</v>
      </c>
      <c r="J47" s="147" t="s">
        <v>0</v>
      </c>
      <c r="K47" s="32">
        <v>4164.3029509999997</v>
      </c>
      <c r="L47" s="32">
        <v>5202.0889988529998</v>
      </c>
      <c r="M47" s="32">
        <v>6524.2500422239991</v>
      </c>
      <c r="N47" s="32">
        <v>6592.8</v>
      </c>
      <c r="O47" s="32">
        <v>7484.2</v>
      </c>
      <c r="P47" s="32">
        <v>8006</v>
      </c>
      <c r="Q47" s="32">
        <v>9006.5</v>
      </c>
      <c r="R47" s="32">
        <v>11921</v>
      </c>
      <c r="S47" s="150">
        <v>12993.874900000001</v>
      </c>
      <c r="T47" s="150">
        <v>13916.257800000001</v>
      </c>
      <c r="U47" s="151">
        <v>15798.6</v>
      </c>
      <c r="V47" s="151">
        <v>17978.400000000001</v>
      </c>
    </row>
    <row r="48" spans="1:22" ht="30" customHeight="1">
      <c r="A48" s="164"/>
      <c r="B48" s="14" t="str">
        <f>IF('0'!A1=1,"діяльність у сфері творчості, мистецтва та розваг","arts, entertainment and recreation activities")</f>
        <v>діяльність у сфері творчості, мистецтва та розваг</v>
      </c>
      <c r="C48" s="147" t="s">
        <v>0</v>
      </c>
      <c r="D48" s="147" t="s">
        <v>0</v>
      </c>
      <c r="E48" s="147" t="s">
        <v>0</v>
      </c>
      <c r="F48" s="147" t="s">
        <v>0</v>
      </c>
      <c r="G48" s="147" t="s">
        <v>0</v>
      </c>
      <c r="H48" s="147" t="s">
        <v>0</v>
      </c>
      <c r="I48" s="29" t="s">
        <v>0</v>
      </c>
      <c r="J48" s="147" t="s">
        <v>0</v>
      </c>
      <c r="K48" s="32">
        <v>2126.489505</v>
      </c>
      <c r="L48" s="32">
        <v>2423.308179528</v>
      </c>
      <c r="M48" s="32">
        <v>3112.5273868660001</v>
      </c>
      <c r="N48" s="32">
        <v>2864.6</v>
      </c>
      <c r="O48" s="32">
        <v>3049.5</v>
      </c>
      <c r="P48" s="32">
        <v>3221</v>
      </c>
      <c r="Q48" s="32">
        <v>3877.8</v>
      </c>
      <c r="R48" s="32">
        <v>5798</v>
      </c>
      <c r="S48" s="150">
        <v>6521.0237999999999</v>
      </c>
      <c r="T48" s="150">
        <v>6945.7070000000003</v>
      </c>
      <c r="U48" s="151">
        <v>7759.9</v>
      </c>
      <c r="V48" s="151">
        <v>8852</v>
      </c>
    </row>
    <row r="49" spans="1:116" ht="30" customHeight="1">
      <c r="A49" s="164"/>
      <c r="B49" s="14"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49" s="147" t="s">
        <v>0</v>
      </c>
      <c r="D49" s="147" t="s">
        <v>0</v>
      </c>
      <c r="E49" s="147" t="s">
        <v>0</v>
      </c>
      <c r="F49" s="147" t="s">
        <v>0</v>
      </c>
      <c r="G49" s="147" t="s">
        <v>0</v>
      </c>
      <c r="H49" s="147" t="s">
        <v>0</v>
      </c>
      <c r="I49" s="29" t="s">
        <v>0</v>
      </c>
      <c r="J49" s="147" t="s">
        <v>0</v>
      </c>
      <c r="K49" s="32">
        <v>1178.7977190000001</v>
      </c>
      <c r="L49" s="32">
        <v>1295.5082854079997</v>
      </c>
      <c r="M49" s="32">
        <v>1564.8585146800001</v>
      </c>
      <c r="N49" s="32">
        <v>1639</v>
      </c>
      <c r="O49" s="32">
        <v>1676.4</v>
      </c>
      <c r="P49" s="32">
        <v>1762</v>
      </c>
      <c r="Q49" s="32">
        <v>2068.6</v>
      </c>
      <c r="R49" s="32">
        <v>2864</v>
      </c>
      <c r="S49" s="150">
        <v>3078.2076000000002</v>
      </c>
      <c r="T49" s="150">
        <v>3465.2255</v>
      </c>
      <c r="U49" s="151">
        <v>3679.2</v>
      </c>
      <c r="V49" s="151">
        <v>4353.8999999999996</v>
      </c>
    </row>
    <row r="50" spans="1:116" ht="30" customHeight="1">
      <c r="A50" s="165"/>
      <c r="B50" s="15" t="str">
        <f>IF('0'!A1=1,"Надання інших видів послуг","Other service activities")</f>
        <v>Надання інших видів послуг</v>
      </c>
      <c r="C50" s="147" t="s">
        <v>0</v>
      </c>
      <c r="D50" s="147" t="s">
        <v>0</v>
      </c>
      <c r="E50" s="147" t="s">
        <v>0</v>
      </c>
      <c r="F50" s="147" t="s">
        <v>0</v>
      </c>
      <c r="G50" s="147" t="s">
        <v>0</v>
      </c>
      <c r="H50" s="147" t="s">
        <v>0</v>
      </c>
      <c r="I50" s="29" t="s">
        <v>0</v>
      </c>
      <c r="J50" s="147" t="s">
        <v>0</v>
      </c>
      <c r="K50" s="32">
        <v>1042.5783940000001</v>
      </c>
      <c r="L50" s="32">
        <v>1156.8569370809998</v>
      </c>
      <c r="M50" s="32">
        <v>1527.6364254990001</v>
      </c>
      <c r="N50" s="32">
        <v>1496.8</v>
      </c>
      <c r="O50" s="32">
        <v>1480.1</v>
      </c>
      <c r="P50" s="32">
        <v>1347</v>
      </c>
      <c r="Q50" s="32">
        <v>1688</v>
      </c>
      <c r="R50" s="32">
        <v>2130</v>
      </c>
      <c r="S50" s="150">
        <v>2564.5292000000004</v>
      </c>
      <c r="T50" s="150">
        <v>2592.8609999999999</v>
      </c>
      <c r="U50" s="151">
        <v>3474.7</v>
      </c>
      <c r="V50" s="151">
        <v>3982.5</v>
      </c>
    </row>
    <row r="51" spans="1:116">
      <c r="A51" s="16"/>
      <c r="B51" s="16"/>
      <c r="V51" s="5"/>
    </row>
    <row r="52" spans="1:116" s="3" customFormat="1" ht="18" customHeight="1">
      <c r="A52" s="17"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52" s="18"/>
      <c r="C52" s="33"/>
      <c r="D52" s="33"/>
      <c r="E52" s="33"/>
      <c r="F52" s="33"/>
      <c r="G52" s="33"/>
      <c r="H52" s="33"/>
      <c r="I52" s="33"/>
      <c r="J52" s="33"/>
      <c r="K52" s="34"/>
      <c r="L52" s="34"/>
      <c r="M52" s="34"/>
      <c r="N52" s="34"/>
      <c r="O52" s="34"/>
      <c r="P52" s="34"/>
      <c r="Q52" s="34"/>
      <c r="V52" s="1"/>
    </row>
    <row r="53" spans="1:116" s="4" customFormat="1" ht="15" customHeight="1">
      <c r="A53" s="19" t="str">
        <f>IF('0'!A1=1,"Починаючи 2014 року дані наведено без урахування тимчасово окупованої території Автономної Республіки Крим, м. Севастополя,  2015 року також без частини зони проведення антитерористичної операції.","Since 2014 excluding the temporarily occupied territory of the Autonomous Republic of Crimea and the city of Sevastopol, since 2015 excluding part of the anti-terrorist operation zone.")</f>
        <v>Починаючи 2014 року дані наведено без урахування тимчасово окупованої території Автономної Республіки Крим, м. Севастополя,  2015 року також без частини зони проведення антитерористичної операції.</v>
      </c>
      <c r="B53" s="20"/>
      <c r="C53" s="149"/>
      <c r="D53" s="142"/>
      <c r="E53" s="142"/>
      <c r="F53" s="142"/>
      <c r="G53" s="142"/>
      <c r="H53" s="142"/>
      <c r="I53" s="21"/>
      <c r="J53" s="142"/>
      <c r="K53" s="21"/>
      <c r="L53" s="23"/>
      <c r="M53" s="23"/>
      <c r="N53" s="24"/>
      <c r="O53" s="24"/>
      <c r="P53" s="149"/>
      <c r="Q53" s="24"/>
      <c r="V53" s="1"/>
    </row>
    <row r="54" spans="1:116" s="4" customFormat="1" ht="15" customHeight="1">
      <c r="A54" s="19"/>
      <c r="B54" s="20"/>
      <c r="C54" s="149"/>
      <c r="D54" s="142"/>
      <c r="E54" s="142"/>
      <c r="F54" s="142"/>
      <c r="G54" s="142"/>
      <c r="H54" s="142"/>
      <c r="I54" s="21"/>
      <c r="J54" s="142"/>
      <c r="K54" s="21"/>
      <c r="L54" s="23"/>
      <c r="M54" s="23"/>
      <c r="N54" s="24"/>
      <c r="O54" s="24"/>
      <c r="P54" s="149"/>
      <c r="Q54" s="24"/>
      <c r="R54" s="5"/>
      <c r="S54" s="5"/>
      <c r="T54" s="5"/>
      <c r="U54" s="5"/>
      <c r="V54" s="1"/>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3"/>
      <c r="DI54" s="3"/>
      <c r="DJ54" s="3"/>
      <c r="DK54" s="3"/>
      <c r="DL54" s="3"/>
    </row>
    <row r="55" spans="1:116">
      <c r="C55" s="149"/>
      <c r="K55" s="21"/>
      <c r="M55" s="23"/>
    </row>
  </sheetData>
  <sheetProtection algorithmName="SHA-512" hashValue="JV9tcdjP634Vlc3mLlnBm1phsaQf3ik67954aNraxWcqTv2E50FmM8d6HM873mVZFTz1zn5DlCsMawKTA5fwjw==" saltValue="Hp1Dqg8nIFwif3GayEpn+g==" spinCount="100000" sheet="1" objects="1" scenarios="1"/>
  <mergeCells count="4">
    <mergeCell ref="A26:B26"/>
    <mergeCell ref="A27:A50"/>
    <mergeCell ref="A3:B3"/>
    <mergeCell ref="A4:A25"/>
  </mergeCells>
  <hyperlinks>
    <hyperlink ref="A1" location="'0'!A1" display="'0'!A1"/>
  </hyperlinks>
  <pageMargins left="0.7" right="0.7"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0</vt:lpstr>
      <vt:lpstr>1</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2015-10-07T12:48:41Z</cp:lastPrinted>
  <dcterms:created xsi:type="dcterms:W3CDTF">2008-08-15T07:59:50Z</dcterms:created>
  <dcterms:modified xsi:type="dcterms:W3CDTF">2023-07-28T08:59:15Z</dcterms:modified>
</cp:coreProperties>
</file>