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D:\UsersNBU\WORK\БЮДЖЕТ\2024.11\Державні фінанси\"/>
    </mc:Choice>
  </mc:AlternateContent>
  <bookViews>
    <workbookView showSheetTabs="0" xWindow="-108" yWindow="-108" windowWidth="19416" windowHeight="10416" activeTab="1"/>
  </bookViews>
  <sheets>
    <sheet name="0" sheetId="1" r:id="rId1"/>
    <sheet name="1" sheetId="3" r:id="rId2"/>
    <sheet name="4" sheetId="5" r:id="rId3"/>
    <sheet name="7" sheetId="8" r:id="rId4"/>
  </sheets>
  <definedNames>
    <definedName name="\C" localSheetId="1">#REF!</definedName>
    <definedName name="\C">#REF!</definedName>
    <definedName name="\D" localSheetId="1">#REF!</definedName>
    <definedName name="\D">#REF!</definedName>
    <definedName name="\E" localSheetId="1">#REF!</definedName>
    <definedName name="\E">#REF!</definedName>
    <definedName name="\H" localSheetId="1">#REF!</definedName>
    <definedName name="\H">#REF!</definedName>
    <definedName name="\K" localSheetId="1">#REF!</definedName>
    <definedName name="\K">#REF!</definedName>
    <definedName name="\L" localSheetId="1">#REF!</definedName>
    <definedName name="\L">#REF!</definedName>
    <definedName name="\P" localSheetId="1">#REF!</definedName>
    <definedName name="\P">#REF!</definedName>
    <definedName name="\Q" localSheetId="1">#REF!</definedName>
    <definedName name="\Q">#REF!</definedName>
    <definedName name="\S" localSheetId="1">#REF!</definedName>
    <definedName name="\S">#REF!</definedName>
    <definedName name="\T" localSheetId="1">#REF!</definedName>
    <definedName name="\T">#REF!</definedName>
    <definedName name="\V" localSheetId="1">#REF!</definedName>
    <definedName name="\V">#REF!</definedName>
    <definedName name="\W" localSheetId="1">#REF!</definedName>
    <definedName name="\W">#REF!</definedName>
    <definedName name="\X" localSheetId="1">#REF!</definedName>
    <definedName name="\X">#REF!</definedName>
    <definedName name="___________tab06" localSheetId="1">#REF!</definedName>
    <definedName name="___________tab06">#REF!</definedName>
    <definedName name="___________tab07" localSheetId="1">#REF!</definedName>
    <definedName name="___________tab07">#REF!</definedName>
    <definedName name="___________Tab1" localSheetId="1">#REF!</definedName>
    <definedName name="___________Tab1">#REF!</definedName>
    <definedName name="___________UKR1" localSheetId="1">#REF!</definedName>
    <definedName name="___________UKR1">#REF!</definedName>
    <definedName name="___________UKR2" localSheetId="1">#REF!</definedName>
    <definedName name="___________UKR2">#REF!</definedName>
    <definedName name="___________UKR3" localSheetId="1">#REF!</definedName>
    <definedName name="___________UKR3">#REF!</definedName>
    <definedName name="__________tab06" localSheetId="1">#REF!</definedName>
    <definedName name="__________tab06">#REF!</definedName>
    <definedName name="__________tab07" localSheetId="1">#REF!</definedName>
    <definedName name="__________tab07">#REF!</definedName>
    <definedName name="__________Tab1" localSheetId="1">#REF!</definedName>
    <definedName name="__________Tab1">#REF!</definedName>
    <definedName name="__________UKR1" localSheetId="1">#REF!</definedName>
    <definedName name="__________UKR1">#REF!</definedName>
    <definedName name="__________UKR2" localSheetId="1">#REF!</definedName>
    <definedName name="__________UKR2">#REF!</definedName>
    <definedName name="__________UKR3" localSheetId="1">#REF!</definedName>
    <definedName name="__________UKR3">#REF!</definedName>
    <definedName name="_________tab06" localSheetId="1">#REF!</definedName>
    <definedName name="_________tab06">#REF!</definedName>
    <definedName name="_________tab07" localSheetId="1">#REF!</definedName>
    <definedName name="_________tab07">#REF!</definedName>
    <definedName name="_________Tab1" localSheetId="1">#REF!</definedName>
    <definedName name="_________Tab1">#REF!</definedName>
    <definedName name="_________UKR1" localSheetId="1">#REF!</definedName>
    <definedName name="_________UKR1">#REF!</definedName>
    <definedName name="_________UKR2" localSheetId="1">#REF!</definedName>
    <definedName name="_________UKR2">#REF!</definedName>
    <definedName name="_________UKR3" localSheetId="1">#REF!</definedName>
    <definedName name="_________UKR3">#REF!</definedName>
    <definedName name="________tab06" localSheetId="1">#REF!</definedName>
    <definedName name="________tab06">#REF!</definedName>
    <definedName name="________tab07" localSheetId="1">#REF!</definedName>
    <definedName name="________tab07">#REF!</definedName>
    <definedName name="________Tab1" localSheetId="1">#REF!</definedName>
    <definedName name="________Tab1">#REF!</definedName>
    <definedName name="________UKR1" localSheetId="1">#REF!</definedName>
    <definedName name="________UKR1">#REF!</definedName>
    <definedName name="________UKR2" localSheetId="1">#REF!</definedName>
    <definedName name="________UKR2">#REF!</definedName>
    <definedName name="________UKR3" localSheetId="1">#REF!</definedName>
    <definedName name="________UKR3">#REF!</definedName>
    <definedName name="_______tab06" localSheetId="1">#REF!</definedName>
    <definedName name="_______tab06">#REF!</definedName>
    <definedName name="_______tab07" localSheetId="1">#REF!</definedName>
    <definedName name="_______tab07">#REF!</definedName>
    <definedName name="_______Tab1" localSheetId="1">#REF!</definedName>
    <definedName name="_______Tab1">#REF!</definedName>
    <definedName name="_______UKR1" localSheetId="1">#REF!</definedName>
    <definedName name="_______UKR1">#REF!</definedName>
    <definedName name="_______UKR2" localSheetId="1">#REF!</definedName>
    <definedName name="_______UKR2">#REF!</definedName>
    <definedName name="_______UKR3" localSheetId="1">#REF!</definedName>
    <definedName name="_______UKR3">#REF!</definedName>
    <definedName name="______tab06" localSheetId="1">#REF!</definedName>
    <definedName name="______tab06">#REF!</definedName>
    <definedName name="______tab07" localSheetId="1">#REF!</definedName>
    <definedName name="______tab07">#REF!</definedName>
    <definedName name="______Tab1" localSheetId="1">#REF!</definedName>
    <definedName name="______Tab1">#REF!</definedName>
    <definedName name="______UKR1" localSheetId="1">#REF!</definedName>
    <definedName name="______UKR1">#REF!</definedName>
    <definedName name="______UKR2" localSheetId="1">#REF!</definedName>
    <definedName name="______UKR2">#REF!</definedName>
    <definedName name="______UKR3" localSheetId="1">#REF!</definedName>
    <definedName name="______UKR3">#REF!</definedName>
    <definedName name="_____tab06" localSheetId="1">#REF!</definedName>
    <definedName name="_____tab06">#REF!</definedName>
    <definedName name="_____tab07" localSheetId="1">#REF!</definedName>
    <definedName name="_____tab07">#REF!</definedName>
    <definedName name="_____Tab1" localSheetId="1">#REF!</definedName>
    <definedName name="_____Tab1">#REF!</definedName>
    <definedName name="_____UKR1" localSheetId="1">#REF!</definedName>
    <definedName name="_____UKR1">#REF!</definedName>
    <definedName name="_____UKR2" localSheetId="1">#REF!</definedName>
    <definedName name="_____UKR2">#REF!</definedName>
    <definedName name="_____UKR3" localSheetId="1">#REF!</definedName>
    <definedName name="_____UKR3">#REF!</definedName>
    <definedName name="____tab06" localSheetId="1">#REF!</definedName>
    <definedName name="____tab06">#REF!</definedName>
    <definedName name="____tab07" localSheetId="1">#REF!</definedName>
    <definedName name="____tab07">#REF!</definedName>
    <definedName name="____Tab1" localSheetId="1">#REF!</definedName>
    <definedName name="____Tab1">#REF!</definedName>
    <definedName name="____UKR1" localSheetId="1">#REF!</definedName>
    <definedName name="____UKR1">#REF!</definedName>
    <definedName name="____UKR2" localSheetId="1">#REF!</definedName>
    <definedName name="____UKR2">#REF!</definedName>
    <definedName name="____UKR3" localSheetId="1">#REF!</definedName>
    <definedName name="____UKR3">#REF!</definedName>
    <definedName name="___tab06" localSheetId="1">#REF!</definedName>
    <definedName name="___tab06">#REF!</definedName>
    <definedName name="___tab07" localSheetId="1">#REF!</definedName>
    <definedName name="___tab07">#REF!</definedName>
    <definedName name="___Tab1" localSheetId="1">#REF!</definedName>
    <definedName name="___Tab1">#REF!</definedName>
    <definedName name="___UKR1" localSheetId="1">#REF!</definedName>
    <definedName name="___UKR1">#REF!</definedName>
    <definedName name="___UKR2" localSheetId="1">#REF!</definedName>
    <definedName name="___UKR2">#REF!</definedName>
    <definedName name="___UKR3" localSheetId="1">#REF!</definedName>
    <definedName name="___UKR3">#REF!</definedName>
    <definedName name="__tab06" localSheetId="1">#REF!</definedName>
    <definedName name="__tab06">#REF!</definedName>
    <definedName name="__tab07" localSheetId="1">#REF!</definedName>
    <definedName name="__tab07">#REF!</definedName>
    <definedName name="__Tab1" localSheetId="1">#REF!</definedName>
    <definedName name="__Tab1">#REF!</definedName>
    <definedName name="__UKR1" localSheetId="1">#REF!</definedName>
    <definedName name="__UKR1">#REF!</definedName>
    <definedName name="__UKR2" localSheetId="1">#REF!</definedName>
    <definedName name="__UKR2">#REF!</definedName>
    <definedName name="__UKR3" localSheetId="1">#REF!</definedName>
    <definedName name="__UKR3">#REF!</definedName>
    <definedName name="_2Macros_Import_.qbop" localSheetId="1">#REF!</definedName>
    <definedName name="_2Macros_Import_.qbop">#REF!</definedName>
    <definedName name="_cpi2" localSheetId="1">#REF!</definedName>
    <definedName name="_cpi2">#REF!</definedName>
    <definedName name="_DVM3" localSheetId="1">#REF!</definedName>
    <definedName name="_DVM3">#REF!</definedName>
    <definedName name="_Fill" localSheetId="1" hidden="1">#REF!</definedName>
    <definedName name="_Fill" hidden="1">#REF!</definedName>
    <definedName name="_M3" localSheetId="1">#REF!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#REF!</definedName>
    <definedName name="_tab07" localSheetId="1">#REF!</definedName>
    <definedName name="_tab07">#REF!</definedName>
    <definedName name="_Tab1" localSheetId="1">#REF!</definedName>
    <definedName name="_Tab1">#REF!</definedName>
    <definedName name="_UKR1" localSheetId="1">#REF!</definedName>
    <definedName name="_UKR1">#REF!</definedName>
    <definedName name="_UKR2" localSheetId="1">#REF!</definedName>
    <definedName name="_UKR2">#REF!</definedName>
    <definedName name="_UKR3" localSheetId="1">#REF!</definedName>
    <definedName name="_UKR3">#REF!</definedName>
    <definedName name="_VM3" localSheetId="1">#REF!</definedName>
    <definedName name="_VM3">#REF!</definedName>
    <definedName name="_wpi2" localSheetId="1">#REF!</definedName>
    <definedName name="_wpi2">#REF!</definedName>
    <definedName name="a" localSheetId="1">#REF!</definedName>
    <definedName name="a">#REF!</definedName>
    <definedName name="aaa" hidden="1">{#N/A,#N/A,FALSE,"т02бд"}</definedName>
    <definedName name="AGR">#REF!</definedName>
    <definedName name="AGR_F" localSheetId="1">#REF!</definedName>
    <definedName name="AGR_F">#REF!</definedName>
    <definedName name="AGR_P" localSheetId="1">#REF!</definedName>
    <definedName name="AGR_P">#REF!</definedName>
    <definedName name="AGRM" localSheetId="1">#REF!</definedName>
    <definedName name="AGRM">#REF!</definedName>
    <definedName name="AGRMY" localSheetId="1">#REF!</definedName>
    <definedName name="AGRMY">#REF!</definedName>
    <definedName name="AGRR">#REF!</definedName>
    <definedName name="AGRR_F" localSheetId="1">#REF!</definedName>
    <definedName name="AGRR_F">#REF!</definedName>
    <definedName name="AGRR_P" localSheetId="1">#REF!</definedName>
    <definedName name="AGRR_P">#REF!</definedName>
    <definedName name="AGRRMY" localSheetId="1">#REF!</definedName>
    <definedName name="AGRRMY">#REF!</definedName>
    <definedName name="AGRY" localSheetId="1">#REF!</definedName>
    <definedName name="AGRY">#REF!</definedName>
    <definedName name="All_Data" localSheetId="1">#REF!</definedName>
    <definedName name="All_Data">#REF!</definedName>
    <definedName name="asasa" hidden="1">{#N/A,#N/A,FALSE,"т02бд"}</definedName>
    <definedName name="b" hidden="1">{#N/A,#N/A,FALSE,"т02бд"}</definedName>
    <definedName name="Balance_of_payments" localSheetId="1">#REF!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#REF!</definedName>
    <definedName name="BDEFG" localSheetId="1">#REF!</definedName>
    <definedName name="BDEFG">#REF!</definedName>
    <definedName name="BDEFgdp_f" localSheetId="1">#REF!</definedName>
    <definedName name="BDEFgdp_f">#REF!</definedName>
    <definedName name="BDEFM" localSheetId="1">#REF!</definedName>
    <definedName name="BDEFM">#REF!</definedName>
    <definedName name="BDEFMG" localSheetId="1">#REF!</definedName>
    <definedName name="BDEFMG">#REF!</definedName>
    <definedName name="BEXP">#REF!</definedName>
    <definedName name="BEXP_F" localSheetId="1">#REF!</definedName>
    <definedName name="BEXP_F">#REF!</definedName>
    <definedName name="BEXP_P" localSheetId="1">#REF!</definedName>
    <definedName name="BEXP_P">#REF!</definedName>
    <definedName name="BEXPG" localSheetId="1">#REF!</definedName>
    <definedName name="BEXPG">#REF!</definedName>
    <definedName name="BEXPgdp_f" localSheetId="1">#REF!</definedName>
    <definedName name="BEXPgdp_f">#REF!</definedName>
    <definedName name="BEXPM" localSheetId="1">#REF!</definedName>
    <definedName name="BEXPM">#REF!</definedName>
    <definedName name="BEXPMG" localSheetId="1">#REF!</definedName>
    <definedName name="BEXPMG">#REF!</definedName>
    <definedName name="BGS">#REF!</definedName>
    <definedName name="BGSG" localSheetId="1">#REF!</definedName>
    <definedName name="BGSG">#REF!</definedName>
    <definedName name="BGSM" localSheetId="1">#REF!</definedName>
    <definedName name="BGSM">#REF!</definedName>
    <definedName name="BGSMG" localSheetId="1">#REF!</definedName>
    <definedName name="BGSMG">#REF!</definedName>
    <definedName name="BGSY" localSheetId="1">#REF!</definedName>
    <definedName name="BGSY">#REF!</definedName>
    <definedName name="BGSYG" localSheetId="1">#REF!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#REF!</definedName>
    <definedName name="BREV_P" localSheetId="1">#REF!</definedName>
    <definedName name="BREV_P">#REF!</definedName>
    <definedName name="BREVG" localSheetId="1">#REF!</definedName>
    <definedName name="BREVG">#REF!</definedName>
    <definedName name="BREVgdp_f" localSheetId="1">#REF!</definedName>
    <definedName name="BREVgdp_f">#REF!</definedName>
    <definedName name="BREVM" localSheetId="1">#REF!</definedName>
    <definedName name="BREVM">#REF!</definedName>
    <definedName name="BREVMG" localSheetId="1">#REF!</definedName>
    <definedName name="BREVMG">#REF!</definedName>
    <definedName name="BRO" localSheetId="1">#REF!</definedName>
    <definedName name="BRO">#REF!</definedName>
    <definedName name="BudArrears" localSheetId="1">#REF!</definedName>
    <definedName name="BudArrears">#REF!</definedName>
    <definedName name="budfin" localSheetId="1">#REF!</definedName>
    <definedName name="budfin">#REF!</definedName>
    <definedName name="Budget" localSheetId="1">#REF!</definedName>
    <definedName name="Budget">#REF!</definedName>
    <definedName name="budget_financing" localSheetId="1">#REF!</definedName>
    <definedName name="budget_financing">#REF!</definedName>
    <definedName name="bull" localSheetId="1">#REF!</definedName>
    <definedName name="bull">#REF!</definedName>
    <definedName name="Central" localSheetId="1">#REF!</definedName>
    <definedName name="Central">#REF!</definedName>
    <definedName name="CONS_f" localSheetId="1">#REF!</definedName>
    <definedName name="CONS_f">#REF!</definedName>
    <definedName name="CPI" localSheetId="1">#REF!</definedName>
    <definedName name="CPI">#REF!</definedName>
    <definedName name="CPI_F" localSheetId="1">#REF!</definedName>
    <definedName name="CPI_F">#REF!</definedName>
    <definedName name="CPI_I" localSheetId="1">#REF!</definedName>
    <definedName name="CPI_I">#REF!</definedName>
    <definedName name="CPI_P" localSheetId="1">#REF!</definedName>
    <definedName name="CPI_P">#REF!</definedName>
    <definedName name="CPIA_f" localSheetId="1">#REF!</definedName>
    <definedName name="CPIA_f">#REF!</definedName>
    <definedName name="CPIADDR" localSheetId="1">#REF!</definedName>
    <definedName name="CPIADDR">#REF!</definedName>
    <definedName name="CPIAVG">#REF!</definedName>
    <definedName name="CPIAVG_F" localSheetId="1">#REF!</definedName>
    <definedName name="CPIAVG_F">#REF!</definedName>
    <definedName name="CPIAVG_P" localSheetId="1">#REF!</definedName>
    <definedName name="CPIAVG_P">#REF!</definedName>
    <definedName name="CPICA" localSheetId="1">#REF!</definedName>
    <definedName name="CPICA">#REF!</definedName>
    <definedName name="CPIF" localSheetId="1">#REF!</definedName>
    <definedName name="CPIF">#REF!</definedName>
    <definedName name="CPIF_F" localSheetId="1">#REF!</definedName>
    <definedName name="CPIF_F">#REF!</definedName>
    <definedName name="CPIFA_f" localSheetId="1">#REF!</definedName>
    <definedName name="CPIFA_f">#REF!</definedName>
    <definedName name="CPIFAVG_F" localSheetId="1">#REF!</definedName>
    <definedName name="CPIFAVG_F">#REF!</definedName>
    <definedName name="CPIFCA" localSheetId="1">#REF!</definedName>
    <definedName name="CPIFCA">#REF!</definedName>
    <definedName name="CPIFmov_f" localSheetId="1">#REF!</definedName>
    <definedName name="CPIFmov_f">#REF!</definedName>
    <definedName name="CPIFMY" localSheetId="1">#REF!</definedName>
    <definedName name="CPIFMY">#REF!</definedName>
    <definedName name="CPIFMYA" localSheetId="1">#REF!</definedName>
    <definedName name="CPIFMYA">#REF!</definedName>
    <definedName name="CPIFY" localSheetId="1">#REF!</definedName>
    <definedName name="CPIFY">#REF!</definedName>
    <definedName name="CPImov_f" localSheetId="1">#REF!</definedName>
    <definedName name="CPImov_f">#REF!</definedName>
    <definedName name="CPIMY" localSheetId="1">#REF!</definedName>
    <definedName name="CPIMY">#REF!</definedName>
    <definedName name="cpimya" localSheetId="1">#REF!</definedName>
    <definedName name="cpimya">#REF!</definedName>
    <definedName name="CPINF" localSheetId="1">#REF!</definedName>
    <definedName name="CPINF">#REF!</definedName>
    <definedName name="CPINF_F" localSheetId="1">#REF!</definedName>
    <definedName name="CPINF_F">#REF!</definedName>
    <definedName name="CPINFA_f" localSheetId="1">#REF!</definedName>
    <definedName name="CPINFA_f">#REF!</definedName>
    <definedName name="CPINFAVG_F" localSheetId="1">#REF!</definedName>
    <definedName name="CPINFAVG_F">#REF!</definedName>
    <definedName name="CPINFCA" localSheetId="1">#REF!</definedName>
    <definedName name="CPINFCA">#REF!</definedName>
    <definedName name="CPINFmov_f" localSheetId="1">#REF!</definedName>
    <definedName name="CPINFmov_f">#REF!</definedName>
    <definedName name="CPINFMY" localSheetId="1">#REF!</definedName>
    <definedName name="CPINFMY">#REF!</definedName>
    <definedName name="CPINFMYA" localSheetId="1">#REF!</definedName>
    <definedName name="CPINFMYA">#REF!</definedName>
    <definedName name="CPINFY" localSheetId="1">#REF!</definedName>
    <definedName name="CPINFY">#REF!</definedName>
    <definedName name="CPIS" localSheetId="1">#REF!</definedName>
    <definedName name="CPIS">#REF!</definedName>
    <definedName name="CPIS_F" localSheetId="1">#REF!</definedName>
    <definedName name="CPIS_F">#REF!</definedName>
    <definedName name="CPISA_f" localSheetId="1">#REF!</definedName>
    <definedName name="CPISA_f">#REF!</definedName>
    <definedName name="CPISAVG_F" localSheetId="1">#REF!</definedName>
    <definedName name="CPISAVG_F">#REF!</definedName>
    <definedName name="CPISCA" localSheetId="1">#REF!</definedName>
    <definedName name="CPISCA">#REF!</definedName>
    <definedName name="CPISmov_f" localSheetId="1">#REF!</definedName>
    <definedName name="CPISmov_f">#REF!</definedName>
    <definedName name="CPISMY" localSheetId="1">#REF!</definedName>
    <definedName name="CPISMY">#REF!</definedName>
    <definedName name="CPISMYA" localSheetId="1">#REF!</definedName>
    <definedName name="CPISMYA">#REF!</definedName>
    <definedName name="CPISY" localSheetId="1">#REF!</definedName>
    <definedName name="CPISY">#REF!</definedName>
    <definedName name="CPIY" localSheetId="1">#REF!</definedName>
    <definedName name="CPIY">#REF!</definedName>
    <definedName name="CRED" localSheetId="1">#REF!</definedName>
    <definedName name="CRED">#REF!</definedName>
    <definedName name="CRED_F" localSheetId="1">#REF!</definedName>
    <definedName name="CRED_F">#REF!</definedName>
    <definedName name="CREDM" localSheetId="1">#REF!</definedName>
    <definedName name="CREDM">#REF!</definedName>
    <definedName name="CREDRATE" localSheetId="1">#REF!</definedName>
    <definedName name="CREDRATE">#REF!</definedName>
    <definedName name="CREDRATE_F" localSheetId="1">#REF!</definedName>
    <definedName name="CREDRATE_F">#REF!</definedName>
    <definedName name="CREDRM" localSheetId="1">#REF!</definedName>
    <definedName name="CREDRM">#REF!</definedName>
    <definedName name="CREDRTYA" localSheetId="1">#REF!</definedName>
    <definedName name="CREDRTYA">#REF!</definedName>
    <definedName name="CREDRY" localSheetId="1">#REF!</definedName>
    <definedName name="CREDRY">#REF!</definedName>
    <definedName name="CREDY" localSheetId="1">#REF!</definedName>
    <definedName name="CREDY">#REF!</definedName>
    <definedName name="CREDYN" localSheetId="1">#REF!</definedName>
    <definedName name="CREDYN">#REF!</definedName>
    <definedName name="CREDYND" localSheetId="1">#REF!</definedName>
    <definedName name="CREDYND">#REF!</definedName>
    <definedName name="CURR_f" localSheetId="1">#REF!</definedName>
    <definedName name="CURR_f">#REF!</definedName>
    <definedName name="Current_account" localSheetId="1">#REF!</definedName>
    <definedName name="Current_account">#REF!</definedName>
    <definedName name="CurrentM" localSheetId="1">#REF!</definedName>
    <definedName name="CurrentM">#REF!</definedName>
    <definedName name="D_SHARES_f" localSheetId="1">#REF!</definedName>
    <definedName name="D_SHARES_f">#REF!</definedName>
    <definedName name="date" localSheetId="1">#REF!</definedName>
    <definedName name="date">#REF!</definedName>
    <definedName name="DATES" localSheetId="1">#REF!</definedName>
    <definedName name="DATES">#REF!</definedName>
    <definedName name="DATESA" localSheetId="1">#REF!</definedName>
    <definedName name="DATESA">#REF!</definedName>
    <definedName name="DATESM" localSheetId="1">#REF!</definedName>
    <definedName name="DATESM">#REF!</definedName>
    <definedName name="DATESQ" localSheetId="1">#REF!</definedName>
    <definedName name="DATESQ">#REF!</definedName>
    <definedName name="DD_f" localSheetId="1">#REF!</definedName>
    <definedName name="DD_f">#REF!</definedName>
    <definedName name="DDN" localSheetId="1">#REF!</definedName>
    <definedName name="DDN">#REF!</definedName>
    <definedName name="DDNM" localSheetId="1">#REF!</definedName>
    <definedName name="DDNM">#REF!</definedName>
    <definedName name="DDNRM" localSheetId="1">#REF!</definedName>
    <definedName name="DDNRM">#REF!</definedName>
    <definedName name="DDNRY" localSheetId="1">#REF!</definedName>
    <definedName name="DDNRY">#REF!</definedName>
    <definedName name="DDNY" localSheetId="1">#REF!</definedName>
    <definedName name="DDNY">#REF!</definedName>
    <definedName name="DDNYN" localSheetId="1">#REF!</definedName>
    <definedName name="DDNYN">#REF!</definedName>
    <definedName name="DDNYND" localSheetId="1">#REF!</definedName>
    <definedName name="DDNYND">#REF!</definedName>
    <definedName name="DEFL" localSheetId="1">#REF!</definedName>
    <definedName name="DEFL">#REF!</definedName>
    <definedName name="defl2" localSheetId="1">#REF!</definedName>
    <definedName name="defl2">#REF!</definedName>
    <definedName name="DEPO" localSheetId="1">#REF!</definedName>
    <definedName name="DEPO">#REF!</definedName>
    <definedName name="DEPO_F" localSheetId="1">#REF!</definedName>
    <definedName name="DEPO_F">#REF!</definedName>
    <definedName name="DEPOM" localSheetId="1">#REF!</definedName>
    <definedName name="DEPOM">#REF!</definedName>
    <definedName name="DEPORATE" localSheetId="1">#REF!</definedName>
    <definedName name="DEPORATE">#REF!</definedName>
    <definedName name="DEPORATE_F" localSheetId="1">#REF!</definedName>
    <definedName name="DEPORATE_F">#REF!</definedName>
    <definedName name="DEPORM" localSheetId="1">#REF!</definedName>
    <definedName name="DEPORM">#REF!</definedName>
    <definedName name="DEPORTYA" localSheetId="1">#REF!</definedName>
    <definedName name="DEPORTYA">#REF!</definedName>
    <definedName name="DEPORY" localSheetId="1">#REF!</definedName>
    <definedName name="DEPORY">#REF!</definedName>
    <definedName name="DEPOY" localSheetId="1">#REF!</definedName>
    <definedName name="DEPOY">#REF!</definedName>
    <definedName name="DEPOYN" localSheetId="1">#REF!</definedName>
    <definedName name="DEPOYN">#REF!</definedName>
    <definedName name="DEPOYND" localSheetId="1">#REF!</definedName>
    <definedName name="DEPOYND">#REF!</definedName>
    <definedName name="dfdfdf" hidden="1">{#N/A,#N/A,FALSE,"т02бд"}</definedName>
    <definedName name="Dif_1">#REF!</definedName>
    <definedName name="Dif_2">#REF!</definedName>
    <definedName name="DUSAYA" localSheetId="1">#REF!</definedName>
    <definedName name="DUSAYA">#REF!</definedName>
    <definedName name="DVM0" localSheetId="1">#REF!</definedName>
    <definedName name="DVM0">#REF!</definedName>
    <definedName name="DVM0M" localSheetId="1">#REF!</definedName>
    <definedName name="DVM0M">#REF!</definedName>
    <definedName name="DVM0MC" localSheetId="1">#REF!</definedName>
    <definedName name="DVM0MC">#REF!</definedName>
    <definedName name="DVM3M" localSheetId="1">#REF!</definedName>
    <definedName name="DVM3M">#REF!</definedName>
    <definedName name="DVM3MC" localSheetId="1">#REF!</definedName>
    <definedName name="DVM3MC">#REF!</definedName>
    <definedName name="DVM3P" localSheetId="1">#REF!</definedName>
    <definedName name="DVM3P">#REF!</definedName>
    <definedName name="DWAGEYA" localSheetId="1">#REF!</definedName>
    <definedName name="DWAGEYA">#REF!</definedName>
    <definedName name="E">#REF!</definedName>
    <definedName name="E_F" localSheetId="1">#REF!</definedName>
    <definedName name="E_F">#REF!</definedName>
    <definedName name="E_P" localSheetId="1">#REF!</definedName>
    <definedName name="E_P">#REF!</definedName>
    <definedName name="EdssBatchRange" localSheetId="1">#REF!</definedName>
    <definedName name="EdssBatchRange">#REF!</definedName>
    <definedName name="EGS">#REF!</definedName>
    <definedName name="EGS_P" localSheetId="1">#REF!</definedName>
    <definedName name="EGS_P">#REF!</definedName>
    <definedName name="EGSG" localSheetId="1">#REF!</definedName>
    <definedName name="EGSG">#REF!</definedName>
    <definedName name="EGSM" localSheetId="1">#REF!</definedName>
    <definedName name="EGSM">#REF!</definedName>
    <definedName name="EGSMG" localSheetId="1">#REF!</definedName>
    <definedName name="EGSMG">#REF!</definedName>
    <definedName name="EGSY" localSheetId="1">#REF!</definedName>
    <definedName name="EGSY">#REF!</definedName>
    <definedName name="EGSYG" localSheetId="1">#REF!</definedName>
    <definedName name="EGSYG">#REF!</definedName>
    <definedName name="ENTL">#REF!</definedName>
    <definedName name="ENTL_F" localSheetId="1">#REF!</definedName>
    <definedName name="ENTL_F">#REF!</definedName>
    <definedName name="ENTL_P" localSheetId="1">#REF!</definedName>
    <definedName name="ENTL_P">#REF!</definedName>
    <definedName name="ENTLMN" localSheetId="1">#REF!</definedName>
    <definedName name="ENTLMN">#REF!</definedName>
    <definedName name="ENTLY" localSheetId="1">#REF!</definedName>
    <definedName name="ENTLY">#REF!</definedName>
    <definedName name="ENTP">#REF!</definedName>
    <definedName name="ENTP_F" localSheetId="1">#REF!</definedName>
    <definedName name="ENTP_F">#REF!</definedName>
    <definedName name="ENTP_P" localSheetId="1">#REF!</definedName>
    <definedName name="ENTP_P">#REF!</definedName>
    <definedName name="ENTPMN" localSheetId="1">#REF!</definedName>
    <definedName name="ENTPMN">#REF!</definedName>
    <definedName name="ENTPY" localSheetId="1">#REF!</definedName>
    <definedName name="ENTPY">#REF!</definedName>
    <definedName name="ENTS">#REF!</definedName>
    <definedName name="ENTS_f" localSheetId="1">#REF!</definedName>
    <definedName name="ENTS_f">#REF!</definedName>
    <definedName name="ENTSM" localSheetId="1">#REF!</definedName>
    <definedName name="ENTSM">#REF!</definedName>
    <definedName name="ENTSMN" localSheetId="1">#REF!</definedName>
    <definedName name="ENTSMN">#REF!</definedName>
    <definedName name="EXP" localSheetId="1">#REF!</definedName>
    <definedName name="EXP">#REF!</definedName>
    <definedName name="Exp_GDP" localSheetId="1">#REF!</definedName>
    <definedName name="Exp_GDP">#REF!</definedName>
    <definedName name="Exp_nom" localSheetId="1">#REF!</definedName>
    <definedName name="Exp_nom">#REF!</definedName>
    <definedName name="EXPC" localSheetId="1">#REF!</definedName>
    <definedName name="EXPC">#REF!</definedName>
    <definedName name="EXPCP" localSheetId="1">#REF!</definedName>
    <definedName name="EXPCP">#REF!</definedName>
    <definedName name="EXPEND_f" localSheetId="1">#REF!</definedName>
    <definedName name="EXPEND_f">#REF!</definedName>
    <definedName name="EXPENDO_f" localSheetId="1">#REF!</definedName>
    <definedName name="EXPENDO_f">#REF!</definedName>
    <definedName name="EXPM" localSheetId="1">#REF!</definedName>
    <definedName name="EXPM">#REF!</definedName>
    <definedName name="EXPRCY" localSheetId="1">#REF!</definedName>
    <definedName name="EXPRCY">#REF!</definedName>
    <definedName name="EXPRM" localSheetId="1">#REF!</definedName>
    <definedName name="EXPRM">#REF!</definedName>
    <definedName name="EXRAVR">#REF!</definedName>
    <definedName name="EXRAVR_P" localSheetId="1">#REF!</definedName>
    <definedName name="EXRAVR_P">#REF!</definedName>
    <definedName name="EXREND">#REF!</definedName>
    <definedName name="EXREND_P" localSheetId="1">#REF!</definedName>
    <definedName name="EXREND_P">#REF!</definedName>
    <definedName name="f" localSheetId="1">#REF!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#REF!</definedName>
    <definedName name="g" localSheetId="1">#REF!</definedName>
    <definedName name="g">#REF!</definedName>
    <definedName name="GDP">#REF!</definedName>
    <definedName name="GDP_F" localSheetId="1">#REF!</definedName>
    <definedName name="GDP_F">#REF!</definedName>
    <definedName name="GDP_P" localSheetId="1">#REF!</definedName>
    <definedName name="GDP_P">#REF!</definedName>
    <definedName name="GDPDme" localSheetId="1">#REF!</definedName>
    <definedName name="GDPDme">#REF!</definedName>
    <definedName name="GDPgrowth" localSheetId="1">#REF!</definedName>
    <definedName name="GDPgrowth">#REF!</definedName>
    <definedName name="GDPM" localSheetId="1">#REF!</definedName>
    <definedName name="GDPM">#REF!</definedName>
    <definedName name="GDPM_f" localSheetId="1">#REF!</definedName>
    <definedName name="GDPM_f">#REF!</definedName>
    <definedName name="GDPMNC_f" localSheetId="1">#REF!</definedName>
    <definedName name="GDPMNC_f">#REF!</definedName>
    <definedName name="GDPMY" localSheetId="1">#REF!</definedName>
    <definedName name="GDPMY">#REF!</definedName>
    <definedName name="GDPNC_f" localSheetId="1">#REF!</definedName>
    <definedName name="GDPNC_f">#REF!</definedName>
    <definedName name="GDPR">#REF!</definedName>
    <definedName name="GDPR_F" localSheetId="1">#REF!</definedName>
    <definedName name="GDPR_F">#REF!</definedName>
    <definedName name="GDPR_P" localSheetId="1">#REF!</definedName>
    <definedName name="GDPR_P">#REF!</definedName>
    <definedName name="GDPRG_f" localSheetId="1">#REF!</definedName>
    <definedName name="GDPRG_f">#REF!</definedName>
    <definedName name="GDPRM" localSheetId="1">#REF!</definedName>
    <definedName name="GDPRM">#REF!</definedName>
    <definedName name="GDPRM_f" localSheetId="1">#REF!</definedName>
    <definedName name="GDPRM_f">#REF!</definedName>
    <definedName name="GDPRMG_f" localSheetId="1">#REF!</definedName>
    <definedName name="GDPRMG_f">#REF!</definedName>
    <definedName name="GDPRMOC_f" localSheetId="1">#REF!</definedName>
    <definedName name="GDPRMOC_f">#REF!</definedName>
    <definedName name="GDPRNC_f" localSheetId="1">#REF!</definedName>
    <definedName name="GDPRNC_f">#REF!</definedName>
    <definedName name="GDPY" localSheetId="1">#REF!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#REF!</definedName>
    <definedName name="GNC_F" localSheetId="1">#REF!</definedName>
    <definedName name="GNC_F">#REF!</definedName>
    <definedName name="GNCM" localSheetId="1">#REF!</definedName>
    <definedName name="GNCM">#REF!</definedName>
    <definedName name="GNCMY" localSheetId="1">#REF!</definedName>
    <definedName name="GNCMY">#REF!</definedName>
    <definedName name="GNCR" localSheetId="1">#REF!</definedName>
    <definedName name="GNCR">#REF!</definedName>
    <definedName name="GNCR_F" localSheetId="1">#REF!</definedName>
    <definedName name="GNCR_F">#REF!</definedName>
    <definedName name="GNCRM" localSheetId="1">#REF!</definedName>
    <definedName name="GNCRM">#REF!</definedName>
    <definedName name="GNCRMY" localSheetId="1">#REF!</definedName>
    <definedName name="GNCRMY">#REF!</definedName>
    <definedName name="GNCY" localSheetId="1">#REF!</definedName>
    <definedName name="GNCY">#REF!</definedName>
    <definedName name="GOODS_f" localSheetId="1">#REF!</definedName>
    <definedName name="GOODS_f">#REF!</definedName>
    <definedName name="GRANT_f" localSheetId="1">#REF!</definedName>
    <definedName name="GRANT_f">#REF!</definedName>
    <definedName name="Gross_reserves" localSheetId="1">#REF!</definedName>
    <definedName name="Gross_reserves">#REF!</definedName>
    <definedName name="HERE" localSheetId="1">#REF!</definedName>
    <definedName name="HERE">#REF!</definedName>
    <definedName name="i" hidden="1">{#N/A,#N/A,FALSE,"т02бд"}</definedName>
    <definedName name="IGS">#REF!</definedName>
    <definedName name="IGS_P" localSheetId="1">#REF!</definedName>
    <definedName name="IGS_P">#REF!</definedName>
    <definedName name="IGSG" localSheetId="1">#REF!</definedName>
    <definedName name="IGSG">#REF!</definedName>
    <definedName name="IGSM" localSheetId="1">#REF!</definedName>
    <definedName name="IGSM">#REF!</definedName>
    <definedName name="IGSMG" localSheetId="1">#REF!</definedName>
    <definedName name="IGSMG">#REF!</definedName>
    <definedName name="IGSY" localSheetId="1">#REF!</definedName>
    <definedName name="IGSY">#REF!</definedName>
    <definedName name="IGSYG" localSheetId="1">#REF!</definedName>
    <definedName name="IGSYG">#REF!</definedName>
    <definedName name="In_millions_of_lei" localSheetId="1">#REF!</definedName>
    <definedName name="In_millions_of_lei">#REF!</definedName>
    <definedName name="In_millions_of_U.S._dollars" localSheetId="1">#REF!</definedName>
    <definedName name="In_millions_of_U.S._dollars">#REF!</definedName>
    <definedName name="INC" localSheetId="1">#REF!</definedName>
    <definedName name="INC">#REF!</definedName>
    <definedName name="INC_F" localSheetId="1">#REF!</definedName>
    <definedName name="INC_F">#REF!</definedName>
    <definedName name="INCBAL_f" localSheetId="1">#REF!</definedName>
    <definedName name="INCBAL_f">#REF!</definedName>
    <definedName name="INCC" localSheetId="1">#REF!</definedName>
    <definedName name="INCC">#REF!</definedName>
    <definedName name="INCC_f" localSheetId="1">#REF!</definedName>
    <definedName name="INCC_f">#REF!</definedName>
    <definedName name="INCCP" localSheetId="1">#REF!</definedName>
    <definedName name="INCCP">#REF!</definedName>
    <definedName name="INCCURR_f" localSheetId="1">#REF!</definedName>
    <definedName name="INCCURR_f">#REF!</definedName>
    <definedName name="INCM" localSheetId="1">#REF!</definedName>
    <definedName name="INCM">#REF!</definedName>
    <definedName name="INCO_f" localSheetId="1">#REF!</definedName>
    <definedName name="INCO_f">#REF!</definedName>
    <definedName name="INCRCY" localSheetId="1">#REF!</definedName>
    <definedName name="INCRCY">#REF!</definedName>
    <definedName name="INCRM" localSheetId="1">#REF!</definedName>
    <definedName name="INCRM">#REF!</definedName>
    <definedName name="IND">#REF!</definedName>
    <definedName name="IND_F" localSheetId="1">#REF!</definedName>
    <definedName name="IND_F">#REF!</definedName>
    <definedName name="IND_P" localSheetId="1">#REF!</definedName>
    <definedName name="IND_P">#REF!</definedName>
    <definedName name="INDM" localSheetId="1">#REF!</definedName>
    <definedName name="INDM">#REF!</definedName>
    <definedName name="INDMY" localSheetId="1">#REF!</definedName>
    <definedName name="INDMY">#REF!</definedName>
    <definedName name="INDR">#REF!</definedName>
    <definedName name="INDR_F" localSheetId="1">#REF!</definedName>
    <definedName name="INDR_F">#REF!</definedName>
    <definedName name="INDR_P" localSheetId="1">#REF!</definedName>
    <definedName name="INDR_P">#REF!</definedName>
    <definedName name="INDRM" localSheetId="1">#REF!</definedName>
    <definedName name="INDRM">#REF!</definedName>
    <definedName name="INDRMY" localSheetId="1">#REF!</definedName>
    <definedName name="INDRMY">#REF!</definedName>
    <definedName name="INDY" localSheetId="1">#REF!</definedName>
    <definedName name="INDY">#REF!</definedName>
    <definedName name="item" localSheetId="1">#REF!</definedName>
    <definedName name="item">#REF!</definedName>
    <definedName name="jmki" localSheetId="1">#REF!</definedName>
    <definedName name="jmki">#REF!</definedName>
    <definedName name="joe" localSheetId="1">#REF!</definedName>
    <definedName name="joe">#REF!</definedName>
    <definedName name="k" hidden="1">{"WEO",#N/A,FALSE,"T"}</definedName>
    <definedName name="KEND" localSheetId="1">#REF!</definedName>
    <definedName name="KEND">#REF!</definedName>
    <definedName name="kkk" hidden="1">{#N/A,#N/A,FALSE,"т02бд"}</definedName>
    <definedName name="kkkkk" hidden="1">{#N/A,#N/A,FALSE,"т02бд"}</definedName>
    <definedName name="KMENU" localSheetId="1">#REF!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#REF!</definedName>
    <definedName name="liquidity_reserve" localSheetId="1">#REF!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#REF!</definedName>
    <definedName name="m" hidden="1">{#N/A,#N/A,FALSE,"I";#N/A,#N/A,FALSE,"J";#N/A,#N/A,FALSE,"K";#N/A,#N/A,FALSE,"L";#N/A,#N/A,FALSE,"M";#N/A,#N/A,FALSE,"N";#N/A,#N/A,FALSE,"O"}</definedName>
    <definedName name="M0">#REF!</definedName>
    <definedName name="M0_F" localSheetId="1">#REF!</definedName>
    <definedName name="M0_F">#REF!</definedName>
    <definedName name="M0M" localSheetId="1">#REF!</definedName>
    <definedName name="M0M">#REF!</definedName>
    <definedName name="M0R_f" localSheetId="1">#REF!</definedName>
    <definedName name="M0R_f">#REF!</definedName>
    <definedName name="M0RM" localSheetId="1">#REF!</definedName>
    <definedName name="M0RM">#REF!</definedName>
    <definedName name="M0RY" localSheetId="1">#REF!</definedName>
    <definedName name="M0RY">#REF!</definedName>
    <definedName name="M0Y" localSheetId="1">#REF!</definedName>
    <definedName name="M0Y">#REF!</definedName>
    <definedName name="M0YN" localSheetId="1">#REF!</definedName>
    <definedName name="M0YN">#REF!</definedName>
    <definedName name="M0YND" localSheetId="1">#REF!</definedName>
    <definedName name="M0YND">#REF!</definedName>
    <definedName name="M1_F" localSheetId="1">#REF!</definedName>
    <definedName name="M1_F">#REF!</definedName>
    <definedName name="M1m_f" localSheetId="1">#REF!</definedName>
    <definedName name="M1m_f">#REF!</definedName>
    <definedName name="M1R_f" localSheetId="1">#REF!</definedName>
    <definedName name="M1R_f">#REF!</definedName>
    <definedName name="M2_F" localSheetId="1">#REF!</definedName>
    <definedName name="M2_F">#REF!</definedName>
    <definedName name="M2m_f" localSheetId="1">#REF!</definedName>
    <definedName name="M2m_f">#REF!</definedName>
    <definedName name="M2R_f" localSheetId="1">#REF!</definedName>
    <definedName name="M2R_f">#REF!</definedName>
    <definedName name="M3_F">#REF!</definedName>
    <definedName name="M3_P" localSheetId="1">#REF!</definedName>
    <definedName name="M3_P">#REF!</definedName>
    <definedName name="M3_R">#REF!</definedName>
    <definedName name="M3_R1">#REF!</definedName>
    <definedName name="M3M" localSheetId="1">#REF!</definedName>
    <definedName name="M3M">#REF!</definedName>
    <definedName name="M3m_f" localSheetId="1">#REF!</definedName>
    <definedName name="M3m_f">#REF!</definedName>
    <definedName name="M3R_f" localSheetId="1">#REF!</definedName>
    <definedName name="M3R_f">#REF!</definedName>
    <definedName name="M3RM" localSheetId="1">#REF!</definedName>
    <definedName name="M3RM">#REF!</definedName>
    <definedName name="M3RY" localSheetId="1">#REF!</definedName>
    <definedName name="M3RY">#REF!</definedName>
    <definedName name="M3Y" localSheetId="1">#REF!</definedName>
    <definedName name="M3Y">#REF!</definedName>
    <definedName name="M3YN" localSheetId="1">#REF!</definedName>
    <definedName name="M3YN">#REF!</definedName>
    <definedName name="M3YND" localSheetId="1">#REF!</definedName>
    <definedName name="M3YND">#REF!</definedName>
    <definedName name="macro" localSheetId="1">#REF!</definedName>
    <definedName name="macro">#REF!</definedName>
    <definedName name="MACROS" localSheetId="1">#REF!</definedName>
    <definedName name="MACROS">#REF!</definedName>
    <definedName name="main_m" localSheetId="1">#REF!</definedName>
    <definedName name="main_m">#REF!</definedName>
    <definedName name="MB" localSheetId="1">#REF!</definedName>
    <definedName name="MB">#REF!</definedName>
    <definedName name="MB_F">#REF!</definedName>
    <definedName name="MB_P" localSheetId="1">#REF!</definedName>
    <definedName name="MB_P">#REF!</definedName>
    <definedName name="MB_R">#REF!</definedName>
    <definedName name="MB_R1">#REF!</definedName>
    <definedName name="MBM" localSheetId="1">#REF!</definedName>
    <definedName name="MBM">#REF!</definedName>
    <definedName name="MBR_f" localSheetId="1">#REF!</definedName>
    <definedName name="MBR_f">#REF!</definedName>
    <definedName name="MBRM" localSheetId="1">#REF!</definedName>
    <definedName name="MBRM">#REF!</definedName>
    <definedName name="MBRY" localSheetId="1">#REF!</definedName>
    <definedName name="MBRY">#REF!</definedName>
    <definedName name="MBY" localSheetId="1">#REF!</definedName>
    <definedName name="MBY">#REF!</definedName>
    <definedName name="MBYN" localSheetId="1">#REF!</definedName>
    <definedName name="MBYN">#REF!</definedName>
    <definedName name="MBYND" localSheetId="1">#REF!</definedName>
    <definedName name="MBYND">#REF!</definedName>
    <definedName name="ME" localSheetId="1">#REF!</definedName>
    <definedName name="ME">#REF!</definedName>
    <definedName name="ME_F" localSheetId="1">#REF!</definedName>
    <definedName name="ME_F">#REF!</definedName>
    <definedName name="Medium_term_BOP_scenario" localSheetId="1">#REF!</definedName>
    <definedName name="Medium_term_BOP_scenario">#REF!</definedName>
    <definedName name="MEM" localSheetId="1">#REF!</definedName>
    <definedName name="MEM">#REF!</definedName>
    <definedName name="MERM" localSheetId="1">#REF!</definedName>
    <definedName name="MERM">#REF!</definedName>
    <definedName name="MERY" localSheetId="1">#REF!</definedName>
    <definedName name="MERY">#REF!</definedName>
    <definedName name="MEY" localSheetId="1">#REF!</definedName>
    <definedName name="MEY">#REF!</definedName>
    <definedName name="MEYN" localSheetId="1">#REF!</definedName>
    <definedName name="MEYN">#REF!</definedName>
    <definedName name="MEYND" localSheetId="1">#REF!</definedName>
    <definedName name="MEYND">#REF!</definedName>
    <definedName name="MH" localSheetId="1">#REF!</definedName>
    <definedName name="MH">#REF!</definedName>
    <definedName name="MH_F" localSheetId="1">#REF!</definedName>
    <definedName name="MH_F">#REF!</definedName>
    <definedName name="MHM" localSheetId="1">#REF!</definedName>
    <definedName name="MHM">#REF!</definedName>
    <definedName name="MHRM" localSheetId="1">#REF!</definedName>
    <definedName name="MHRM">#REF!</definedName>
    <definedName name="MHRY" localSheetId="1">#REF!</definedName>
    <definedName name="MHRY">#REF!</definedName>
    <definedName name="MHY" localSheetId="1">#REF!</definedName>
    <definedName name="MHY">#REF!</definedName>
    <definedName name="MHYN" localSheetId="1">#REF!</definedName>
    <definedName name="MHYN">#REF!</definedName>
    <definedName name="MHYND" localSheetId="1">#REF!</definedName>
    <definedName name="MHYND">#REF!</definedName>
    <definedName name="mn" hidden="1">{"MONA",#N/A,FALSE,"S"}</definedName>
    <definedName name="MNTZ_f" localSheetId="1">#REF!</definedName>
    <definedName name="MNTZ_f">#REF!</definedName>
    <definedName name="Moldova__Balance_of_Payments__1994_98" localSheetId="1">#REF!</definedName>
    <definedName name="Moldova__Balance_of_Payments__1994_98">#REF!</definedName>
    <definedName name="MONET" localSheetId="1">#REF!</definedName>
    <definedName name="MONET">#REF!</definedName>
    <definedName name="Monetary_Program_Parameters" localSheetId="1">#REF!</definedName>
    <definedName name="Monetary_Program_Parameters">#REF!</definedName>
    <definedName name="MONETM" localSheetId="1">#REF!</definedName>
    <definedName name="MONETM">#REF!</definedName>
    <definedName name="MONETMC" localSheetId="1">#REF!</definedName>
    <definedName name="MONETMC">#REF!</definedName>
    <definedName name="MONETP" localSheetId="1">#REF!</definedName>
    <definedName name="MONETP">#REF!</definedName>
    <definedName name="moneyprogram" localSheetId="1">#REF!</definedName>
    <definedName name="moneyprogram">#REF!</definedName>
    <definedName name="monprogparameters" localSheetId="1">#REF!</definedName>
    <definedName name="monprogparameters">#REF!</definedName>
    <definedName name="monsurvey" localSheetId="1">#REF!</definedName>
    <definedName name="monsurvey">#REF!</definedName>
    <definedName name="Month">#REF!</definedName>
    <definedName name="Month_" localSheetId="1">#REF!</definedName>
    <definedName name="Month_">#REF!</definedName>
    <definedName name="MonthL">#REF!</definedName>
    <definedName name="mt_moneyprog" localSheetId="1">#REF!</definedName>
    <definedName name="mt_moneyprog">#REF!</definedName>
    <definedName name="NAMES" localSheetId="1">#REF!</definedName>
    <definedName name="NAMES">#REF!</definedName>
    <definedName name="NAMESA" localSheetId="1">#REF!</definedName>
    <definedName name="NAMESA">#REF!</definedName>
    <definedName name="NAMESM" localSheetId="1">#REF!</definedName>
    <definedName name="NAMESM">#REF!</definedName>
    <definedName name="NAMESQ" localSheetId="1">#REF!</definedName>
    <definedName name="NAMESQ">#REF!</definedName>
    <definedName name="NFA_assumptions" localSheetId="1">#REF!</definedName>
    <definedName name="NFA_assumptions">#REF!</definedName>
    <definedName name="Nomer" localSheetId="1">#REF!</definedName>
    <definedName name="Nomer">#REF!</definedName>
    <definedName name="Non_BRO" localSheetId="1">#REF!</definedName>
    <definedName name="Non_BRO">#REF!</definedName>
    <definedName name="Notes" localSheetId="1">#REF!</definedName>
    <definedName name="Notes">#REF!</definedName>
    <definedName name="Number" localSheetId="1">#REF!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#REF!</definedName>
    <definedName name="PAYMENT_f" localSheetId="1">#REF!</definedName>
    <definedName name="PAYMENT_f">#REF!</definedName>
    <definedName name="PEND" localSheetId="1">#REF!</definedName>
    <definedName name="PEND">#REF!</definedName>
    <definedName name="PENSION_f" localSheetId="1">#REF!</definedName>
    <definedName name="PENSION_f">#REF!</definedName>
    <definedName name="PMENU" localSheetId="1">#REF!</definedName>
    <definedName name="PMENU">#REF!</definedName>
    <definedName name="PRINT_AREA_MI">#N/A</definedName>
    <definedName name="PRIV">#REF!</definedName>
    <definedName name="PRIV_F" localSheetId="1">#REF!</definedName>
    <definedName name="PRIV_F">#REF!</definedName>
    <definedName name="PRIV_P" localSheetId="1">#REF!</definedName>
    <definedName name="PRIV_P">#REF!</definedName>
    <definedName name="PRIVG" localSheetId="1">#REF!</definedName>
    <definedName name="PRIVG">#REF!</definedName>
    <definedName name="PRIVM" localSheetId="1">#REF!</definedName>
    <definedName name="PRIVM">#REF!</definedName>
    <definedName name="PRIVMG" localSheetId="1">#REF!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#REF!</definedName>
    <definedName name="REF_f" localSheetId="1">#REF!</definedName>
    <definedName name="REF_f">#REF!</definedName>
    <definedName name="RevA" localSheetId="1">#REF!</definedName>
    <definedName name="RevA">#REF!</definedName>
    <definedName name="RevB" localSheetId="1">#REF!</definedName>
    <definedName name="RevB">#REF!</definedName>
    <definedName name="REZREQ_f" localSheetId="1">#REF!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#REF!</definedName>
    <definedName name="RTab1.1a" localSheetId="1">#REF!</definedName>
    <definedName name="RTab1.1a">#REF!</definedName>
    <definedName name="RTab1.2" localSheetId="1">#REF!</definedName>
    <definedName name="RTab1.2">#REF!</definedName>
    <definedName name="RTab1.2a" localSheetId="1">#REF!</definedName>
    <definedName name="RTab1.2a">#REF!</definedName>
    <definedName name="RTab1.4" localSheetId="1">#REF!</definedName>
    <definedName name="RTab1.4">#REF!</definedName>
    <definedName name="RTab2.1" localSheetId="1">#REF!</definedName>
    <definedName name="RTab2.1">#REF!</definedName>
    <definedName name="RTab2.1a" localSheetId="1">#REF!</definedName>
    <definedName name="RTab2.1a">#REF!</definedName>
    <definedName name="RTab2.2" localSheetId="1">#REF!</definedName>
    <definedName name="RTab2.2">#REF!</definedName>
    <definedName name="RTab2.3" localSheetId="1">#REF!</definedName>
    <definedName name="RTab2.3">#REF!</definedName>
    <definedName name="RTab3.3" localSheetId="1">#REF!</definedName>
    <definedName name="RTab3.3">#REF!</definedName>
    <definedName name="RTab4.1" localSheetId="1">#REF!</definedName>
    <definedName name="RTab4.1">#REF!</definedName>
    <definedName name="RTab4.1a" localSheetId="1">#REF!</definedName>
    <definedName name="RTab4.1a">#REF!</definedName>
    <definedName name="RTab4.2" localSheetId="1">#REF!</definedName>
    <definedName name="RTab4.2">#REF!</definedName>
    <definedName name="RTab4.2a" localSheetId="1">#REF!</definedName>
    <definedName name="RTab4.2a">#REF!</definedName>
    <definedName name="RTab4.3" localSheetId="1">#REF!</definedName>
    <definedName name="RTab4.3">#REF!</definedName>
    <definedName name="RTab4.3a" localSheetId="1">#REF!</definedName>
    <definedName name="RTab4.3a">#REF!</definedName>
    <definedName name="RTab4.4" localSheetId="1">#REF!</definedName>
    <definedName name="RTab4.4">#REF!</definedName>
    <definedName name="RTab4.4a" localSheetId="1">#REF!</definedName>
    <definedName name="RTab4.4a">#REF!</definedName>
    <definedName name="RTab5.1" localSheetId="1">#REF!</definedName>
    <definedName name="RTab5.1">#REF!</definedName>
    <definedName name="RTab5.1a" localSheetId="1">#REF!</definedName>
    <definedName name="RTab5.1a">#REF!</definedName>
    <definedName name="RTab5.2" localSheetId="1">#REF!</definedName>
    <definedName name="RTab5.2">#REF!</definedName>
    <definedName name="RTab6.1" localSheetId="1">#REF!</definedName>
    <definedName name="RTab6.1">#REF!</definedName>
    <definedName name="RTab6.10B" localSheetId="1">#REF!</definedName>
    <definedName name="RTab6.10B">#REF!</definedName>
    <definedName name="RTab6.10P" localSheetId="1">#REF!</definedName>
    <definedName name="RTab6.10P">#REF!</definedName>
    <definedName name="RTab6.2" localSheetId="1">#REF!</definedName>
    <definedName name="RTab6.2">#REF!</definedName>
    <definedName name="RTab6.3" localSheetId="1">#REF!</definedName>
    <definedName name="RTab6.3">#REF!</definedName>
    <definedName name="RTab6.4" localSheetId="1">#REF!</definedName>
    <definedName name="RTab6.4">#REF!</definedName>
    <definedName name="RTab6.5" localSheetId="1">#REF!</definedName>
    <definedName name="RTab6.5">#REF!</definedName>
    <definedName name="RTab6.6" localSheetId="1">#REF!</definedName>
    <definedName name="RTab6.6">#REF!</definedName>
    <definedName name="RTab6.7" localSheetId="1">#REF!</definedName>
    <definedName name="RTab6.7">#REF!</definedName>
    <definedName name="RTab6.8" localSheetId="1">#REF!</definedName>
    <definedName name="RTab6.8">#REF!</definedName>
    <definedName name="RTab6.9" localSheetId="1">#REF!</definedName>
    <definedName name="RTab6.9">#REF!</definedName>
    <definedName name="S_CONS_f" localSheetId="1">#REF!</definedName>
    <definedName name="S_CONS_f">#REF!</definedName>
    <definedName name="S_CURR_f" localSheetId="1">#REF!</definedName>
    <definedName name="S_CURR_f">#REF!</definedName>
    <definedName name="S_MONEY_f" localSheetId="1">#REF!</definedName>
    <definedName name="S_MONEY_f">#REF!</definedName>
    <definedName name="S_SAVE_f" localSheetId="1">#REF!</definedName>
    <definedName name="S_SAVE_f">#REF!</definedName>
    <definedName name="sencount" hidden="1">2</definedName>
    <definedName name="SERVICES_f" localSheetId="1">#REF!</definedName>
    <definedName name="SERVICES_f">#REF!</definedName>
    <definedName name="SOC" localSheetId="1">#REF!</definedName>
    <definedName name="SOC">#REF!</definedName>
    <definedName name="SOCC" localSheetId="1">#REF!</definedName>
    <definedName name="SOCC">#REF!</definedName>
    <definedName name="SOCCP" localSheetId="1">#REF!</definedName>
    <definedName name="SOCCP">#REF!</definedName>
    <definedName name="SOCIAL_f" localSheetId="1">#REF!</definedName>
    <definedName name="SOCIAL_f">#REF!</definedName>
    <definedName name="SOCM" localSheetId="1">#REF!</definedName>
    <definedName name="SOCM">#REF!</definedName>
    <definedName name="SOCRCY" localSheetId="1">#REF!</definedName>
    <definedName name="SOCRCY">#REF!</definedName>
    <definedName name="SOCRM" localSheetId="1">#REF!</definedName>
    <definedName name="SOCRM">#REF!</definedName>
    <definedName name="SPD_f" localSheetId="1">#REF!</definedName>
    <definedName name="SPD_f">#REF!</definedName>
    <definedName name="SUMMARY1" localSheetId="1">#REF!</definedName>
    <definedName name="SUMMARY1">#REF!</definedName>
    <definedName name="SUMMARY2" localSheetId="1">#REF!</definedName>
    <definedName name="SUMMARY2">#REF!</definedName>
    <definedName name="t05n" hidden="1">{#N/A,#N/A,FALSE,"т04"}</definedName>
    <definedName name="t05nn" hidden="1">{#N/A,#N/A,FALSE,"т04"}</definedName>
    <definedName name="T5.17">#REF!</definedName>
    <definedName name="Tab1.1" localSheetId="1">#REF!</definedName>
    <definedName name="Tab1.1">#REF!</definedName>
    <definedName name="Tab1.1a" localSheetId="1">#REF!</definedName>
    <definedName name="Tab1.1a">#REF!</definedName>
    <definedName name="Tab6.5" localSheetId="1">#REF!</definedName>
    <definedName name="Tab6.5">#REF!</definedName>
    <definedName name="Taballgastables" localSheetId="1">#REF!</definedName>
    <definedName name="Taballgastables">#REF!</definedName>
    <definedName name="TabAmort2004" localSheetId="1">#REF!</definedName>
    <definedName name="TabAmort2004">#REF!</definedName>
    <definedName name="TabAssumptionsImports" localSheetId="1">#REF!</definedName>
    <definedName name="TabAssumptionsImports">#REF!</definedName>
    <definedName name="TabCapAccount" localSheetId="1">#REF!</definedName>
    <definedName name="TabCapAccount">#REF!</definedName>
    <definedName name="Tabdebt_historic" localSheetId="1">#REF!</definedName>
    <definedName name="Tabdebt_historic">#REF!</definedName>
    <definedName name="Tabdebtflow" localSheetId="1">#REF!</definedName>
    <definedName name="Tabdebtflow">#REF!</definedName>
    <definedName name="TabExports" localSheetId="1">#REF!</definedName>
    <definedName name="TabExports">#REF!</definedName>
    <definedName name="TabFcredit2007" localSheetId="1">#REF!</definedName>
    <definedName name="TabFcredit2007">#REF!</definedName>
    <definedName name="TabFcredit2010" localSheetId="1">#REF!</definedName>
    <definedName name="TabFcredit2010">#REF!</definedName>
    <definedName name="TabGas_arrears_to_Russia" localSheetId="1">#REF!</definedName>
    <definedName name="TabGas_arrears_to_Russia">#REF!</definedName>
    <definedName name="TabImportdetail" localSheetId="1">#REF!</definedName>
    <definedName name="TabImportdetail">#REF!</definedName>
    <definedName name="TabImports" localSheetId="1">#REF!</definedName>
    <definedName name="TabImports">#REF!</definedName>
    <definedName name="Table" localSheetId="1">#REF!</definedName>
    <definedName name="Table">#REF!</definedName>
    <definedName name="Table_2____Moldova___General_Government_Budget_1995_98__Mdl_millions__1" localSheetId="1">#REF!</definedName>
    <definedName name="Table_2____Moldova___General_Government_Budget_1995_98__Mdl_millions__1">#REF!</definedName>
    <definedName name="Table_3._Moldova__Balance_of_Payments__1994_98" localSheetId="1">#REF!</definedName>
    <definedName name="Table_3._Moldova__Balance_of_Payments__1994_98">#REF!</definedName>
    <definedName name="Table_4.__Moldova____Monetary_Survey_and_Projections__1994_98_1" localSheetId="1">#REF!</definedName>
    <definedName name="Table_4.__Moldova____Monetary_Survey_and_Projections__1994_98_1">#REF!</definedName>
    <definedName name="Table_6.__Moldova__Balance_of_Payments__1994_98" localSheetId="1">#REF!</definedName>
    <definedName name="Table_6.__Moldova__Balance_of_Payments__1994_98">#REF!</definedName>
    <definedName name="Table_debt">#REF!</definedName>
    <definedName name="Table129" localSheetId="1">#REF!</definedName>
    <definedName name="Table129">#REF!</definedName>
    <definedName name="table130" localSheetId="1">#REF!</definedName>
    <definedName name="table130">#REF!</definedName>
    <definedName name="Table135" localSheetId="1">#REF!,#REF!</definedName>
    <definedName name="Table135">#REF!,#REF!</definedName>
    <definedName name="Table16_2000" localSheetId="1">#REF!</definedName>
    <definedName name="Table16_2000">#REF!</definedName>
    <definedName name="Table17" localSheetId="1">#REF!</definedName>
    <definedName name="Table17">#REF!</definedName>
    <definedName name="Table19" localSheetId="1">#REF!</definedName>
    <definedName name="Table19">#REF!</definedName>
    <definedName name="Table20" localSheetId="1">#REF!</definedName>
    <definedName name="Table20">#REF!</definedName>
    <definedName name="Table21" localSheetId="1">#REF!,#REF!</definedName>
    <definedName name="Table21">#REF!,#REF!</definedName>
    <definedName name="Table22" localSheetId="1">#REF!</definedName>
    <definedName name="Table22">#REF!</definedName>
    <definedName name="Table23" localSheetId="1">#REF!</definedName>
    <definedName name="Table23">#REF!</definedName>
    <definedName name="Table24" localSheetId="1">#REF!</definedName>
    <definedName name="Table24">#REF!</definedName>
    <definedName name="Table25" localSheetId="1">#REF!</definedName>
    <definedName name="Table25">#REF!</definedName>
    <definedName name="Table26" localSheetId="1">#REF!</definedName>
    <definedName name="Table26">#REF!</definedName>
    <definedName name="Table27" localSheetId="1">#REF!</definedName>
    <definedName name="Table27">#REF!</definedName>
    <definedName name="Table28" localSheetId="1">#REF!</definedName>
    <definedName name="Table28">#REF!</definedName>
    <definedName name="Table29" localSheetId="1">#REF!</definedName>
    <definedName name="Table29">#REF!</definedName>
    <definedName name="Table30" localSheetId="1">#REF!</definedName>
    <definedName name="Table30">#REF!</definedName>
    <definedName name="Table31" localSheetId="1">#REF!</definedName>
    <definedName name="Table31">#REF!</definedName>
    <definedName name="Table32" localSheetId="1">#REF!</definedName>
    <definedName name="Table32">#REF!</definedName>
    <definedName name="Table33" localSheetId="1">#REF!</definedName>
    <definedName name="Table33">#REF!</definedName>
    <definedName name="Table330" localSheetId="1">#REF!</definedName>
    <definedName name="Table330">#REF!</definedName>
    <definedName name="Table336" localSheetId="1">#REF!</definedName>
    <definedName name="Table336">#REF!</definedName>
    <definedName name="Table34" localSheetId="1">#REF!</definedName>
    <definedName name="Table34">#REF!</definedName>
    <definedName name="Table35" localSheetId="1">#REF!</definedName>
    <definedName name="Table35">#REF!</definedName>
    <definedName name="Table36" localSheetId="1">#REF!</definedName>
    <definedName name="Table36">#REF!</definedName>
    <definedName name="Table37" localSheetId="1">#REF!</definedName>
    <definedName name="Table37">#REF!</definedName>
    <definedName name="Table38" localSheetId="1">#REF!</definedName>
    <definedName name="Table38">#REF!</definedName>
    <definedName name="Table39" localSheetId="1">#REF!</definedName>
    <definedName name="Table39">#REF!</definedName>
    <definedName name="Table40" localSheetId="1">#REF!</definedName>
    <definedName name="Table40">#REF!</definedName>
    <definedName name="Table41" localSheetId="1">#REF!</definedName>
    <definedName name="Table41">#REF!</definedName>
    <definedName name="Table42" localSheetId="1">#REF!</definedName>
    <definedName name="Table42">#REF!</definedName>
    <definedName name="Table43" localSheetId="1">#REF!</definedName>
    <definedName name="Table43">#REF!</definedName>
    <definedName name="Table44" localSheetId="1">#REF!</definedName>
    <definedName name="Table44">#REF!</definedName>
    <definedName name="TabMTBOP2006" localSheetId="1">#REF!</definedName>
    <definedName name="TabMTBOP2006">#REF!</definedName>
    <definedName name="TabMTbop2010" localSheetId="1">#REF!</definedName>
    <definedName name="TabMTbop2010">#REF!</definedName>
    <definedName name="TabMTdebt" localSheetId="1">#REF!</definedName>
    <definedName name="TabMTdebt">#REF!</definedName>
    <definedName name="TabNonfactorServices_and_Income" localSheetId="1">#REF!</definedName>
    <definedName name="TabNonfactorServices_and_Income">#REF!</definedName>
    <definedName name="TabOutMon" localSheetId="1">#REF!</definedName>
    <definedName name="TabOutMon">#REF!</definedName>
    <definedName name="TabsimplifiedBOP" localSheetId="1">#REF!</definedName>
    <definedName name="TabsimplifiedBOP">#REF!</definedName>
    <definedName name="TAX_f" localSheetId="1">#REF!</definedName>
    <definedName name="TAX_f">#REF!</definedName>
    <definedName name="TaxArrears" localSheetId="1">#REF!</definedName>
    <definedName name="TaxArrears">#REF!</definedName>
    <definedName name="TB" localSheetId="1">#REF!</definedName>
    <definedName name="TB">#REF!</definedName>
    <definedName name="TB_f" localSheetId="1">#REF!</definedName>
    <definedName name="TB_f">#REF!</definedName>
    <definedName name="Tbl_GFN">#REF!</definedName>
    <definedName name="TD_f" localSheetId="1">#REF!</definedName>
    <definedName name="TD_f">#REF!</definedName>
    <definedName name="TDNF" localSheetId="1">#REF!</definedName>
    <definedName name="TDNF">#REF!</definedName>
    <definedName name="TDNFM" localSheetId="1">#REF!</definedName>
    <definedName name="TDNFM">#REF!</definedName>
    <definedName name="TDNFRM" localSheetId="1">#REF!</definedName>
    <definedName name="TDNFRM">#REF!</definedName>
    <definedName name="TDNFRY" localSheetId="1">#REF!</definedName>
    <definedName name="TDNFRY">#REF!</definedName>
    <definedName name="TDNFY" localSheetId="1">#REF!</definedName>
    <definedName name="TDNFY">#REF!</definedName>
    <definedName name="TDNFYN" localSheetId="1">#REF!</definedName>
    <definedName name="TDNFYN">#REF!</definedName>
    <definedName name="TDNFYND" localSheetId="1">#REF!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#REF!</definedName>
    <definedName name="trade_figure" localSheetId="1">#REF!</definedName>
    <definedName name="trade_figure">#REF!</definedName>
    <definedName name="tre">#REF!</definedName>
    <definedName name="TURN" localSheetId="1">#REF!</definedName>
    <definedName name="TURN">#REF!</definedName>
    <definedName name="TURN_F" localSheetId="1">#REF!</definedName>
    <definedName name="TURN_F">#REF!</definedName>
    <definedName name="TURNM" localSheetId="1">#REF!</definedName>
    <definedName name="TURNM">#REF!</definedName>
    <definedName name="TURNMY" localSheetId="1">#REF!</definedName>
    <definedName name="TURNMY">#REF!</definedName>
    <definedName name="TURNR" localSheetId="1">#REF!</definedName>
    <definedName name="TURNR">#REF!</definedName>
    <definedName name="TURNR_F" localSheetId="1">#REF!</definedName>
    <definedName name="TURNR_F">#REF!</definedName>
    <definedName name="TURNRM" localSheetId="1">#REF!</definedName>
    <definedName name="TURNRM">#REF!</definedName>
    <definedName name="TURNY" localSheetId="1">#REF!</definedName>
    <definedName name="TURNY">#REF!</definedName>
    <definedName name="UNEMP">#REF!</definedName>
    <definedName name="UNEMP_F" localSheetId="1">#REF!</definedName>
    <definedName name="UNEMP_F">#REF!</definedName>
    <definedName name="UNEMP_P" localSheetId="1">#REF!</definedName>
    <definedName name="UNEMP_P">#REF!</definedName>
    <definedName name="USAA" localSheetId="1">#REF!</definedName>
    <definedName name="USAA">#REF!</definedName>
    <definedName name="USAAM" localSheetId="1">#REF!</definedName>
    <definedName name="USAAM">#REF!</definedName>
    <definedName name="USAAY" localSheetId="1">#REF!</definedName>
    <definedName name="USAAY">#REF!</definedName>
    <definedName name="USAE" localSheetId="1">#REF!</definedName>
    <definedName name="USAE">#REF!</definedName>
    <definedName name="USAEM" localSheetId="1">#REF!</definedName>
    <definedName name="USAEM">#REF!</definedName>
    <definedName name="USAEY" localSheetId="1">#REF!</definedName>
    <definedName name="USAEY">#REF!</definedName>
    <definedName name="USAYA" localSheetId="1">#REF!</definedName>
    <definedName name="USAYA">#REF!</definedName>
    <definedName name="V">#REF!</definedName>
    <definedName name="Vaga" hidden="1">{#N/A,#N/A,FALSE,"т02бд"}</definedName>
    <definedName name="VM0" localSheetId="1">#REF!</definedName>
    <definedName name="VM0">#REF!</definedName>
    <definedName name="VM0M" localSheetId="1">#REF!</definedName>
    <definedName name="VM0M">#REF!</definedName>
    <definedName name="VM0MC" localSheetId="1">#REF!</definedName>
    <definedName name="VM0MC">#REF!</definedName>
    <definedName name="VM3M" localSheetId="1">#REF!</definedName>
    <definedName name="VM3M">#REF!</definedName>
    <definedName name="VM3MC" localSheetId="1">#REF!</definedName>
    <definedName name="VM3MC">#REF!</definedName>
    <definedName name="VM3P" localSheetId="1">#REF!</definedName>
    <definedName name="VM3P">#REF!</definedName>
    <definedName name="vvvv" hidden="1">{#N/A,#N/A,FALSE,"т02бд"}</definedName>
    <definedName name="W">#REF!</definedName>
    <definedName name="W_F" localSheetId="1">#REF!</definedName>
    <definedName name="W_F">#REF!</definedName>
    <definedName name="W_P" localSheetId="1">#REF!</definedName>
    <definedName name="W_P">#REF!</definedName>
    <definedName name="WAG" localSheetId="1">#REF!</definedName>
    <definedName name="WAG">#REF!</definedName>
    <definedName name="WAGC" localSheetId="1">#REF!</definedName>
    <definedName name="WAGC">#REF!</definedName>
    <definedName name="WAGCP" localSheetId="1">#REF!</definedName>
    <definedName name="WAGCP">#REF!</definedName>
    <definedName name="Wage">#REF!</definedName>
    <definedName name="WAGE_f" localSheetId="1">#REF!</definedName>
    <definedName name="WAGE_f">#REF!</definedName>
    <definedName name="WAGE_P" localSheetId="1">#REF!</definedName>
    <definedName name="WAGE_P">#REF!</definedName>
    <definedName name="WAGEM" localSheetId="1">#REF!</definedName>
    <definedName name="WAGEM">#REF!</definedName>
    <definedName name="WAGER">#REF!</definedName>
    <definedName name="WAGER_f" localSheetId="1">#REF!</definedName>
    <definedName name="WAGER_f">#REF!</definedName>
    <definedName name="WAGERM" localSheetId="1">#REF!</definedName>
    <definedName name="WAGERM">#REF!</definedName>
    <definedName name="WAGERY" localSheetId="1">#REF!</definedName>
    <definedName name="WAGERY">#REF!</definedName>
    <definedName name="WAGES">#REF!</definedName>
    <definedName name="WAGES_F" localSheetId="1">#REF!</definedName>
    <definedName name="WAGES_F">#REF!</definedName>
    <definedName name="WAGES_P" localSheetId="1">#REF!</definedName>
    <definedName name="WAGES_P">#REF!</definedName>
    <definedName name="WAGESK_f" localSheetId="1">#REF!</definedName>
    <definedName name="WAGESK_f">#REF!</definedName>
    <definedName name="WAGESP_f" localSheetId="1">#REF!</definedName>
    <definedName name="WAGESP_f">#REF!</definedName>
    <definedName name="WAGESR_f" localSheetId="1">#REF!</definedName>
    <definedName name="WAGESR_f">#REF!</definedName>
    <definedName name="WAGESW_f" localSheetId="1">#REF!</definedName>
    <definedName name="WAGESW_f">#REF!</definedName>
    <definedName name="WAGEYA" localSheetId="1">#REF!</definedName>
    <definedName name="WAGEYA">#REF!</definedName>
    <definedName name="WAGM" localSheetId="1">#REF!</definedName>
    <definedName name="WAGM">#REF!</definedName>
    <definedName name="WAGRCY" localSheetId="1">#REF!</definedName>
    <definedName name="WAGRCY">#REF!</definedName>
    <definedName name="WAGRM" localSheetId="1">#REF!</definedName>
    <definedName name="WAGRM">#REF!</definedName>
    <definedName name="WPI" localSheetId="1">#REF!</definedName>
    <definedName name="WPI">#REF!</definedName>
    <definedName name="WPI_F" localSheetId="1">#REF!</definedName>
    <definedName name="WPI_F">#REF!</definedName>
    <definedName name="WPI_P" localSheetId="1">#REF!</definedName>
    <definedName name="WPI_P">#REF!</definedName>
    <definedName name="WPIA_f" localSheetId="1">#REF!</definedName>
    <definedName name="WPIA_f">#REF!</definedName>
    <definedName name="WPIAVG">#REF!</definedName>
    <definedName name="WPIAVG_F" localSheetId="1">#REF!</definedName>
    <definedName name="WPIAVG_F">#REF!</definedName>
    <definedName name="WPIAVG_P" localSheetId="1">#REF!</definedName>
    <definedName name="WPIAVG_P">#REF!</definedName>
    <definedName name="WPICA" localSheetId="1">#REF!</definedName>
    <definedName name="WPICA">#REF!</definedName>
    <definedName name="WPImov_f" localSheetId="1">#REF!</definedName>
    <definedName name="WPImov_f">#REF!</definedName>
    <definedName name="WPIMY" localSheetId="1">#REF!</definedName>
    <definedName name="WPIMY">#REF!</definedName>
    <definedName name="WPIMYA" localSheetId="1">#REF!</definedName>
    <definedName name="WPIMYA">#REF!</definedName>
    <definedName name="WPIY" localSheetId="1">#REF!</definedName>
    <definedName name="WPIY">#REF!</definedName>
    <definedName name="WR">#REF!</definedName>
    <definedName name="WR_P" localSheetId="1">#REF!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#REF!</definedName>
    <definedName name="zDollarGDP">#REF!</definedName>
    <definedName name="zGDPgrowth" localSheetId="1">#REF!</definedName>
    <definedName name="zGDPgrowth">#REF!</definedName>
    <definedName name="zgxsd" hidden="1">{#N/A,#N/A,FALSE,"т02бд"}</definedName>
    <definedName name="zIGNFS" localSheetId="1">#REF!</definedName>
    <definedName name="zIGNFS">#REF!</definedName>
    <definedName name="zImports" localSheetId="1">#REF!</definedName>
    <definedName name="zImports">#REF!</definedName>
    <definedName name="zLiborUS" localSheetId="1">#REF!</definedName>
    <definedName name="zLiborUS">#REF!</definedName>
    <definedName name="zReserves">#REF!</definedName>
    <definedName name="zRoWCPIchange" localSheetId="1">#REF!</definedName>
    <definedName name="zRoWCPIchange">#REF!</definedName>
    <definedName name="zSDReRate">#REF!</definedName>
    <definedName name="zXGNFS" localSheetId="1">#REF!</definedName>
    <definedName name="zXGNFS">#REF!</definedName>
    <definedName name="zxz" hidden="1">{#N/A,#N/A,FALSE,"т02бд"}</definedName>
    <definedName name="_xlnm.Database" localSheetId="1">#REF!</definedName>
    <definedName name="_xlnm.Database">#REF!</definedName>
    <definedName name="вававав" hidden="1">{#N/A,#N/A,FALSE,"т02бд"}</definedName>
    <definedName name="д17.1">#REF!</definedName>
    <definedName name="еппп" hidden="1">{#N/A,#N/A,FALSE,"т02бд"}</definedName>
    <definedName name="_xlnm.Print_Titles" localSheetId="1">'1'!$A:$C</definedName>
    <definedName name="_xlnm.Print_Titles" localSheetId="2">'4'!$A:$C</definedName>
    <definedName name="_xlnm.Print_Titles" localSheetId="3">'7'!#REF!</definedName>
    <definedName name="збз1998" localSheetId="1">#REF!</definedName>
    <definedName name="збз1998">#REF!</definedName>
    <definedName name="ііі" hidden="1">{"MONA",#N/A,FALSE,"S"}</definedName>
    <definedName name="М2">#REF!</definedName>
    <definedName name="нy69" localSheetId="1">#REF!</definedName>
    <definedName name="нy69">#REF!</definedName>
    <definedName name="нука69" localSheetId="1">#REF!</definedName>
    <definedName name="нука69">#REF!</definedName>
    <definedName name="_xlnm.Print_Area" localSheetId="0">'0'!$C$3:$J$20</definedName>
    <definedName name="_xlnm.Print_Area" localSheetId="1">'1'!$A$1:$CI$41</definedName>
    <definedName name="_xlnm.Print_Area" localSheetId="2">'4'!$A$1:$CI$31</definedName>
    <definedName name="_xlnm.Print_Area" localSheetId="3">'7'!#REF!</definedName>
    <definedName name="_xlnm.Print_Area">#N/A</definedName>
    <definedName name="Область_печати_ИМ" localSheetId="1">#REF!</definedName>
    <definedName name="Область_печати_ИМ">#REF!</definedName>
    <definedName name="пп" hidden="1">{#N/A,#N/A,FALSE,"т04"}</definedName>
    <definedName name="Список">#REF!</definedName>
    <definedName name="т01" localSheetId="1">#REF!</definedName>
    <definedName name="т01">#REF!</definedName>
    <definedName name="т05" hidden="1">{#N/A,#N/A,FALSE,"т04"}</definedName>
    <definedName name="т06" localSheetId="1">#REF!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#REF!</definedName>
    <definedName name="т17.2.2001">#REF!</definedName>
    <definedName name="т17.3">#REF!</definedName>
    <definedName name="т17.3.2001">#REF!</definedName>
    <definedName name="т17.4" localSheetId="1">#REF!</definedName>
    <definedName name="т17.4">#REF!</definedName>
    <definedName name="т17.4.1999" localSheetId="1">#REF!</definedName>
    <definedName name="т17.4.1999">#REF!</definedName>
    <definedName name="т17.4.2001" localSheetId="1">#REF!</definedName>
    <definedName name="т17.4.2001">#REF!</definedName>
    <definedName name="т17.5" localSheetId="1">#REF!</definedName>
    <definedName name="т17.5">#REF!</definedName>
    <definedName name="т17.5.2001" localSheetId="1">#REF!</definedName>
    <definedName name="т17.5.2001">#REF!</definedName>
    <definedName name="т17.7" localSheetId="1">#REF!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0" i="1"/>
  <c r="F4" i="1"/>
  <c r="C4" i="1"/>
  <c r="B13" i="3" l="1"/>
  <c r="A1" i="3"/>
  <c r="BX30" i="8"/>
  <c r="BW30" i="8"/>
  <c r="BV30" i="8"/>
  <c r="BU30" i="8"/>
  <c r="BT30" i="8"/>
  <c r="BS30" i="8"/>
  <c r="BR30" i="8"/>
  <c r="BQ30" i="8"/>
  <c r="BP30" i="8"/>
  <c r="BO30" i="8"/>
  <c r="BN30" i="8"/>
  <c r="BM30" i="8"/>
  <c r="BL30" i="8"/>
  <c r="BK30" i="8"/>
  <c r="BJ30" i="8"/>
  <c r="BI30" i="8"/>
  <c r="BH30" i="8"/>
  <c r="BG30" i="8"/>
  <c r="BF30" i="8"/>
  <c r="BE30" i="8"/>
  <c r="BD30" i="8"/>
  <c r="BC30" i="8"/>
  <c r="BB30" i="8"/>
  <c r="BA30" i="8"/>
  <c r="AZ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DX19" i="8"/>
  <c r="DY13" i="5" l="1"/>
  <c r="DV5" i="3"/>
  <c r="DV4" i="3"/>
  <c r="DV3" i="3"/>
  <c r="A39" i="3" l="1"/>
  <c r="D1" i="5"/>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Y1" i="5"/>
  <c r="BZ1" i="5"/>
  <c r="CA1" i="5"/>
  <c r="CB1" i="5"/>
  <c r="CC1" i="5"/>
  <c r="CD1" i="5"/>
  <c r="CE1" i="5"/>
  <c r="CF1" i="5"/>
  <c r="CG1" i="5"/>
  <c r="CH1" i="5"/>
  <c r="CI1" i="5"/>
  <c r="CJ1" i="5"/>
  <c r="CK1" i="5"/>
  <c r="CL1" i="5"/>
  <c r="CM1" i="5"/>
  <c r="CN1" i="5"/>
  <c r="CO1" i="5"/>
  <c r="CP1" i="5"/>
  <c r="CQ1" i="5"/>
  <c r="CR1" i="5"/>
  <c r="CS1" i="5"/>
  <c r="CT1" i="5"/>
  <c r="CU1" i="5"/>
  <c r="C1" i="5" l="1"/>
  <c r="B37" i="3"/>
  <c r="B26" i="3" l="1"/>
  <c r="B17" i="3"/>
  <c r="B15" i="3"/>
  <c r="A27" i="5"/>
  <c r="B9" i="3" l="1"/>
  <c r="B16" i="3" l="1"/>
  <c r="B33" i="3" l="1"/>
  <c r="B28" i="3"/>
  <c r="B25" i="3"/>
  <c r="B21" i="3"/>
  <c r="B10" i="3"/>
  <c r="J6" i="1" l="1"/>
  <c r="B11" i="3" l="1"/>
  <c r="B31" i="3"/>
  <c r="B36" i="3"/>
  <c r="B20" i="3" l="1"/>
  <c r="A30" i="5" l="1"/>
  <c r="A16" i="5" l="1"/>
  <c r="A2" i="5"/>
  <c r="A2" i="3" l="1"/>
  <c r="B34" i="3"/>
  <c r="B27" i="3"/>
  <c r="C2" i="3" l="1"/>
  <c r="C2" i="5"/>
  <c r="A3" i="3" l="1"/>
  <c r="B26" i="5" l="1"/>
  <c r="B15" i="5"/>
  <c r="B13" i="5"/>
  <c r="B5" i="3"/>
  <c r="B3" i="3"/>
  <c r="J8" i="1" l="1"/>
  <c r="B24" i="3" l="1"/>
  <c r="A3" i="5" l="1"/>
  <c r="B25" i="5"/>
  <c r="B24" i="5"/>
  <c r="B23" i="5"/>
  <c r="B22" i="5"/>
  <c r="B21" i="5"/>
  <c r="B20" i="5"/>
  <c r="B19" i="5"/>
  <c r="B18" i="5"/>
  <c r="B17" i="5"/>
  <c r="B16" i="5"/>
  <c r="B14" i="5"/>
  <c r="B12" i="5"/>
  <c r="B11" i="5"/>
  <c r="B10" i="5"/>
  <c r="B9" i="5"/>
  <c r="B8" i="5"/>
  <c r="B7" i="5"/>
  <c r="B6" i="5"/>
  <c r="B5" i="5"/>
  <c r="B4" i="5"/>
  <c r="B3" i="5"/>
  <c r="B4" i="3"/>
  <c r="B38" i="3"/>
  <c r="B35" i="3"/>
  <c r="B32" i="3"/>
  <c r="B30" i="3"/>
  <c r="B29" i="3"/>
  <c r="B22" i="3" l="1"/>
  <c r="B23" i="3"/>
  <c r="B19" i="3"/>
  <c r="B14" i="3"/>
  <c r="A1" i="5"/>
  <c r="B18" i="3"/>
  <c r="B12" i="3"/>
  <c r="B8" i="3"/>
  <c r="B7" i="3"/>
  <c r="B6" i="3"/>
  <c r="J20" i="1"/>
  <c r="J18" i="1"/>
  <c r="J16" i="1"/>
  <c r="J14" i="1"/>
  <c r="J12" i="1"/>
  <c r="J10" i="1"/>
  <c r="J4" i="1"/>
</calcChain>
</file>

<file path=xl/sharedStrings.xml><?xml version="1.0" encoding="utf-8"?>
<sst xmlns="http://schemas.openxmlformats.org/spreadsheetml/2006/main" count="226" uniqueCount="98">
  <si>
    <t>ENG</t>
  </si>
  <si>
    <t>УКР</t>
  </si>
  <si>
    <t>01.2011</t>
  </si>
  <si>
    <t>02.2011</t>
  </si>
  <si>
    <t>03.2011</t>
  </si>
  <si>
    <t>04.2011</t>
  </si>
  <si>
    <t>05.2011</t>
  </si>
  <si>
    <t>06.2011</t>
  </si>
  <si>
    <t>07.2011</t>
  </si>
  <si>
    <t>08.2011</t>
  </si>
  <si>
    <t>09.2011</t>
  </si>
  <si>
    <t>10.2011</t>
  </si>
  <si>
    <t>11.2011</t>
  </si>
  <si>
    <t>12.2011</t>
  </si>
  <si>
    <t>01.2012</t>
  </si>
  <si>
    <t>02.2012</t>
  </si>
  <si>
    <t>03.2012</t>
  </si>
  <si>
    <t>04.2012</t>
  </si>
  <si>
    <t>05.2012</t>
  </si>
  <si>
    <t>06.2012</t>
  </si>
  <si>
    <t>07.2012</t>
  </si>
  <si>
    <t>08.2012</t>
  </si>
  <si>
    <t>09.2012</t>
  </si>
  <si>
    <t>10.2012</t>
  </si>
  <si>
    <t>11.2012</t>
  </si>
  <si>
    <t>12.2012</t>
  </si>
  <si>
    <t>01.2013</t>
  </si>
  <si>
    <t>02.2013</t>
  </si>
  <si>
    <t>03.2013</t>
  </si>
  <si>
    <t>04.2013</t>
  </si>
  <si>
    <t>05.2013</t>
  </si>
  <si>
    <t>06.2013</t>
  </si>
  <si>
    <t>07.2013</t>
  </si>
  <si>
    <t>08.2013</t>
  </si>
  <si>
    <t>09.2013</t>
  </si>
  <si>
    <t>10.2013</t>
  </si>
  <si>
    <t>11.2013</t>
  </si>
  <si>
    <t>12.2013</t>
  </si>
  <si>
    <t>01.2014</t>
  </si>
  <si>
    <t>02.2014</t>
  </si>
  <si>
    <t>03.2014</t>
  </si>
  <si>
    <t>04.2014</t>
  </si>
  <si>
    <t>05.2014</t>
  </si>
  <si>
    <t>06.2014</t>
  </si>
  <si>
    <t>07.2014</t>
  </si>
  <si>
    <t>08.2014</t>
  </si>
  <si>
    <t>09.2014</t>
  </si>
  <si>
    <t>10.2014</t>
  </si>
  <si>
    <t>11.2014</t>
  </si>
  <si>
    <t>12.2014</t>
  </si>
  <si>
    <t>01.2015</t>
  </si>
  <si>
    <t>02.2015</t>
  </si>
  <si>
    <t>03.2015</t>
  </si>
  <si>
    <t>04.2015</t>
  </si>
  <si>
    <t>05.2015</t>
  </si>
  <si>
    <t>06.2015</t>
  </si>
  <si>
    <t>07.2015</t>
  </si>
  <si>
    <t>08.2015</t>
  </si>
  <si>
    <t>09.2015</t>
  </si>
  <si>
    <t>10.2015</t>
  </si>
  <si>
    <t>11.2015</t>
  </si>
  <si>
    <t>12.2015</t>
  </si>
  <si>
    <t>01.2016</t>
  </si>
  <si>
    <t>02.2016</t>
  </si>
  <si>
    <t>до змісту</t>
  </si>
  <si>
    <t>Фінансування Державного бюджету *
(кумулятивно з початку року) (млн. гривень)</t>
  </si>
  <si>
    <t>код бюджетної класифікації</t>
  </si>
  <si>
    <t>ЗА КЛАСИФІКАЦІЄЮ ФІНАНСУВАННЯ БЮДЖЕТУ ЗА ТИПОМ КРЕДИТОРА</t>
  </si>
  <si>
    <t>Фінансування (дефіцит «+» / профіцит «-») **</t>
  </si>
  <si>
    <t>Внутрішнє фінансування</t>
  </si>
  <si>
    <t>Фінансування за рахунок позик банківських установ</t>
  </si>
  <si>
    <t>Інше внутрішнє фінансування</t>
  </si>
  <si>
    <t>Надходження від приватизації державного майна</t>
  </si>
  <si>
    <t>Фінансування за рахунок залишків коштів на рахунках бюджетних установ</t>
  </si>
  <si>
    <t>Зміни обсягів депозитів і цінних паперів, що використовуються для управління ліквідністю</t>
  </si>
  <si>
    <t>Коригування</t>
  </si>
  <si>
    <t>Фінансування за рахунок зміни залишків коштів бюджетів</t>
  </si>
  <si>
    <t>Зовнішнє фінансування</t>
  </si>
  <si>
    <t>Позики, надані міжнародними фінансовими організаціями</t>
  </si>
  <si>
    <t>Позики, надані органами управління іноземних держав</t>
  </si>
  <si>
    <t>Позики, надані іноземними комерційними банками, іншими іноземними фінансовими установами</t>
  </si>
  <si>
    <t>Позики, надані постачальниками</t>
  </si>
  <si>
    <t>Інше зовнішнє фінансування</t>
  </si>
  <si>
    <t>ЗА КЛАСИФІКАЦІЄЮ ФІНАНСУВАННЯ БЮДЖЕТУ ЗА ТИПОМ БОРГОВОГО ЗОБОВ'ЯЗАННЯ</t>
  </si>
  <si>
    <t>Фінансування за борговими операціями</t>
  </si>
  <si>
    <t>Запозичення</t>
  </si>
  <si>
    <t>Погашення</t>
  </si>
  <si>
    <t>Фінансування за рахунок надходжень від приватизації</t>
  </si>
  <si>
    <t>Фінансування за активними операціями</t>
  </si>
  <si>
    <t>Зміни обсягів  готівкових коштів</t>
  </si>
  <si>
    <t>Фінансування за рахунок коштів єдиного казначейського рахунку</t>
  </si>
  <si>
    <t>Кредитування Державного бюджету *
(кумулятивно з початку року) (млн. гривень)</t>
  </si>
  <si>
    <t>ЗА КЛАСИФІКАЦІЄЮ КРЕДИТУВАННЯ БЮДЖЕТУ</t>
  </si>
  <si>
    <t>Усього кредитування</t>
  </si>
  <si>
    <t>Надання внутрішніх кредитів</t>
  </si>
  <si>
    <t>Повернення внутрішніх кредитів</t>
  </si>
  <si>
    <t>* Дані за 3 місяці, 6 місяців та 9 місяців наведено згідно із квартальними звітами Казначейства про виконання бюджету; 
за 12 місяців - згідно з річними звітами.</t>
  </si>
  <si>
    <t>** Дані наведені згідно з вимогами зі складання звітності про виконання бюджету (наказ Казначейства від 30.01.2018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</si>
</sst>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mm/yyyy"/>
    <numFmt numFmtId="167" formatCode="0000"/>
  </numFmts>
  <fonts count="23"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3"/>
      <color rgb="FFFF0000"/>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1"/>
      </right>
      <top style="thin">
        <color indexed="64"/>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68">
    <xf numFmtId="0" fontId="0" fillId="0" borderId="0" xfId="0"/>
    <xf numFmtId="0" fontId="2" fillId="0" borderId="0" xfId="0" applyFont="1" applyAlignment="1" applyProtection="1">
      <alignment vertical="top" wrapText="1"/>
      <protection hidden="1"/>
    </xf>
    <xf numFmtId="0" fontId="2" fillId="0" borderId="0" xfId="0" applyFont="1" applyAlignment="1" applyProtection="1">
      <alignment vertical="top"/>
      <protection hidden="1"/>
    </xf>
    <xf numFmtId="0" fontId="10" fillId="0" borderId="7" xfId="0" applyFont="1" applyBorder="1" applyAlignment="1" applyProtection="1">
      <alignment horizontal="center" vertical="center" wrapText="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0" fontId="20" fillId="3" borderId="2" xfId="0" applyFont="1" applyFill="1" applyBorder="1" applyAlignment="1" applyProtection="1">
      <alignment horizontal="left" vertical="center" wrapText="1" indent="2"/>
      <protection hidden="1"/>
    </xf>
    <xf numFmtId="0" fontId="20" fillId="3" borderId="2" xfId="0" applyFont="1" applyFill="1" applyBorder="1" applyAlignment="1" applyProtection="1">
      <alignment horizontal="left" vertical="center" wrapText="1" indent="4"/>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4" fillId="0" borderId="0" xfId="0" applyFont="1" applyProtection="1">
      <protection hidden="1"/>
    </xf>
    <xf numFmtId="0" fontId="14" fillId="3" borderId="2" xfId="0" applyFont="1" applyFill="1" applyBorder="1" applyAlignment="1" applyProtection="1">
      <alignment horizontal="left" vertical="center"/>
      <protection hidden="1"/>
    </xf>
    <xf numFmtId="167" fontId="4" fillId="0" borderId="2" xfId="0" applyNumberFormat="1" applyFont="1" applyBorder="1" applyAlignment="1" applyProtection="1">
      <alignment horizontal="center" vertical="center"/>
      <protection hidden="1"/>
    </xf>
    <xf numFmtId="0" fontId="12" fillId="2" borderId="5" xfId="0" applyFont="1" applyFill="1" applyBorder="1" applyAlignment="1" applyProtection="1">
      <alignment horizontal="left" vertical="center" wrapText="1"/>
      <protection hidden="1"/>
    </xf>
    <xf numFmtId="167" fontId="11" fillId="2" borderId="5" xfId="0" applyNumberFormat="1" applyFont="1" applyFill="1" applyBorder="1" applyAlignment="1" applyProtection="1">
      <alignment horizontal="center" vertical="center"/>
      <protection hidden="1"/>
    </xf>
    <xf numFmtId="0" fontId="14"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4" fillId="4" borderId="2" xfId="0" applyFont="1" applyFill="1" applyBorder="1" applyAlignment="1" applyProtection="1">
      <alignment horizontal="left" vertical="center"/>
      <protection hidden="1"/>
    </xf>
    <xf numFmtId="0" fontId="21" fillId="4" borderId="2" xfId="0" applyFont="1" applyFill="1" applyBorder="1" applyAlignment="1" applyProtection="1">
      <alignment horizontal="left" vertical="center" indent="1"/>
      <protection hidden="1"/>
    </xf>
    <xf numFmtId="0" fontId="7" fillId="0" borderId="0" xfId="0" applyFont="1" applyAlignment="1" applyProtection="1">
      <alignment horizontal="left" vertical="center"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20" fillId="3" borderId="5" xfId="0" applyFont="1" applyFill="1" applyBorder="1" applyAlignment="1" applyProtection="1">
      <alignment horizontal="left" vertical="center" wrapText="1" indent="2"/>
      <protection hidden="1"/>
    </xf>
    <xf numFmtId="0" fontId="9" fillId="4" borderId="2" xfId="0" applyFont="1" applyFill="1" applyBorder="1" applyAlignment="1" applyProtection="1">
      <alignment horizontal="left" vertical="center" wrapText="1" indent="1"/>
      <protection hidden="1"/>
    </xf>
    <xf numFmtId="0" fontId="20" fillId="4" borderId="2" xfId="0" applyFont="1" applyFill="1" applyBorder="1" applyAlignment="1" applyProtection="1">
      <alignment horizontal="left" vertical="center" wrapText="1" indent="2"/>
      <protection hidden="1"/>
    </xf>
    <xf numFmtId="0" fontId="20"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10" fillId="0" borderId="1" xfId="0" applyFont="1" applyBorder="1" applyAlignment="1" applyProtection="1">
      <alignment horizontal="center" vertical="center" wrapText="1"/>
      <protection hidden="1"/>
    </xf>
    <xf numFmtId="0" fontId="9" fillId="3" borderId="5" xfId="0" applyFont="1" applyFill="1" applyBorder="1" applyAlignment="1" applyProtection="1">
      <alignment horizontal="left" vertical="center" wrapText="1" indent="1"/>
      <protection hidden="1"/>
    </xf>
    <xf numFmtId="0" fontId="17" fillId="0" borderId="0" xfId="0" applyFont="1" applyProtection="1">
      <protection locked="0" hidden="1"/>
    </xf>
    <xf numFmtId="0" fontId="4" fillId="0" borderId="0" xfId="0" applyFont="1" applyProtection="1">
      <protection locked="0" hidden="1"/>
    </xf>
    <xf numFmtId="0" fontId="19" fillId="0" borderId="10" xfId="3" applyFont="1" applyFill="1" applyBorder="1" applyAlignment="1" applyProtection="1">
      <alignment horizontal="center" vertical="center" wrapText="1"/>
      <protection locked="0" hidden="1"/>
    </xf>
    <xf numFmtId="0" fontId="14" fillId="2" borderId="10" xfId="0" applyFont="1" applyFill="1" applyBorder="1" applyAlignment="1" applyProtection="1">
      <alignment horizontal="center" vertical="center" wrapText="1"/>
      <protection locked="0" hidden="1"/>
    </xf>
    <xf numFmtId="0" fontId="4" fillId="0" borderId="16" xfId="0" applyFont="1" applyBorder="1" applyProtection="1">
      <protection locked="0" hidden="1"/>
    </xf>
    <xf numFmtId="0" fontId="14" fillId="0" borderId="10" xfId="0" applyFont="1" applyBorder="1" applyAlignment="1" applyProtection="1">
      <alignment horizontal="center" vertical="center" wrapText="1"/>
      <protection locked="0" hidden="1"/>
    </xf>
    <xf numFmtId="0" fontId="4" fillId="0" borderId="15" xfId="0" applyFont="1" applyBorder="1" applyProtection="1">
      <protection locked="0" hidden="1"/>
    </xf>
    <xf numFmtId="0" fontId="4" fillId="0" borderId="14" xfId="0" applyFont="1" applyBorder="1" applyProtection="1">
      <protection locked="0" hidden="1"/>
    </xf>
    <xf numFmtId="166" fontId="12" fillId="0" borderId="18" xfId="0" applyNumberFormat="1" applyFont="1" applyBorder="1" applyAlignment="1" applyProtection="1">
      <alignment horizontal="center" vertical="center"/>
      <protection hidden="1"/>
    </xf>
    <xf numFmtId="166" fontId="12" fillId="0" borderId="19" xfId="0" applyNumberFormat="1" applyFont="1" applyBorder="1" applyAlignment="1" applyProtection="1">
      <alignment horizontal="center" vertical="center"/>
      <protection hidden="1"/>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7" fillId="0" borderId="0" xfId="0" applyFont="1" applyProtection="1">
      <protection locked="0"/>
    </xf>
    <xf numFmtId="0" fontId="6" fillId="0" borderId="0" xfId="0" applyFont="1" applyProtection="1">
      <protection locked="0"/>
    </xf>
    <xf numFmtId="0" fontId="7" fillId="0" borderId="0" xfId="0" applyFont="1" applyAlignment="1" applyProtection="1">
      <alignment wrapText="1"/>
      <protection locked="0"/>
    </xf>
    <xf numFmtId="0" fontId="7" fillId="0" borderId="0" xfId="0" applyFont="1" applyAlignment="1" applyProtection="1">
      <alignment wrapText="1"/>
      <protection hidden="1"/>
    </xf>
    <xf numFmtId="166" fontId="12" fillId="0" borderId="18" xfId="0" applyNumberFormat="1" applyFont="1" applyBorder="1" applyAlignment="1" applyProtection="1">
      <alignment horizontal="right" vertical="center"/>
      <protection hidden="1"/>
    </xf>
    <xf numFmtId="166" fontId="12" fillId="0" borderId="19" xfId="0" applyNumberFormat="1" applyFont="1" applyBorder="1" applyAlignment="1" applyProtection="1">
      <alignment horizontal="right" vertical="center"/>
      <protection hidden="1"/>
    </xf>
    <xf numFmtId="166" fontId="12" fillId="0" borderId="3" xfId="0" applyNumberFormat="1" applyFont="1" applyBorder="1" applyAlignment="1" applyProtection="1">
      <alignment horizontal="center" vertical="center"/>
      <protection hidden="1"/>
    </xf>
    <xf numFmtId="166" fontId="12" fillId="0" borderId="7" xfId="0" applyNumberFormat="1" applyFont="1" applyBorder="1" applyAlignment="1" applyProtection="1">
      <alignment horizontal="center" vertical="center"/>
      <protection hidden="1"/>
    </xf>
    <xf numFmtId="166" fontId="12" fillId="0" borderId="9" xfId="0" applyNumberFormat="1" applyFont="1" applyBorder="1" applyAlignment="1" applyProtection="1">
      <alignment horizontal="right" vertical="center"/>
      <protection hidden="1"/>
    </xf>
    <xf numFmtId="165" fontId="17" fillId="0" borderId="0" xfId="0" applyNumberFormat="1" applyFont="1" applyAlignment="1" applyProtection="1">
      <alignment horizontal="center"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7" fillId="0" borderId="3" xfId="0" applyNumberFormat="1" applyFont="1" applyBorder="1" applyAlignment="1">
      <alignment horizontal="right" vertical="center"/>
    </xf>
    <xf numFmtId="165" fontId="7" fillId="0" borderId="7"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21"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20"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11" fillId="2" borderId="4" xfId="0" applyNumberFormat="1" applyFont="1" applyFill="1" applyBorder="1" applyAlignment="1">
      <alignment horizontal="right" vertical="center"/>
    </xf>
    <xf numFmtId="165" fontId="11" fillId="2" borderId="21" xfId="0" applyNumberFormat="1" applyFont="1" applyFill="1" applyBorder="1" applyAlignment="1">
      <alignment horizontal="right" vertical="center"/>
    </xf>
    <xf numFmtId="165" fontId="11" fillId="2" borderId="6" xfId="0" applyNumberFormat="1" applyFont="1" applyFill="1" applyBorder="1" applyAlignment="1">
      <alignment horizontal="right" vertical="center"/>
    </xf>
    <xf numFmtId="4" fontId="7" fillId="0" borderId="0" xfId="0" applyNumberFormat="1" applyFont="1" applyAlignment="1">
      <alignment horizontal="right" vertical="center"/>
    </xf>
    <xf numFmtId="165" fontId="6" fillId="0" borderId="0" xfId="0" applyNumberFormat="1" applyFont="1" applyAlignment="1">
      <alignment horizontal="right" vertical="center"/>
    </xf>
    <xf numFmtId="165" fontId="6" fillId="2" borderId="17" xfId="0" applyNumberFormat="1" applyFont="1" applyFill="1" applyBorder="1" applyAlignment="1" applyProtection="1">
      <alignment horizontal="right" vertical="center"/>
      <protection locked="0"/>
    </xf>
    <xf numFmtId="165" fontId="6" fillId="2" borderId="3" xfId="0" applyNumberFormat="1" applyFont="1" applyFill="1" applyBorder="1" applyAlignment="1" applyProtection="1">
      <alignment horizontal="right" vertical="center"/>
      <protection locked="0"/>
    </xf>
    <xf numFmtId="165" fontId="4" fillId="5" borderId="20" xfId="0" applyNumberFormat="1" applyFont="1" applyFill="1" applyBorder="1" applyAlignment="1">
      <alignment horizontal="right" vertical="center"/>
    </xf>
    <xf numFmtId="166" fontId="12" fillId="0" borderId="3" xfId="0" applyNumberFormat="1" applyFont="1" applyBorder="1" applyAlignment="1" applyProtection="1">
      <alignment horizontal="center" vertical="center"/>
      <protection locked="0" hidden="1"/>
    </xf>
    <xf numFmtId="166" fontId="12" fillId="0" borderId="22" xfId="0" applyNumberFormat="1" applyFont="1" applyBorder="1" applyAlignment="1" applyProtection="1">
      <alignment horizontal="center" vertical="center"/>
      <protection hidden="1"/>
    </xf>
    <xf numFmtId="165" fontId="6" fillId="2" borderId="22" xfId="0" applyNumberFormat="1" applyFont="1" applyFill="1" applyBorder="1" applyAlignment="1">
      <alignment horizontal="right" vertical="center"/>
    </xf>
    <xf numFmtId="165" fontId="7" fillId="0" borderId="22" xfId="0" applyNumberFormat="1" applyFont="1" applyBorder="1" applyAlignment="1">
      <alignment horizontal="right" vertical="center"/>
    </xf>
    <xf numFmtId="166" fontId="12" fillId="0" borderId="17" xfId="0" applyNumberFormat="1" applyFont="1" applyBorder="1" applyAlignment="1" applyProtection="1">
      <alignment horizontal="center" vertical="center"/>
      <protection locked="0" hidden="1"/>
    </xf>
    <xf numFmtId="0" fontId="7" fillId="5" borderId="0" xfId="0" applyFont="1" applyFill="1" applyAlignment="1" applyProtection="1">
      <alignment horizontal="left" vertical="center" wrapText="1"/>
      <protection hidden="1"/>
    </xf>
    <xf numFmtId="165" fontId="17" fillId="5" borderId="0" xfId="0" applyNumberFormat="1" applyFont="1" applyFill="1" applyAlignment="1" applyProtection="1">
      <alignment horizontal="center" vertical="center" wrapText="1"/>
      <protection hidden="1"/>
    </xf>
    <xf numFmtId="0" fontId="7" fillId="5" borderId="0" xfId="0" applyFont="1" applyFill="1" applyProtection="1">
      <protection locked="0"/>
    </xf>
    <xf numFmtId="0" fontId="7" fillId="5" borderId="2" xfId="0" applyFont="1" applyFill="1" applyBorder="1" applyAlignment="1" applyProtection="1">
      <alignment horizontal="center" vertical="center"/>
      <protection hidden="1"/>
    </xf>
    <xf numFmtId="165" fontId="7" fillId="5" borderId="0" xfId="0" applyNumberFormat="1" applyFont="1" applyFill="1" applyAlignment="1">
      <alignment horizontal="right" vertical="center"/>
    </xf>
    <xf numFmtId="165" fontId="7" fillId="5" borderId="8" xfId="0" applyNumberFormat="1" applyFont="1" applyFill="1" applyBorder="1" applyAlignment="1">
      <alignment horizontal="right" vertical="center"/>
    </xf>
    <xf numFmtId="165" fontId="7" fillId="5" borderId="20" xfId="0" applyNumberFormat="1" applyFont="1" applyFill="1" applyBorder="1" applyAlignment="1">
      <alignment horizontal="right" vertical="center"/>
    </xf>
    <xf numFmtId="165" fontId="7" fillId="5" borderId="20" xfId="0" applyNumberFormat="1" applyFont="1" applyFill="1" applyBorder="1" applyAlignment="1" applyProtection="1">
      <alignment horizontal="right" vertical="center"/>
      <protection locked="0"/>
    </xf>
    <xf numFmtId="165" fontId="7" fillId="5" borderId="0" xfId="0" applyNumberFormat="1" applyFont="1" applyFill="1" applyAlignment="1" applyProtection="1">
      <alignment horizontal="right" vertical="center"/>
      <protection locked="0"/>
    </xf>
    <xf numFmtId="0" fontId="7" fillId="5" borderId="5" xfId="0" applyFont="1" applyFill="1" applyBorder="1" applyAlignment="1" applyProtection="1">
      <alignment horizontal="center" vertical="center"/>
      <protection hidden="1"/>
    </xf>
    <xf numFmtId="165" fontId="7" fillId="5" borderId="4" xfId="0" applyNumberFormat="1" applyFont="1" applyFill="1" applyBorder="1" applyAlignment="1">
      <alignment horizontal="right" vertical="center"/>
    </xf>
    <xf numFmtId="165" fontId="7" fillId="5" borderId="6" xfId="0" applyNumberFormat="1" applyFont="1" applyFill="1" applyBorder="1" applyAlignment="1">
      <alignment horizontal="right" vertical="center"/>
    </xf>
    <xf numFmtId="165" fontId="7" fillId="5" borderId="21" xfId="0" applyNumberFormat="1" applyFont="1" applyFill="1" applyBorder="1" applyAlignment="1">
      <alignment horizontal="right" vertical="center"/>
    </xf>
    <xf numFmtId="165" fontId="7" fillId="5" borderId="4" xfId="0" applyNumberFormat="1" applyFont="1" applyFill="1" applyBorder="1" applyAlignment="1" applyProtection="1">
      <alignment horizontal="right" vertical="center"/>
      <protection locked="0"/>
    </xf>
    <xf numFmtId="166" fontId="12" fillId="5" borderId="18" xfId="0" applyNumberFormat="1" applyFont="1" applyFill="1" applyBorder="1" applyAlignment="1" applyProtection="1">
      <alignment horizontal="right" vertical="center"/>
      <protection hidden="1"/>
    </xf>
    <xf numFmtId="166" fontId="12" fillId="5" borderId="19"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hidden="1"/>
    </xf>
    <xf numFmtId="166" fontId="12" fillId="5" borderId="7"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locked="0" hidden="1"/>
    </xf>
    <xf numFmtId="166" fontId="12" fillId="5" borderId="17" xfId="0" applyNumberFormat="1" applyFont="1" applyFill="1" applyBorder="1" applyAlignment="1" applyProtection="1">
      <alignment horizontal="right" vertical="center"/>
      <protection locked="0" hidden="1"/>
    </xf>
    <xf numFmtId="165" fontId="6" fillId="5" borderId="0" xfId="0" applyNumberFormat="1" applyFont="1" applyFill="1" applyAlignment="1">
      <alignment horizontal="right" vertical="center"/>
    </xf>
    <xf numFmtId="165" fontId="6" fillId="5" borderId="8" xfId="0" applyNumberFormat="1" applyFont="1" applyFill="1" applyBorder="1" applyAlignment="1">
      <alignment horizontal="right" vertical="center"/>
    </xf>
    <xf numFmtId="165" fontId="7" fillId="5" borderId="18" xfId="0" applyNumberFormat="1" applyFont="1" applyFill="1" applyBorder="1" applyAlignment="1" applyProtection="1">
      <alignment horizontal="right" vertical="center"/>
      <protection locked="0"/>
    </xf>
    <xf numFmtId="165" fontId="7" fillId="5" borderId="21" xfId="0" applyNumberFormat="1" applyFont="1" applyFill="1" applyBorder="1" applyAlignment="1" applyProtection="1">
      <alignment horizontal="right" vertical="center"/>
      <protection locked="0"/>
    </xf>
    <xf numFmtId="165" fontId="7" fillId="5" borderId="3" xfId="0" applyNumberFormat="1" applyFont="1" applyFill="1" applyBorder="1" applyAlignment="1">
      <alignment horizontal="right" vertical="center"/>
    </xf>
    <xf numFmtId="166" fontId="12" fillId="5" borderId="18" xfId="0" applyNumberFormat="1" applyFont="1" applyFill="1" applyBorder="1" applyAlignment="1">
      <alignment horizontal="right" vertical="center"/>
    </xf>
    <xf numFmtId="166" fontId="12" fillId="5" borderId="19" xfId="0" applyNumberFormat="1" applyFont="1" applyFill="1" applyBorder="1" applyAlignment="1">
      <alignment horizontal="right" vertical="center"/>
    </xf>
    <xf numFmtId="166" fontId="12" fillId="5" borderId="3" xfId="0" applyNumberFormat="1" applyFont="1" applyFill="1" applyBorder="1" applyAlignment="1">
      <alignment horizontal="right" vertical="center"/>
    </xf>
    <xf numFmtId="166" fontId="12" fillId="5" borderId="7" xfId="0" applyNumberFormat="1" applyFont="1" applyFill="1" applyBorder="1" applyAlignment="1">
      <alignment horizontal="right" vertical="center"/>
    </xf>
    <xf numFmtId="0" fontId="10" fillId="5" borderId="1" xfId="0" applyFont="1" applyFill="1" applyBorder="1" applyAlignment="1" applyProtection="1">
      <alignment horizontal="center" vertical="center" wrapText="1"/>
      <protection hidden="1"/>
    </xf>
    <xf numFmtId="0" fontId="7" fillId="5" borderId="0" xfId="0" applyFont="1" applyFill="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protection hidden="1"/>
    </xf>
    <xf numFmtId="165" fontId="11" fillId="2" borderId="3" xfId="0" applyNumberFormat="1" applyFont="1" applyFill="1" applyBorder="1" applyAlignment="1">
      <alignment horizontal="right" vertical="center"/>
    </xf>
    <xf numFmtId="165" fontId="11" fillId="2" borderId="7" xfId="0" applyNumberFormat="1" applyFont="1" applyFill="1" applyBorder="1" applyAlignment="1">
      <alignment horizontal="right" vertical="center"/>
    </xf>
    <xf numFmtId="165" fontId="11" fillId="2" borderId="17" xfId="0" applyNumberFormat="1" applyFont="1" applyFill="1" applyBorder="1" applyAlignment="1">
      <alignment horizontal="right" vertical="center"/>
    </xf>
    <xf numFmtId="165" fontId="11" fillId="2" borderId="17" xfId="0" applyNumberFormat="1" applyFont="1" applyFill="1" applyBorder="1" applyAlignment="1" applyProtection="1">
      <alignment horizontal="right" vertical="center"/>
      <protection locked="0"/>
    </xf>
    <xf numFmtId="165" fontId="11" fillId="2" borderId="3" xfId="0" applyNumberFormat="1" applyFont="1" applyFill="1" applyBorder="1" applyAlignment="1" applyProtection="1">
      <alignment horizontal="right" vertical="center"/>
      <protection locked="0"/>
    </xf>
    <xf numFmtId="0" fontId="4" fillId="5" borderId="0" xfId="0" applyFont="1" applyFill="1" applyProtection="1">
      <protection locked="0"/>
    </xf>
    <xf numFmtId="0" fontId="14" fillId="3" borderId="2" xfId="0" applyFont="1" applyFill="1" applyBorder="1" applyAlignment="1" applyProtection="1">
      <alignment horizontal="left" vertical="center" wrapText="1" indent="1"/>
      <protection hidden="1"/>
    </xf>
    <xf numFmtId="0" fontId="4" fillId="5" borderId="2" xfId="0" applyFont="1" applyFill="1" applyBorder="1" applyAlignment="1" applyProtection="1">
      <alignment horizontal="center" vertical="center"/>
      <protection hidden="1"/>
    </xf>
    <xf numFmtId="165" fontId="4" fillId="5" borderId="0" xfId="0" applyNumberFormat="1" applyFont="1" applyFill="1" applyAlignment="1">
      <alignment horizontal="right" vertical="center"/>
    </xf>
    <xf numFmtId="165" fontId="4" fillId="5" borderId="8" xfId="0" applyNumberFormat="1" applyFont="1" applyFill="1" applyBorder="1" applyAlignment="1">
      <alignment horizontal="right" vertical="center"/>
    </xf>
    <xf numFmtId="165" fontId="4" fillId="5" borderId="20" xfId="0" applyNumberFormat="1" applyFont="1" applyFill="1" applyBorder="1" applyAlignment="1" applyProtection="1">
      <alignment horizontal="right" vertical="center"/>
      <protection locked="0"/>
    </xf>
    <xf numFmtId="165" fontId="4" fillId="5" borderId="0" xfId="0" applyNumberFormat="1" applyFont="1" applyFill="1" applyAlignment="1" applyProtection="1">
      <alignment horizontal="right" vertical="center"/>
      <protection locked="0"/>
    </xf>
    <xf numFmtId="0" fontId="22" fillId="0" borderId="0" xfId="3" applyFont="1" applyAlignment="1" applyProtection="1">
      <alignment horizontal="center" vertical="top"/>
      <protection hidden="1"/>
    </xf>
    <xf numFmtId="0" fontId="14" fillId="0" borderId="0" xfId="0" applyFont="1" applyAlignment="1" applyProtection="1">
      <alignment vertical="center" wrapText="1"/>
      <protection hidden="1"/>
    </xf>
    <xf numFmtId="0" fontId="14"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vertical="center" wrapText="1"/>
      <protection locked="0"/>
    </xf>
    <xf numFmtId="4" fontId="14" fillId="0" borderId="0" xfId="0" applyNumberFormat="1" applyFont="1" applyProtection="1">
      <protection locked="0"/>
    </xf>
    <xf numFmtId="0" fontId="22" fillId="5" borderId="0" xfId="3" applyFont="1" applyFill="1" applyAlignment="1" applyProtection="1">
      <alignment horizontal="center" vertical="top"/>
      <protection hidden="1"/>
    </xf>
    <xf numFmtId="0" fontId="9" fillId="5" borderId="0" xfId="0" applyFont="1" applyFill="1" applyAlignment="1" applyProtection="1">
      <alignment horizontal="left" vertical="center" wrapText="1"/>
      <protection hidden="1"/>
    </xf>
    <xf numFmtId="0" fontId="9" fillId="5" borderId="0" xfId="0" applyFont="1" applyFill="1" applyProtection="1">
      <protection hidden="1"/>
    </xf>
    <xf numFmtId="0" fontId="9" fillId="5" borderId="0" xfId="0" applyFont="1" applyFill="1" applyProtection="1">
      <protection locked="0"/>
    </xf>
    <xf numFmtId="0" fontId="9" fillId="5" borderId="0" xfId="0" applyFont="1" applyFill="1" applyAlignment="1" applyProtection="1">
      <alignment horizontal="left" vertical="center" wrapText="1"/>
      <protection locked="0"/>
    </xf>
    <xf numFmtId="0" fontId="18" fillId="2" borderId="11"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3" xfId="0" applyFont="1" applyFill="1" applyBorder="1" applyAlignment="1" applyProtection="1">
      <alignment horizontal="center" vertical="center" wrapText="1"/>
      <protection locked="0" hidden="1"/>
    </xf>
    <xf numFmtId="0" fontId="13" fillId="2" borderId="11" xfId="0" applyFont="1" applyFill="1" applyBorder="1" applyAlignment="1" applyProtection="1">
      <alignment horizontal="center" vertical="center" wrapText="1"/>
      <protection locked="0" hidden="1"/>
    </xf>
    <xf numFmtId="0" fontId="13" fillId="2" borderId="12" xfId="0" applyFont="1" applyFill="1" applyBorder="1" applyAlignment="1" applyProtection="1">
      <alignment horizontal="center" vertical="center" wrapText="1"/>
      <protection locked="0" hidden="1"/>
    </xf>
    <xf numFmtId="0" fontId="13" fillId="2" borderId="13" xfId="0" applyFont="1" applyFill="1" applyBorder="1" applyAlignment="1" applyProtection="1">
      <alignment horizontal="center" vertical="center" wrapText="1"/>
      <protection locked="0"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16" fillId="3" borderId="7" xfId="0" applyFont="1" applyFill="1" applyBorder="1" applyAlignment="1" applyProtection="1">
      <alignment horizontal="center" vertical="center" textRotation="90" wrapText="1"/>
      <protection hidden="1"/>
    </xf>
    <xf numFmtId="0" fontId="16"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9" fillId="5" borderId="0" xfId="0" applyFont="1" applyFill="1" applyAlignment="1" applyProtection="1">
      <alignment horizontal="left"/>
      <protection hidden="1"/>
    </xf>
    <xf numFmtId="0" fontId="15" fillId="4" borderId="7"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xf numFmtId="0" fontId="9" fillId="5" borderId="0" xfId="0" applyFont="1" applyFill="1" applyAlignment="1" applyProtection="1">
      <alignment horizontal="left" vertical="center"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2">
    <dxf>
      <font>
        <b/>
        <i/>
        <color theme="0"/>
      </font>
      <fill>
        <patternFill>
          <bgColor rgb="FFFF0000"/>
        </patternFill>
      </fill>
    </dxf>
    <dxf>
      <font>
        <b/>
        <i/>
        <color theme="0"/>
      </font>
      <fill>
        <patternFill>
          <bgColor rgb="FFFF0000"/>
        </patternFill>
      </fill>
    </dxf>
  </dxfs>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31"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2674470</xdr:colOff>
      <xdr:row>3</xdr:row>
      <xdr:rowOff>89162</xdr:rowOff>
    </xdr:from>
    <xdr:to>
      <xdr:col>8</xdr:col>
      <xdr:colOff>9812</xdr:colOff>
      <xdr:row>19</xdr:row>
      <xdr:rowOff>137535</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09850" y="622562"/>
          <a:ext cx="5625902" cy="3401173"/>
          <a:chOff x="3884705" y="634515"/>
          <a:chExt cx="5724813" cy="3454961"/>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59054" y="634515"/>
            <a:ext cx="1250464" cy="3454961"/>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7" name="Групувати 6">
            <a:extLst>
              <a:ext uri="{FF2B5EF4-FFF2-40B4-BE49-F238E27FC236}">
                <a16:creationId xmlns:a16="http://schemas.microsoft.com/office/drawing/2014/main" id="{00000000-0008-0000-0000-000007000000}"/>
              </a:ext>
            </a:extLst>
          </xdr:cNvPr>
          <xdr:cNvGrpSpPr/>
        </xdr:nvGrpSpPr>
        <xdr:grpSpPr>
          <a:xfrm>
            <a:off x="3884705" y="1068293"/>
            <a:ext cx="1245268" cy="2567688"/>
            <a:chOff x="3884705" y="1068293"/>
            <a:chExt cx="1245268" cy="2567688"/>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504765" y="1068293"/>
              <a:ext cx="3710" cy="256768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9980" y="2349176"/>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3964" y="3628033"/>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4705" y="1075772"/>
              <a:ext cx="1222262"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K21"/>
  <sheetViews>
    <sheetView showGridLines="0" zoomScaleNormal="100" workbookViewId="0">
      <selection activeCell="I4" sqref="I4"/>
    </sheetView>
  </sheetViews>
  <sheetFormatPr defaultColWidth="8.77734375" defaultRowHeight="13.8" x14ac:dyDescent="0.25"/>
  <cols>
    <col min="1" max="1" width="8.5546875" style="37" customWidth="1"/>
    <col min="2" max="2" width="8.77734375" style="37" customWidth="1"/>
    <col min="3" max="3" width="38.21875" style="37" bestFit="1" customWidth="1"/>
    <col min="4" max="5" width="8.77734375" style="37"/>
    <col min="6" max="6" width="46.77734375" style="37" bestFit="1" customWidth="1"/>
    <col min="7" max="8" width="8.77734375" style="37"/>
    <col min="9" max="9" width="3.5546875" style="37" bestFit="1" customWidth="1"/>
    <col min="10" max="10" width="9.77734375" style="37" bestFit="1" customWidth="1"/>
    <col min="11" max="16384" width="8.77734375" style="37"/>
  </cols>
  <sheetData>
    <row r="1" spans="1:10" x14ac:dyDescent="0.25">
      <c r="A1" s="36">
        <v>1</v>
      </c>
    </row>
    <row r="2" spans="1:10" x14ac:dyDescent="0.25">
      <c r="A2" s="36" t="s">
        <v>1</v>
      </c>
    </row>
    <row r="3" spans="1:10" ht="14.55" customHeight="1" thickBot="1" x14ac:dyDescent="0.3">
      <c r="A3" s="36" t="s">
        <v>0</v>
      </c>
    </row>
    <row r="4" spans="1:10" ht="17.25" customHeight="1" thickTop="1" thickBot="1" x14ac:dyDescent="0.3">
      <c r="C4" s="146" t="str">
        <f>IF($A$1=1,"ДЕРЖАВНИЙ БЮДЖЕТ УКРАЇНИ","STATE BUDGET OF UKRAINE")</f>
        <v>ДЕРЖАВНИЙ БЮДЖЕТ УКРАЇНИ</v>
      </c>
      <c r="F4" s="149" t="str">
        <f>IF($A$1=1,"Доходи","Revenue")</f>
        <v>Доходи</v>
      </c>
      <c r="I4" s="38">
        <v>1</v>
      </c>
      <c r="J4" s="39" t="str">
        <f>IF($A$1=1,"Місяць","Month")</f>
        <v>Місяць</v>
      </c>
    </row>
    <row r="5" spans="1:10" ht="16.5" customHeight="1" thickTop="1" thickBot="1" x14ac:dyDescent="0.3">
      <c r="C5" s="147"/>
      <c r="F5" s="150"/>
      <c r="J5" s="40"/>
    </row>
    <row r="6" spans="1:10" ht="17.25" customHeight="1" thickTop="1" thickBot="1" x14ac:dyDescent="0.3">
      <c r="C6" s="147"/>
      <c r="F6" s="150"/>
      <c r="I6" s="41">
        <v>2</v>
      </c>
      <c r="J6" s="41" t="str">
        <f>IF($A$1=1,"Квартал","Quarter")</f>
        <v>Квартал</v>
      </c>
    </row>
    <row r="7" spans="1:10" ht="16.5" customHeight="1" thickTop="1" thickBot="1" x14ac:dyDescent="0.3">
      <c r="C7" s="147"/>
      <c r="F7" s="150"/>
    </row>
    <row r="8" spans="1:10" ht="17.25" customHeight="1" thickTop="1" thickBot="1" x14ac:dyDescent="0.3">
      <c r="C8" s="147"/>
      <c r="F8" s="151"/>
      <c r="I8" s="41">
        <v>3</v>
      </c>
      <c r="J8" s="41" t="str">
        <f>IF($A$1=1,"Рік","Year")</f>
        <v>Рік</v>
      </c>
    </row>
    <row r="9" spans="1:10" ht="16.5" customHeight="1" thickTop="1" thickBot="1" x14ac:dyDescent="0.3">
      <c r="C9" s="147"/>
    </row>
    <row r="10" spans="1:10" ht="17.25" customHeight="1" thickTop="1" thickBot="1" x14ac:dyDescent="0.3">
      <c r="C10" s="148"/>
      <c r="F10" s="149" t="str">
        <f>IF($A$1=1,"Видатки","Expenditure")</f>
        <v>Видатки</v>
      </c>
      <c r="I10" s="38">
        <v>4</v>
      </c>
      <c r="J10" s="39" t="str">
        <f>IF($A$1=1,"Місяць","Month")</f>
        <v>Місяць</v>
      </c>
    </row>
    <row r="11" spans="1:10" ht="16.5" customHeight="1" thickTop="1" thickBot="1" x14ac:dyDescent="0.3">
      <c r="F11" s="150"/>
    </row>
    <row r="12" spans="1:10" ht="17.25" customHeight="1" thickTop="1" thickBot="1" x14ac:dyDescent="0.3">
      <c r="F12" s="150"/>
      <c r="I12" s="41">
        <v>5</v>
      </c>
      <c r="J12" s="41" t="str">
        <f>IF($A$1=1,"Квартал","Quarter")</f>
        <v>Квартал</v>
      </c>
    </row>
    <row r="13" spans="1:10" ht="16.5" customHeight="1" thickTop="1" thickBot="1" x14ac:dyDescent="0.3">
      <c r="F13" s="150"/>
    </row>
    <row r="14" spans="1:10" ht="17.25" customHeight="1" thickTop="1" thickBot="1" x14ac:dyDescent="0.3">
      <c r="F14" s="151"/>
      <c r="I14" s="41">
        <v>6</v>
      </c>
      <c r="J14" s="41" t="str">
        <f>IF($A$1=1,"Рік","Year")</f>
        <v>Рік</v>
      </c>
    </row>
    <row r="15" spans="1:10" ht="16.5" customHeight="1" thickTop="1" thickBot="1" x14ac:dyDescent="0.3"/>
    <row r="16" spans="1:10" ht="17.25" customHeight="1" thickTop="1" thickBot="1" x14ac:dyDescent="0.3">
      <c r="F16" s="149" t="str">
        <f>IF($A$1=1,"Фінансування, Кредитування","Financing, Lending")</f>
        <v>Фінансування, Кредитування</v>
      </c>
      <c r="I16" s="38">
        <v>7</v>
      </c>
      <c r="J16" s="39" t="str">
        <f>IF($A$1=1,"Місяць","Month")</f>
        <v>Місяць</v>
      </c>
    </row>
    <row r="17" spans="6:11" ht="16.5" customHeight="1" thickTop="1" thickBot="1" x14ac:dyDescent="0.3">
      <c r="F17" s="150"/>
    </row>
    <row r="18" spans="6:11" ht="17.25" customHeight="1" thickTop="1" thickBot="1" x14ac:dyDescent="0.3">
      <c r="F18" s="150"/>
      <c r="I18" s="41">
        <v>8</v>
      </c>
      <c r="J18" s="41" t="str">
        <f>IF($A$1=1,"Квартал","Quarter")</f>
        <v>Квартал</v>
      </c>
    </row>
    <row r="19" spans="6:11" ht="16.5" customHeight="1" thickTop="1" thickBot="1" x14ac:dyDescent="0.3">
      <c r="F19" s="150"/>
      <c r="J19" s="40"/>
    </row>
    <row r="20" spans="6:11" ht="17.25" customHeight="1" thickTop="1" thickBot="1" x14ac:dyDescent="0.3">
      <c r="F20" s="151"/>
      <c r="I20" s="41">
        <v>9</v>
      </c>
      <c r="J20" s="41" t="str">
        <f>IF($A$1=1,"Рік","Year")</f>
        <v>Рік</v>
      </c>
      <c r="K20" s="42"/>
    </row>
    <row r="21" spans="6:11" ht="14.4" thickTop="1" x14ac:dyDescent="0.25">
      <c r="I21" s="43"/>
      <c r="J21" s="43"/>
    </row>
  </sheetData>
  <mergeCells count="4">
    <mergeCell ref="C4:C10"/>
    <mergeCell ref="F4:F8"/>
    <mergeCell ref="F10:F14"/>
    <mergeCell ref="F16:F20"/>
  </mergeCells>
  <hyperlinks>
    <hyperlink ref="I4" location="'1'!A1" display="'1'!A1"/>
    <hyperlink ref="I10" location="'4'!A1" display="'4'!A1"/>
    <hyperlink ref="I16" location="'7'!A1" display="'7'!A1"/>
  </hyperlink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1</xdr:col>
                    <xdr:colOff>15240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FO41"/>
  <sheetViews>
    <sheetView showGridLines="0" tabSelected="1" zoomScale="70" zoomScaleNormal="70" zoomScaleSheetLayoutView="55" zoomScalePageLayoutView="25" workbookViewId="0">
      <pane xSplit="111" ySplit="2" topLeftCell="FC3" activePane="bottomRight" state="frozen"/>
      <selection pane="topRight" activeCell="DH1" sqref="DH1"/>
      <selection pane="bottomLeft" activeCell="A3" sqref="A3"/>
      <selection pane="bottomRight"/>
    </sheetView>
  </sheetViews>
  <sheetFormatPr defaultColWidth="8.77734375" defaultRowHeight="13.8" outlineLevelCol="1" x14ac:dyDescent="0.25"/>
  <cols>
    <col min="1" max="1" width="12.77734375" style="49" customWidth="1"/>
    <col min="2" max="2" width="90.77734375" style="51" customWidth="1"/>
    <col min="3" max="3" width="16.77734375" style="51" customWidth="1"/>
    <col min="4" max="5" width="11.77734375" style="51" hidden="1" customWidth="1" outlineLevel="1"/>
    <col min="6" max="111" width="11.77734375" style="49" hidden="1" customWidth="1" outlineLevel="1"/>
    <col min="112" max="112" width="12.77734375" style="49" customWidth="1" collapsed="1"/>
    <col min="113" max="135" width="12.77734375" style="49" customWidth="1"/>
    <col min="136" max="171" width="12.6640625" style="49" customWidth="1"/>
    <col min="172" max="16384" width="8.77734375" style="49"/>
  </cols>
  <sheetData>
    <row r="1" spans="1:171" s="48" customFormat="1" ht="20.100000000000001" customHeight="1" x14ac:dyDescent="0.3">
      <c r="A1" s="135" t="str">
        <f>IF('0'!$A$1=1,"до змісту","to title")</f>
        <v>до змісту</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171" ht="45" customHeight="1" x14ac:dyDescent="0.25">
      <c r="A2" s="152" t="str">
        <f>IF('0'!$A$1=1,"Доходи Державного бюджету *
(кумулятивно з початку року) (млн. гривень)","State budget revenue *
(cumulative from the beginning of a year) (UAH million)")</f>
        <v>Доходи Державного бюджету *
(кумулятивно з початку року) (млн. гривень)</v>
      </c>
      <c r="B2" s="153"/>
      <c r="C2" s="3" t="str">
        <f>IF('0'!$A$1=1,"код бюджетної
класифікації","budget classification
code")</f>
        <v>код бюджетної
класифікації</v>
      </c>
      <c r="D2" s="44" t="s">
        <v>2</v>
      </c>
      <c r="E2" s="45" t="s">
        <v>3</v>
      </c>
      <c r="F2" s="45" t="s">
        <v>4</v>
      </c>
      <c r="G2" s="45" t="s">
        <v>5</v>
      </c>
      <c r="H2" s="45" t="s">
        <v>6</v>
      </c>
      <c r="I2" s="45" t="s">
        <v>7</v>
      </c>
      <c r="J2" s="45" t="s">
        <v>8</v>
      </c>
      <c r="K2" s="45" t="s">
        <v>9</v>
      </c>
      <c r="L2" s="45" t="s">
        <v>10</v>
      </c>
      <c r="M2" s="45" t="s">
        <v>11</v>
      </c>
      <c r="N2" s="45" t="s">
        <v>12</v>
      </c>
      <c r="O2" s="45" t="s">
        <v>13</v>
      </c>
      <c r="P2" s="44" t="s">
        <v>14</v>
      </c>
      <c r="Q2" s="45" t="s">
        <v>15</v>
      </c>
      <c r="R2" s="45" t="s">
        <v>16</v>
      </c>
      <c r="S2" s="45" t="s">
        <v>17</v>
      </c>
      <c r="T2" s="45" t="s">
        <v>18</v>
      </c>
      <c r="U2" s="45" t="s">
        <v>19</v>
      </c>
      <c r="V2" s="45" t="s">
        <v>20</v>
      </c>
      <c r="W2" s="45" t="s">
        <v>21</v>
      </c>
      <c r="X2" s="45" t="s">
        <v>22</v>
      </c>
      <c r="Y2" s="45" t="s">
        <v>23</v>
      </c>
      <c r="Z2" s="45" t="s">
        <v>24</v>
      </c>
      <c r="AA2" s="45" t="s">
        <v>25</v>
      </c>
      <c r="AB2" s="44" t="s">
        <v>26</v>
      </c>
      <c r="AC2" s="45" t="s">
        <v>27</v>
      </c>
      <c r="AD2" s="45" t="s">
        <v>28</v>
      </c>
      <c r="AE2" s="45" t="s">
        <v>29</v>
      </c>
      <c r="AF2" s="45" t="s">
        <v>30</v>
      </c>
      <c r="AG2" s="45" t="s">
        <v>31</v>
      </c>
      <c r="AH2" s="45" t="s">
        <v>32</v>
      </c>
      <c r="AI2" s="45" t="s">
        <v>33</v>
      </c>
      <c r="AJ2" s="45" t="s">
        <v>34</v>
      </c>
      <c r="AK2" s="45" t="s">
        <v>35</v>
      </c>
      <c r="AL2" s="45" t="s">
        <v>36</v>
      </c>
      <c r="AM2" s="45" t="s">
        <v>37</v>
      </c>
      <c r="AN2" s="44" t="s">
        <v>38</v>
      </c>
      <c r="AO2" s="45" t="s">
        <v>39</v>
      </c>
      <c r="AP2" s="45" t="s">
        <v>40</v>
      </c>
      <c r="AQ2" s="45" t="s">
        <v>41</v>
      </c>
      <c r="AR2" s="45" t="s">
        <v>42</v>
      </c>
      <c r="AS2" s="45" t="s">
        <v>43</v>
      </c>
      <c r="AT2" s="45" t="s">
        <v>44</v>
      </c>
      <c r="AU2" s="45" t="s">
        <v>45</v>
      </c>
      <c r="AV2" s="45" t="s">
        <v>46</v>
      </c>
      <c r="AW2" s="45" t="s">
        <v>47</v>
      </c>
      <c r="AX2" s="45" t="s">
        <v>48</v>
      </c>
      <c r="AY2" s="45" t="s">
        <v>49</v>
      </c>
      <c r="AZ2" s="44" t="s">
        <v>50</v>
      </c>
      <c r="BA2" s="45" t="s">
        <v>51</v>
      </c>
      <c r="BB2" s="45" t="s">
        <v>52</v>
      </c>
      <c r="BC2" s="45" t="s">
        <v>53</v>
      </c>
      <c r="BD2" s="45" t="s">
        <v>54</v>
      </c>
      <c r="BE2" s="45" t="s">
        <v>55</v>
      </c>
      <c r="BF2" s="45" t="s">
        <v>56</v>
      </c>
      <c r="BG2" s="45" t="s">
        <v>57</v>
      </c>
      <c r="BH2" s="45" t="s">
        <v>58</v>
      </c>
      <c r="BI2" s="45" t="s">
        <v>59</v>
      </c>
      <c r="BJ2" s="45" t="s">
        <v>60</v>
      </c>
      <c r="BK2" s="45" t="s">
        <v>61</v>
      </c>
      <c r="BL2" s="44">
        <v>42370</v>
      </c>
      <c r="BM2" s="45" t="s">
        <v>63</v>
      </c>
      <c r="BN2" s="45">
        <v>42430</v>
      </c>
      <c r="BO2" s="45">
        <v>42461</v>
      </c>
      <c r="BP2" s="45">
        <v>42491</v>
      </c>
      <c r="BQ2" s="45">
        <v>42522</v>
      </c>
      <c r="BR2" s="45">
        <v>42552</v>
      </c>
      <c r="BS2" s="45">
        <v>42583</v>
      </c>
      <c r="BT2" s="45">
        <v>42614</v>
      </c>
      <c r="BU2" s="45">
        <v>42644</v>
      </c>
      <c r="BV2" s="45">
        <v>42675</v>
      </c>
      <c r="BW2" s="45">
        <v>42705</v>
      </c>
      <c r="BX2" s="44">
        <v>42736</v>
      </c>
      <c r="BY2" s="55">
        <v>42767</v>
      </c>
      <c r="BZ2" s="55">
        <v>42795</v>
      </c>
      <c r="CA2" s="55">
        <v>42826</v>
      </c>
      <c r="CB2" s="55">
        <v>42856</v>
      </c>
      <c r="CC2" s="55">
        <v>42887</v>
      </c>
      <c r="CD2" s="55">
        <v>42917</v>
      </c>
      <c r="CE2" s="55">
        <v>42948</v>
      </c>
      <c r="CF2" s="55">
        <v>42979</v>
      </c>
      <c r="CG2" s="55">
        <v>43009</v>
      </c>
      <c r="CH2" s="55">
        <v>43040</v>
      </c>
      <c r="CI2" s="56">
        <v>43070</v>
      </c>
      <c r="CJ2" s="55">
        <v>43101</v>
      </c>
      <c r="CK2" s="55">
        <v>43132</v>
      </c>
      <c r="CL2" s="55">
        <v>43160</v>
      </c>
      <c r="CM2" s="55">
        <v>43191</v>
      </c>
      <c r="CN2" s="55">
        <v>43221</v>
      </c>
      <c r="CO2" s="55">
        <v>43252</v>
      </c>
      <c r="CP2" s="55">
        <v>43282</v>
      </c>
      <c r="CQ2" s="55">
        <v>43313</v>
      </c>
      <c r="CR2" s="55">
        <v>43344</v>
      </c>
      <c r="CS2" s="55">
        <v>43374</v>
      </c>
      <c r="CT2" s="55">
        <v>43405</v>
      </c>
      <c r="CU2" s="56">
        <v>43435</v>
      </c>
      <c r="CV2" s="55">
        <v>43466</v>
      </c>
      <c r="CW2" s="55">
        <v>43497</v>
      </c>
      <c r="CX2" s="55">
        <v>43525</v>
      </c>
      <c r="CY2" s="55">
        <v>43556</v>
      </c>
      <c r="CZ2" s="55">
        <v>43586</v>
      </c>
      <c r="DA2" s="55">
        <v>43617</v>
      </c>
      <c r="DB2" s="55">
        <v>43647</v>
      </c>
      <c r="DC2" s="55">
        <v>43678</v>
      </c>
      <c r="DD2" s="55">
        <v>43709</v>
      </c>
      <c r="DE2" s="55">
        <v>43739</v>
      </c>
      <c r="DF2" s="55">
        <v>43770</v>
      </c>
      <c r="DG2" s="56">
        <v>43800</v>
      </c>
      <c r="DH2" s="55">
        <v>43831</v>
      </c>
      <c r="DI2" s="55">
        <v>43862</v>
      </c>
      <c r="DJ2" s="55">
        <v>43891</v>
      </c>
      <c r="DK2" s="55">
        <v>43922</v>
      </c>
      <c r="DL2" s="55">
        <v>43952</v>
      </c>
      <c r="DM2" s="55">
        <v>43983</v>
      </c>
      <c r="DN2" s="55">
        <v>44013</v>
      </c>
      <c r="DO2" s="55">
        <v>44044</v>
      </c>
      <c r="DP2" s="55">
        <v>44075</v>
      </c>
      <c r="DQ2" s="55">
        <v>44105</v>
      </c>
      <c r="DR2" s="55">
        <v>44136</v>
      </c>
      <c r="DS2" s="86">
        <v>44166</v>
      </c>
      <c r="DT2" s="85">
        <v>44197</v>
      </c>
      <c r="DU2" s="85">
        <v>44228</v>
      </c>
      <c r="DV2" s="85">
        <v>44256</v>
      </c>
      <c r="DW2" s="85">
        <v>44287</v>
      </c>
      <c r="DX2" s="85">
        <v>44317</v>
      </c>
      <c r="DY2" s="85">
        <v>44348</v>
      </c>
      <c r="DZ2" s="85">
        <v>44378</v>
      </c>
      <c r="EA2" s="85">
        <v>44409</v>
      </c>
      <c r="EB2" s="85">
        <v>44440</v>
      </c>
      <c r="EC2" s="85">
        <v>44470</v>
      </c>
      <c r="ED2" s="85">
        <v>44501</v>
      </c>
      <c r="EE2" s="85">
        <v>44531</v>
      </c>
      <c r="EF2" s="89">
        <v>44562</v>
      </c>
      <c r="EG2" s="85">
        <v>44593</v>
      </c>
      <c r="EH2" s="85">
        <v>44621</v>
      </c>
      <c r="EI2" s="85">
        <v>44652</v>
      </c>
      <c r="EJ2" s="85">
        <v>44682</v>
      </c>
      <c r="EK2" s="85">
        <v>44713</v>
      </c>
      <c r="EL2" s="85">
        <v>44743</v>
      </c>
      <c r="EM2" s="85">
        <v>44774</v>
      </c>
      <c r="EN2" s="85">
        <v>44805</v>
      </c>
      <c r="EO2" s="85">
        <v>44835</v>
      </c>
      <c r="EP2" s="85">
        <v>44866</v>
      </c>
      <c r="EQ2" s="85">
        <v>44896</v>
      </c>
      <c r="ER2" s="89">
        <v>44927</v>
      </c>
      <c r="ES2" s="85">
        <v>44958</v>
      </c>
      <c r="ET2" s="85">
        <v>44986</v>
      </c>
      <c r="EU2" s="85">
        <v>45017</v>
      </c>
      <c r="EV2" s="85">
        <v>45047</v>
      </c>
      <c r="EW2" s="85">
        <v>45078</v>
      </c>
      <c r="EX2" s="85">
        <v>45108</v>
      </c>
      <c r="EY2" s="85">
        <v>45139</v>
      </c>
      <c r="EZ2" s="85">
        <v>45170</v>
      </c>
      <c r="FA2" s="85">
        <v>45200</v>
      </c>
      <c r="FB2" s="85">
        <v>45231</v>
      </c>
      <c r="FC2" s="85">
        <v>45261</v>
      </c>
      <c r="FD2" s="89">
        <v>45292</v>
      </c>
      <c r="FE2" s="85">
        <v>45323</v>
      </c>
      <c r="FF2" s="85">
        <v>45352</v>
      </c>
      <c r="FG2" s="85">
        <v>45383</v>
      </c>
      <c r="FH2" s="85">
        <v>45413</v>
      </c>
      <c r="FI2" s="85">
        <v>45444</v>
      </c>
      <c r="FJ2" s="85">
        <v>45474</v>
      </c>
      <c r="FK2" s="85">
        <v>45505</v>
      </c>
      <c r="FL2" s="85">
        <v>45536</v>
      </c>
      <c r="FM2" s="85">
        <v>45566</v>
      </c>
      <c r="FN2" s="85">
        <v>45597</v>
      </c>
      <c r="FO2" s="85">
        <v>45627</v>
      </c>
    </row>
    <row r="3" spans="1:171" ht="40.200000000000003" customHeight="1" x14ac:dyDescent="0.25">
      <c r="A3" s="156" t="str">
        <f>IF('0'!$A$1=1,"ЗА КЛАСИФІКАЦІЄЮ ДОХОДІВ БЮДЖЕТУ","CLASSIFICATION OF BUDGET REVENUE")</f>
        <v>ЗА КЛАСИФІКАЦІЄЮ ДОХОДІВ БЮДЖЕТУ</v>
      </c>
      <c r="B3" s="4" t="str">
        <f>IF('0'!$A$1=1,"Усього доходів","Total revenue")</f>
        <v>Усього доходів</v>
      </c>
      <c r="C3" s="5"/>
      <c r="D3" s="59">
        <v>18351.68295396</v>
      </c>
      <c r="E3" s="59">
        <v>44699.993501930017</v>
      </c>
      <c r="F3" s="59">
        <v>66426.261951730005</v>
      </c>
      <c r="G3" s="59">
        <v>89871.858662440005</v>
      </c>
      <c r="H3" s="59">
        <v>119046.48788984001</v>
      </c>
      <c r="I3" s="59">
        <v>139348.27493340999</v>
      </c>
      <c r="J3" s="59">
        <v>168778.43681715999</v>
      </c>
      <c r="K3" s="59">
        <v>201906.29342184</v>
      </c>
      <c r="L3" s="59">
        <v>226687.54626850001</v>
      </c>
      <c r="M3" s="59">
        <v>251845.09068488999</v>
      </c>
      <c r="N3" s="59">
        <v>284224.83652282</v>
      </c>
      <c r="O3" s="60">
        <v>314616.87291147996</v>
      </c>
      <c r="P3" s="59">
        <v>21709.407193820007</v>
      </c>
      <c r="Q3" s="59">
        <v>51804.311757150019</v>
      </c>
      <c r="R3" s="59">
        <v>77238.603797860022</v>
      </c>
      <c r="S3" s="59">
        <v>101123.24563330002</v>
      </c>
      <c r="T3" s="59">
        <v>133445.82616611</v>
      </c>
      <c r="U3" s="59">
        <v>162948.83076729</v>
      </c>
      <c r="V3" s="59">
        <v>186580.06134458</v>
      </c>
      <c r="W3" s="59">
        <v>220711.99235297</v>
      </c>
      <c r="X3" s="59">
        <v>246329.73010525003</v>
      </c>
      <c r="Y3" s="59">
        <v>273501.70991780004</v>
      </c>
      <c r="Z3" s="59">
        <v>305640.46237651003</v>
      </c>
      <c r="AA3" s="60">
        <v>346053.96223937999</v>
      </c>
      <c r="AB3" s="59">
        <v>23200.668084360008</v>
      </c>
      <c r="AC3" s="59">
        <v>54493.429512910006</v>
      </c>
      <c r="AD3" s="59">
        <v>83789.206872140014</v>
      </c>
      <c r="AE3" s="59">
        <v>106117.92721392002</v>
      </c>
      <c r="AF3" s="59">
        <v>135340.02139822001</v>
      </c>
      <c r="AG3" s="59">
        <v>162657.24168636001</v>
      </c>
      <c r="AH3" s="59">
        <v>189848.52172203999</v>
      </c>
      <c r="AI3" s="59">
        <v>217788.94210853</v>
      </c>
      <c r="AJ3" s="59">
        <v>250745.40700763001</v>
      </c>
      <c r="AK3" s="59">
        <v>278678.31149056001</v>
      </c>
      <c r="AL3" s="59">
        <v>308807.39639745001</v>
      </c>
      <c r="AM3" s="60">
        <v>339226.90166772</v>
      </c>
      <c r="AN3" s="59">
        <v>25298.730328860001</v>
      </c>
      <c r="AO3" s="59">
        <v>52342.604771019993</v>
      </c>
      <c r="AP3" s="59">
        <v>88803.188810830005</v>
      </c>
      <c r="AQ3" s="59">
        <v>120555.03813012001</v>
      </c>
      <c r="AR3" s="59">
        <v>150645.03189650003</v>
      </c>
      <c r="AS3" s="59">
        <v>175930.51245894004</v>
      </c>
      <c r="AT3" s="59">
        <v>199063.60163994003</v>
      </c>
      <c r="AU3" s="59">
        <v>230573.95769153003</v>
      </c>
      <c r="AV3" s="59">
        <v>260869.43575474003</v>
      </c>
      <c r="AW3" s="59">
        <v>289472.96354823001</v>
      </c>
      <c r="AX3" s="59">
        <v>319072.93465521</v>
      </c>
      <c r="AY3" s="60">
        <v>357084.24366495002</v>
      </c>
      <c r="AZ3" s="59">
        <v>22345.64288652</v>
      </c>
      <c r="BA3" s="59">
        <v>60341.260756419979</v>
      </c>
      <c r="BB3" s="59">
        <v>113205.85782597998</v>
      </c>
      <c r="BC3" s="59">
        <v>162646.30136426998</v>
      </c>
      <c r="BD3" s="59">
        <v>204921.46096462998</v>
      </c>
      <c r="BE3" s="59">
        <v>244694.10898447997</v>
      </c>
      <c r="BF3" s="59">
        <v>287923.49810231995</v>
      </c>
      <c r="BG3" s="59">
        <v>337696.26490910002</v>
      </c>
      <c r="BH3" s="59">
        <v>384328.33184685005</v>
      </c>
      <c r="BI3" s="59">
        <v>427438.60882475006</v>
      </c>
      <c r="BJ3" s="59">
        <v>479853.30795813003</v>
      </c>
      <c r="BK3" s="59">
        <v>534694.81220231007</v>
      </c>
      <c r="BL3" s="61">
        <v>29636.865129799997</v>
      </c>
      <c r="BM3" s="59">
        <v>70585.443077189993</v>
      </c>
      <c r="BN3" s="59">
        <v>129158.59955340999</v>
      </c>
      <c r="BO3" s="59">
        <v>171948.04698953999</v>
      </c>
      <c r="BP3" s="59">
        <v>219227.2008888</v>
      </c>
      <c r="BQ3" s="59">
        <v>265631.50903290004</v>
      </c>
      <c r="BR3" s="59">
        <v>301300.42300291004</v>
      </c>
      <c r="BS3" s="59">
        <v>361180.34169546003</v>
      </c>
      <c r="BT3" s="59">
        <v>407551.38098428003</v>
      </c>
      <c r="BU3" s="59">
        <v>463565.49193801003</v>
      </c>
      <c r="BV3" s="59">
        <v>543426.60971136997</v>
      </c>
      <c r="BW3" s="59">
        <v>616283.21956596989</v>
      </c>
      <c r="BX3" s="61">
        <v>59446.808527049994</v>
      </c>
      <c r="BY3" s="59">
        <v>112047.83506691999</v>
      </c>
      <c r="BZ3" s="59">
        <v>174758.78801467997</v>
      </c>
      <c r="CA3" s="59">
        <v>259785.84723255999</v>
      </c>
      <c r="CB3" s="59">
        <v>325773.15241142997</v>
      </c>
      <c r="CC3" s="59">
        <v>394909.78063153994</v>
      </c>
      <c r="CD3" s="59">
        <v>447714.91926870996</v>
      </c>
      <c r="CE3" s="59">
        <v>527588.90790722996</v>
      </c>
      <c r="CF3" s="59">
        <v>585757.82100911997</v>
      </c>
      <c r="CG3" s="59">
        <v>647468.71319504001</v>
      </c>
      <c r="CH3" s="59">
        <v>724471.47537514009</v>
      </c>
      <c r="CI3" s="59">
        <v>793441.85047465004</v>
      </c>
      <c r="CJ3" s="61">
        <v>55186.589414380003</v>
      </c>
      <c r="CK3" s="59">
        <v>111443.99153211001</v>
      </c>
      <c r="CL3" s="59">
        <v>193582.93663206004</v>
      </c>
      <c r="CM3" s="59">
        <v>272848.03646124003</v>
      </c>
      <c r="CN3" s="59">
        <v>369730.19897954003</v>
      </c>
      <c r="CO3" s="59">
        <v>449006.23681874003</v>
      </c>
      <c r="CP3" s="59">
        <v>513508.48881064</v>
      </c>
      <c r="CQ3" s="59">
        <v>607563.20334286999</v>
      </c>
      <c r="CR3" s="59">
        <v>674791.39305445994</v>
      </c>
      <c r="CS3" s="59">
        <v>747412.58663501986</v>
      </c>
      <c r="CT3" s="59">
        <v>843261.83799666981</v>
      </c>
      <c r="CU3" s="60">
        <v>928114.94199723983</v>
      </c>
      <c r="CV3" s="59">
        <v>54550.733786599987</v>
      </c>
      <c r="CW3" s="59">
        <v>124770.68665282996</v>
      </c>
      <c r="CX3" s="59">
        <v>210638.3715181</v>
      </c>
      <c r="CY3" s="59">
        <v>322564.11254777992</v>
      </c>
      <c r="CZ3" s="59">
        <v>426720.55568022991</v>
      </c>
      <c r="DA3" s="59">
        <v>506849.75743017992</v>
      </c>
      <c r="DB3" s="59">
        <v>584137.10939589993</v>
      </c>
      <c r="DC3" s="59">
        <v>671795.88005279994</v>
      </c>
      <c r="DD3" s="59">
        <v>740042.62809820997</v>
      </c>
      <c r="DE3" s="59">
        <v>810914.88207921025</v>
      </c>
      <c r="DF3" s="59">
        <v>899707.25845671992</v>
      </c>
      <c r="DG3" s="60">
        <v>998344.87292425986</v>
      </c>
      <c r="DH3" s="59">
        <v>50968.479055320007</v>
      </c>
      <c r="DI3" s="59">
        <v>122773.42103545998</v>
      </c>
      <c r="DJ3" s="59">
        <v>211036.46189299994</v>
      </c>
      <c r="DK3" s="59">
        <v>314847.27741217002</v>
      </c>
      <c r="DL3" s="59">
        <v>388260.07832294999</v>
      </c>
      <c r="DM3" s="59">
        <v>519389.38148992998</v>
      </c>
      <c r="DN3" s="59">
        <v>588456.03463689005</v>
      </c>
      <c r="DO3" s="59">
        <v>688694.95970895991</v>
      </c>
      <c r="DP3" s="59">
        <v>765109.96355407999</v>
      </c>
      <c r="DQ3" s="59">
        <v>842437.81410394993</v>
      </c>
      <c r="DR3" s="59">
        <v>944775.13133131992</v>
      </c>
      <c r="DS3" s="87">
        <v>1076026.9536024199</v>
      </c>
      <c r="DT3" s="59">
        <v>66209.167920139997</v>
      </c>
      <c r="DU3" s="59">
        <v>143508.66326671999</v>
      </c>
      <c r="DV3" s="59">
        <f>252185613769.89/1000000</f>
        <v>252185.61376989001</v>
      </c>
      <c r="DW3" s="59">
        <v>357471.13663630001</v>
      </c>
      <c r="DX3" s="59">
        <v>476168.76519284002</v>
      </c>
      <c r="DY3" s="59">
        <v>591957.61899031</v>
      </c>
      <c r="DZ3" s="59">
        <v>681005.28204750002</v>
      </c>
      <c r="EA3" s="59">
        <v>820578.24414474994</v>
      </c>
      <c r="EB3" s="59">
        <v>924485.69593541999</v>
      </c>
      <c r="EC3" s="59">
        <v>1019185.64816278</v>
      </c>
      <c r="ED3" s="59">
        <v>1158349.2862466299</v>
      </c>
      <c r="EE3" s="59">
        <v>1296896.45532304</v>
      </c>
      <c r="EF3" s="61">
        <v>89303.014631399987</v>
      </c>
      <c r="EG3" s="59">
        <v>208359.27455741001</v>
      </c>
      <c r="EH3" s="59">
        <v>328956.68060760997</v>
      </c>
      <c r="EI3" s="59">
        <v>412559.55042901001</v>
      </c>
      <c r="EJ3" s="59">
        <v>520014.75351933</v>
      </c>
      <c r="EK3" s="59">
        <v>628193.32778505003</v>
      </c>
      <c r="EL3" s="59">
        <v>806980.33117873</v>
      </c>
      <c r="EM3" s="59">
        <v>1031459.4876718001</v>
      </c>
      <c r="EN3" s="59">
        <v>1251828.7826316899</v>
      </c>
      <c r="EO3" s="59">
        <v>1337341.0895052101</v>
      </c>
      <c r="EP3" s="59">
        <v>1477279.5084995201</v>
      </c>
      <c r="EQ3" s="59">
        <v>1787711.05593672</v>
      </c>
      <c r="ER3" s="61">
        <v>121449.49124299</v>
      </c>
      <c r="ES3" s="59">
        <v>284178.90726065001</v>
      </c>
      <c r="ET3" s="59">
        <v>525920.97881305998</v>
      </c>
      <c r="EU3" s="59">
        <v>787536.70551556011</v>
      </c>
      <c r="EV3" s="59">
        <v>1060964.9814512499</v>
      </c>
      <c r="EW3" s="59">
        <v>1302393.8913922401</v>
      </c>
      <c r="EX3" s="59">
        <v>1477718.4817629699</v>
      </c>
      <c r="EY3" s="59">
        <v>1655562.8598662301</v>
      </c>
      <c r="EZ3" s="59">
        <v>2016470.6143524901</v>
      </c>
      <c r="FA3" s="59">
        <v>2206168.0674613798</v>
      </c>
      <c r="FB3" s="59">
        <v>2397655.8563548797</v>
      </c>
      <c r="FC3" s="59">
        <v>2672481.22159761</v>
      </c>
      <c r="FD3" s="61">
        <v>154849.76473749999</v>
      </c>
      <c r="FE3" s="59">
        <v>398247.62657221995</v>
      </c>
      <c r="FF3" s="59">
        <v>642106.98954920995</v>
      </c>
      <c r="FG3" s="59">
        <v>845716.9978449</v>
      </c>
      <c r="FH3" s="59">
        <v>1074954.82823189</v>
      </c>
      <c r="FI3" s="59">
        <v>1316721.6909503201</v>
      </c>
      <c r="FJ3" s="59">
        <v>1486673.2317675701</v>
      </c>
      <c r="FK3" s="59">
        <v>1935610.6737251799</v>
      </c>
      <c r="FL3" s="59">
        <v>2169338.5371698602</v>
      </c>
      <c r="FM3" s="59">
        <v>2348492.4303156203</v>
      </c>
      <c r="FN3" s="59">
        <v>2650993.8316063196</v>
      </c>
      <c r="FO3" s="59"/>
    </row>
    <row r="4" spans="1:171" ht="19.95" customHeight="1" x14ac:dyDescent="0.25">
      <c r="A4" s="157"/>
      <c r="B4" s="6" t="str">
        <f>IF('0'!$A$1=1,"Офіційні трансферти","Official transfers (interbudget transfers)")</f>
        <v>Офіційні трансферти</v>
      </c>
      <c r="C4" s="7">
        <v>40000000</v>
      </c>
      <c r="D4" s="62">
        <v>196.22375083</v>
      </c>
      <c r="E4" s="62">
        <v>398.97754196999995</v>
      </c>
      <c r="F4" s="62">
        <v>615.61748396999997</v>
      </c>
      <c r="G4" s="62">
        <v>835.95464512000001</v>
      </c>
      <c r="H4" s="62">
        <v>1053.77496625</v>
      </c>
      <c r="I4" s="62">
        <v>1288.2873900500001</v>
      </c>
      <c r="J4" s="62">
        <v>1516.2779808500002</v>
      </c>
      <c r="K4" s="62">
        <v>1760.74847486</v>
      </c>
      <c r="L4" s="62">
        <v>1980.52402323</v>
      </c>
      <c r="M4" s="62">
        <v>2210.1926397299999</v>
      </c>
      <c r="N4" s="62">
        <v>2475.5667959500001</v>
      </c>
      <c r="O4" s="63">
        <v>2718.6420774899998</v>
      </c>
      <c r="P4" s="62">
        <v>79.426981269999999</v>
      </c>
      <c r="Q4" s="62">
        <v>174.17277498000001</v>
      </c>
      <c r="R4" s="62">
        <v>284.66492701000004</v>
      </c>
      <c r="S4" s="62">
        <v>410.35093956000003</v>
      </c>
      <c r="T4" s="62">
        <v>520.34633438000003</v>
      </c>
      <c r="U4" s="62">
        <v>632.94679913000004</v>
      </c>
      <c r="V4" s="62">
        <v>742.90707783000005</v>
      </c>
      <c r="W4" s="62">
        <v>873.86575031000007</v>
      </c>
      <c r="X4" s="62">
        <v>991.03409688000011</v>
      </c>
      <c r="Y4" s="62">
        <v>1114.1945409300001</v>
      </c>
      <c r="Z4" s="62">
        <v>1227.6460143000002</v>
      </c>
      <c r="AA4" s="63">
        <v>1342.5171436000001</v>
      </c>
      <c r="AB4" s="62">
        <v>99.461020180000006</v>
      </c>
      <c r="AC4" s="62">
        <v>215.52489587000002</v>
      </c>
      <c r="AD4" s="62">
        <v>340.62452604000003</v>
      </c>
      <c r="AE4" s="62">
        <v>501.51836172999998</v>
      </c>
      <c r="AF4" s="62">
        <v>642.35952586999997</v>
      </c>
      <c r="AG4" s="62">
        <v>775.71066670999994</v>
      </c>
      <c r="AH4" s="62">
        <v>932.03642339999999</v>
      </c>
      <c r="AI4" s="62">
        <v>1072.6773070700001</v>
      </c>
      <c r="AJ4" s="62">
        <v>1226.14077421</v>
      </c>
      <c r="AK4" s="62">
        <v>1357.3560290200001</v>
      </c>
      <c r="AL4" s="62">
        <v>1492.4305362499999</v>
      </c>
      <c r="AM4" s="63">
        <v>1609.2823209899998</v>
      </c>
      <c r="AN4" s="62">
        <v>172.94907485000002</v>
      </c>
      <c r="AO4" s="62">
        <v>366.03951129000001</v>
      </c>
      <c r="AP4" s="62">
        <v>576.92573983</v>
      </c>
      <c r="AQ4" s="62">
        <v>692.77662049000003</v>
      </c>
      <c r="AR4" s="62">
        <v>873.44121622000011</v>
      </c>
      <c r="AS4" s="62">
        <v>1052.90717202</v>
      </c>
      <c r="AT4" s="62">
        <v>1245.5945370499999</v>
      </c>
      <c r="AU4" s="62">
        <v>1421.5275174200001</v>
      </c>
      <c r="AV4" s="62">
        <v>1578.1186685099999</v>
      </c>
      <c r="AW4" s="62">
        <v>1770.9670974200001</v>
      </c>
      <c r="AX4" s="62">
        <v>1944.2506602999999</v>
      </c>
      <c r="AY4" s="63">
        <v>2117.9952232000001</v>
      </c>
      <c r="AZ4" s="62">
        <v>239.42023696999999</v>
      </c>
      <c r="BA4" s="62">
        <v>489.66476340000003</v>
      </c>
      <c r="BB4" s="62">
        <v>728.20471341999996</v>
      </c>
      <c r="BC4" s="62">
        <v>1008.7404067</v>
      </c>
      <c r="BD4" s="62">
        <v>1268.3944766299999</v>
      </c>
      <c r="BE4" s="62">
        <v>1529.7868815399997</v>
      </c>
      <c r="BF4" s="62">
        <v>1793.2863875899998</v>
      </c>
      <c r="BG4" s="62">
        <v>2079.3226011299998</v>
      </c>
      <c r="BH4" s="62">
        <v>2357.1989028899998</v>
      </c>
      <c r="BI4" s="62">
        <v>2621.81591944</v>
      </c>
      <c r="BJ4" s="62">
        <v>2894.4664031799998</v>
      </c>
      <c r="BK4" s="62">
        <v>3144.0481008199999</v>
      </c>
      <c r="BL4" s="64">
        <v>255.28795754999999</v>
      </c>
      <c r="BM4" s="62">
        <v>515.76598241000011</v>
      </c>
      <c r="BN4" s="62">
        <v>841.97866140000008</v>
      </c>
      <c r="BO4" s="62">
        <v>1244.53571272</v>
      </c>
      <c r="BP4" s="62">
        <v>1599.53287634</v>
      </c>
      <c r="BQ4" s="62">
        <v>1906.37507897</v>
      </c>
      <c r="BR4" s="62">
        <v>2301.5064442000003</v>
      </c>
      <c r="BS4" s="62">
        <v>2676.31944552</v>
      </c>
      <c r="BT4" s="62">
        <v>3037.4654922700001</v>
      </c>
      <c r="BU4" s="62">
        <v>3429.5686439800002</v>
      </c>
      <c r="BV4" s="62">
        <v>3791.11246936</v>
      </c>
      <c r="BW4" s="62">
        <v>4171.5804503600002</v>
      </c>
      <c r="BX4" s="64">
        <v>277.02094622999999</v>
      </c>
      <c r="BY4" s="62">
        <v>786.90134168000009</v>
      </c>
      <c r="BZ4" s="62">
        <v>1499.7731478300002</v>
      </c>
      <c r="CA4" s="62">
        <v>2154.3888606099999</v>
      </c>
      <c r="CB4" s="62">
        <v>2686.7810435699998</v>
      </c>
      <c r="CC4" s="62">
        <v>3168.0465461699996</v>
      </c>
      <c r="CD4" s="62">
        <v>3632.6591815899992</v>
      </c>
      <c r="CE4" s="62">
        <v>4127.1712296199994</v>
      </c>
      <c r="CF4" s="62">
        <v>4625.8844944799994</v>
      </c>
      <c r="CG4" s="62">
        <v>5087.14857226</v>
      </c>
      <c r="CH4" s="62">
        <v>5524.8356404299993</v>
      </c>
      <c r="CI4" s="62">
        <v>5967.7027880999995</v>
      </c>
      <c r="CJ4" s="64">
        <v>484.76569280000001</v>
      </c>
      <c r="CK4" s="62">
        <v>1079.08329609</v>
      </c>
      <c r="CL4" s="62">
        <v>1781.1972692899999</v>
      </c>
      <c r="CM4" s="62">
        <v>2468.8332745299999</v>
      </c>
      <c r="CN4" s="62">
        <v>3141.25513684</v>
      </c>
      <c r="CO4" s="62">
        <v>3760.4241151399997</v>
      </c>
      <c r="CP4" s="62">
        <v>4313.0709385599994</v>
      </c>
      <c r="CQ4" s="62">
        <v>4933.3699935399991</v>
      </c>
      <c r="CR4" s="62">
        <v>5497.4020624099994</v>
      </c>
      <c r="CS4" s="62">
        <v>6120.1815579300001</v>
      </c>
      <c r="CT4" s="62">
        <v>6737.4847091900001</v>
      </c>
      <c r="CU4" s="63">
        <v>7306.2820589200001</v>
      </c>
      <c r="CV4" s="62">
        <v>609.51665536000007</v>
      </c>
      <c r="CW4" s="62">
        <v>1295.48516384</v>
      </c>
      <c r="CX4" s="62">
        <v>2194.10992781</v>
      </c>
      <c r="CY4" s="62">
        <v>3010.7467857800002</v>
      </c>
      <c r="CZ4" s="62">
        <v>3800.93688217</v>
      </c>
      <c r="DA4" s="62">
        <v>4609.2265890899998</v>
      </c>
      <c r="DB4" s="62">
        <v>5311.5374232899994</v>
      </c>
      <c r="DC4" s="62">
        <v>6012.9092988899993</v>
      </c>
      <c r="DD4" s="62">
        <v>6660.9333925499996</v>
      </c>
      <c r="DE4" s="62">
        <v>7353.1802973000003</v>
      </c>
      <c r="DF4" s="62">
        <v>8034.35346854</v>
      </c>
      <c r="DG4" s="63">
        <v>8725.0212161499985</v>
      </c>
      <c r="DH4" s="62">
        <v>761.02861944999995</v>
      </c>
      <c r="DI4" s="62">
        <v>1605.81086499</v>
      </c>
      <c r="DJ4" s="62">
        <v>2716.4057115599999</v>
      </c>
      <c r="DK4" s="62">
        <v>3646.8401119700002</v>
      </c>
      <c r="DL4" s="62">
        <v>4516.3976213600008</v>
      </c>
      <c r="DM4" s="62">
        <v>5361.1436614899994</v>
      </c>
      <c r="DN4" s="62">
        <v>6275.9923655000002</v>
      </c>
      <c r="DO4" s="62">
        <v>7097.35526071</v>
      </c>
      <c r="DP4" s="62">
        <v>7995.7907419099993</v>
      </c>
      <c r="DQ4" s="62">
        <v>8920.9887841899999</v>
      </c>
      <c r="DR4" s="62">
        <v>9802.69125351</v>
      </c>
      <c r="DS4" s="88">
        <v>10658.00497783</v>
      </c>
      <c r="DT4" s="62">
        <v>884.87513242999989</v>
      </c>
      <c r="DU4" s="62">
        <v>1791.9598490599999</v>
      </c>
      <c r="DV4" s="62">
        <f>2920246378.61/1000000</f>
        <v>2920.2463786100002</v>
      </c>
      <c r="DW4" s="62">
        <v>4032.7675118899997</v>
      </c>
      <c r="DX4" s="62">
        <v>5093.8074365299999</v>
      </c>
      <c r="DY4" s="62">
        <v>6069.8625636000006</v>
      </c>
      <c r="DZ4" s="62">
        <v>7103.0709285800003</v>
      </c>
      <c r="EA4" s="62">
        <v>8245.2686084799989</v>
      </c>
      <c r="EB4" s="62">
        <v>9382.7261906000003</v>
      </c>
      <c r="EC4" s="62">
        <v>10461.05391832</v>
      </c>
      <c r="ED4" s="62">
        <v>11533.85637465</v>
      </c>
      <c r="EE4" s="62">
        <v>12576.114970889999</v>
      </c>
      <c r="EF4" s="64">
        <v>924.26126899999997</v>
      </c>
      <c r="EG4" s="62">
        <v>1733.7519640999999</v>
      </c>
      <c r="EH4" s="62">
        <v>1958.68134338</v>
      </c>
      <c r="EI4" s="62">
        <v>2251.7957641900002</v>
      </c>
      <c r="EJ4" s="62">
        <v>2545.9999239899998</v>
      </c>
      <c r="EK4" s="62">
        <v>3078.5187141500001</v>
      </c>
      <c r="EL4" s="62">
        <v>3670.4744899699999</v>
      </c>
      <c r="EM4" s="62">
        <v>4478.7832332700009</v>
      </c>
      <c r="EN4" s="62">
        <v>5626.8044480899998</v>
      </c>
      <c r="EO4" s="62">
        <v>6940.6935098599997</v>
      </c>
      <c r="EP4" s="62">
        <v>8391.8527997299989</v>
      </c>
      <c r="EQ4" s="62">
        <v>9465.6194016000009</v>
      </c>
      <c r="ER4" s="64">
        <v>1599.1426884699999</v>
      </c>
      <c r="ES4" s="62">
        <v>4447.5586389</v>
      </c>
      <c r="ET4" s="62">
        <v>8890.34526921</v>
      </c>
      <c r="EU4" s="62">
        <v>11821.674382899999</v>
      </c>
      <c r="EV4" s="62">
        <v>14804.89604428</v>
      </c>
      <c r="EW4" s="62">
        <v>17998.640174650001</v>
      </c>
      <c r="EX4" s="62">
        <v>21047.685669189999</v>
      </c>
      <c r="EY4" s="62">
        <v>24931.858307619998</v>
      </c>
      <c r="EZ4" s="62">
        <v>29201.238479240001</v>
      </c>
      <c r="FA4" s="62">
        <v>35230.308737879997</v>
      </c>
      <c r="FB4" s="62">
        <v>39266.362780720003</v>
      </c>
      <c r="FC4" s="62">
        <v>42915.310122660005</v>
      </c>
      <c r="FD4" s="64">
        <v>286.92471093</v>
      </c>
      <c r="FE4" s="62">
        <v>2189.3820897699998</v>
      </c>
      <c r="FF4" s="62">
        <v>5102.0327964200005</v>
      </c>
      <c r="FG4" s="62">
        <v>7733.1305748300001</v>
      </c>
      <c r="FH4" s="62">
        <v>10743.75762217</v>
      </c>
      <c r="FI4" s="62">
        <v>12665.908418569999</v>
      </c>
      <c r="FJ4" s="62">
        <v>14872.624197629999</v>
      </c>
      <c r="FK4" s="62">
        <v>16902.18428062</v>
      </c>
      <c r="FL4" s="62">
        <v>18693.050806759999</v>
      </c>
      <c r="FM4" s="62">
        <v>21979.004212430002</v>
      </c>
      <c r="FN4" s="62">
        <v>24148.461381609999</v>
      </c>
      <c r="FO4" s="62"/>
    </row>
    <row r="5" spans="1:171" ht="40.200000000000003" customHeight="1" x14ac:dyDescent="0.25">
      <c r="A5" s="157"/>
      <c r="B5" s="4" t="str">
        <f>IF('0'!$A$1=1,"Разом доходів (без урахування міжбюджетних трансфертів)","Revenue (less interbudget transfers)")</f>
        <v>Разом доходів (без урахування міжбюджетних трансфертів)</v>
      </c>
      <c r="C5" s="5"/>
      <c r="D5" s="59">
        <v>18155.459203130002</v>
      </c>
      <c r="E5" s="59">
        <v>44301.015959960016</v>
      </c>
      <c r="F5" s="59">
        <v>65810.644467760008</v>
      </c>
      <c r="G5" s="59">
        <v>89035.904017320005</v>
      </c>
      <c r="H5" s="59">
        <v>117992.71292358999</v>
      </c>
      <c r="I5" s="59">
        <v>138059.98754335998</v>
      </c>
      <c r="J5" s="59">
        <v>167262.15883630997</v>
      </c>
      <c r="K5" s="59">
        <v>200145.54494697996</v>
      </c>
      <c r="L5" s="59">
        <v>224707.02224526997</v>
      </c>
      <c r="M5" s="59">
        <v>249634.89804515996</v>
      </c>
      <c r="N5" s="59">
        <v>281749.26972687</v>
      </c>
      <c r="O5" s="60">
        <v>311898.23083398998</v>
      </c>
      <c r="P5" s="59">
        <v>21629.980212550006</v>
      </c>
      <c r="Q5" s="59">
        <v>51630.138982170014</v>
      </c>
      <c r="R5" s="59">
        <v>76953.938870850019</v>
      </c>
      <c r="S5" s="59">
        <v>100712.89469374002</v>
      </c>
      <c r="T5" s="59">
        <v>132925.47983173002</v>
      </c>
      <c r="U5" s="59">
        <v>162315.88396816002</v>
      </c>
      <c r="V5" s="59">
        <v>185837.15426675003</v>
      </c>
      <c r="W5" s="59">
        <v>219838.12660266002</v>
      </c>
      <c r="X5" s="59">
        <v>245338.69600837003</v>
      </c>
      <c r="Y5" s="59">
        <v>272387.51537687005</v>
      </c>
      <c r="Z5" s="59">
        <v>304412.81636221003</v>
      </c>
      <c r="AA5" s="60">
        <v>344711.44509578001</v>
      </c>
      <c r="AB5" s="59">
        <v>23101.207064180009</v>
      </c>
      <c r="AC5" s="59">
        <v>54277.904617040011</v>
      </c>
      <c r="AD5" s="59">
        <v>83448.582346100011</v>
      </c>
      <c r="AE5" s="59">
        <v>105616.40885219001</v>
      </c>
      <c r="AF5" s="59">
        <v>134697.66187235</v>
      </c>
      <c r="AG5" s="59">
        <v>161881.53101964999</v>
      </c>
      <c r="AH5" s="59">
        <v>188916.48529863998</v>
      </c>
      <c r="AI5" s="59">
        <v>216716.26480145997</v>
      </c>
      <c r="AJ5" s="59">
        <v>249519.26623341997</v>
      </c>
      <c r="AK5" s="59">
        <v>277320.95546153997</v>
      </c>
      <c r="AL5" s="59">
        <v>307314.96586119995</v>
      </c>
      <c r="AM5" s="60">
        <v>337617.61934672995</v>
      </c>
      <c r="AN5" s="59">
        <v>25125.781254009999</v>
      </c>
      <c r="AO5" s="59">
        <v>51976.565259729992</v>
      </c>
      <c r="AP5" s="59">
        <v>88226.263071000008</v>
      </c>
      <c r="AQ5" s="59">
        <v>119862.26150963001</v>
      </c>
      <c r="AR5" s="59">
        <v>149771.59068028003</v>
      </c>
      <c r="AS5" s="59">
        <v>174877.60528692004</v>
      </c>
      <c r="AT5" s="59">
        <v>197818.00710289003</v>
      </c>
      <c r="AU5" s="59">
        <v>229152.43017411002</v>
      </c>
      <c r="AV5" s="59">
        <v>259291.31708623003</v>
      </c>
      <c r="AW5" s="59">
        <v>287701.99645081005</v>
      </c>
      <c r="AX5" s="59">
        <v>317128.68399491004</v>
      </c>
      <c r="AY5" s="60">
        <v>354966.24844175007</v>
      </c>
      <c r="AZ5" s="59">
        <v>22106.22264955</v>
      </c>
      <c r="BA5" s="59">
        <v>59851.595993019982</v>
      </c>
      <c r="BB5" s="59">
        <v>112477.65311255999</v>
      </c>
      <c r="BC5" s="59">
        <v>161637.56095756998</v>
      </c>
      <c r="BD5" s="59">
        <v>203653.06648799998</v>
      </c>
      <c r="BE5" s="59">
        <v>243164.32210293994</v>
      </c>
      <c r="BF5" s="59">
        <v>286130.2117147299</v>
      </c>
      <c r="BG5" s="59">
        <v>335616.9423079699</v>
      </c>
      <c r="BH5" s="59">
        <v>381971.13294395991</v>
      </c>
      <c r="BI5" s="59">
        <v>424816.79290530988</v>
      </c>
      <c r="BJ5" s="59">
        <v>476958.84155494987</v>
      </c>
      <c r="BK5" s="59">
        <v>531550.76410148991</v>
      </c>
      <c r="BL5" s="61">
        <v>29381.577172249996</v>
      </c>
      <c r="BM5" s="59">
        <v>70069.677094779996</v>
      </c>
      <c r="BN5" s="59">
        <v>128316.62089201</v>
      </c>
      <c r="BO5" s="59">
        <v>170703.51127681998</v>
      </c>
      <c r="BP5" s="59">
        <v>217627.66801246</v>
      </c>
      <c r="BQ5" s="59">
        <v>263725.13395393</v>
      </c>
      <c r="BR5" s="59">
        <v>298998.91655870999</v>
      </c>
      <c r="BS5" s="59">
        <v>358504.02224993997</v>
      </c>
      <c r="BT5" s="59">
        <v>404513.91549200995</v>
      </c>
      <c r="BU5" s="59">
        <v>460135.92329402996</v>
      </c>
      <c r="BV5" s="59">
        <v>539635.49724200997</v>
      </c>
      <c r="BW5" s="59">
        <v>612111.63911560993</v>
      </c>
      <c r="BX5" s="61">
        <v>59169.787580819997</v>
      </c>
      <c r="BY5" s="59">
        <v>111260.93372524</v>
      </c>
      <c r="BZ5" s="59">
        <v>173259.01486684999</v>
      </c>
      <c r="CA5" s="59">
        <v>257631.45837194999</v>
      </c>
      <c r="CB5" s="59">
        <v>323086.37136786</v>
      </c>
      <c r="CC5" s="59">
        <v>391741.73408536997</v>
      </c>
      <c r="CD5" s="59">
        <v>444082.26008712</v>
      </c>
      <c r="CE5" s="59">
        <v>523461.73667761002</v>
      </c>
      <c r="CF5" s="59">
        <v>581131.93651463999</v>
      </c>
      <c r="CG5" s="59">
        <v>642381.56462277996</v>
      </c>
      <c r="CH5" s="59">
        <v>718946.63973470998</v>
      </c>
      <c r="CI5" s="59">
        <v>787474.14768654993</v>
      </c>
      <c r="CJ5" s="61">
        <v>54701.823721580004</v>
      </c>
      <c r="CK5" s="59">
        <v>110364.90823602001</v>
      </c>
      <c r="CL5" s="59">
        <v>191801.73936277005</v>
      </c>
      <c r="CM5" s="59">
        <v>270379.20318671002</v>
      </c>
      <c r="CN5" s="59">
        <v>366588.94384269998</v>
      </c>
      <c r="CO5" s="59">
        <v>445245.81270360004</v>
      </c>
      <c r="CP5" s="59">
        <v>509195.41787208</v>
      </c>
      <c r="CQ5" s="59">
        <v>602629.83334933</v>
      </c>
      <c r="CR5" s="59">
        <v>669293.99099205004</v>
      </c>
      <c r="CS5" s="59">
        <v>741292.40507709002</v>
      </c>
      <c r="CT5" s="59">
        <v>836524.35328748007</v>
      </c>
      <c r="CU5" s="60">
        <v>920808.65993832005</v>
      </c>
      <c r="CV5" s="59">
        <v>53941.217131239988</v>
      </c>
      <c r="CW5" s="59">
        <v>123475.20148898996</v>
      </c>
      <c r="CX5" s="59">
        <v>208444.26159029</v>
      </c>
      <c r="CY5" s="59">
        <v>319553.36576199997</v>
      </c>
      <c r="CZ5" s="59">
        <v>422919.61879805994</v>
      </c>
      <c r="DA5" s="59">
        <v>502240.5308410899</v>
      </c>
      <c r="DB5" s="59">
        <v>578825.57197260985</v>
      </c>
      <c r="DC5" s="59">
        <v>665782.97075390979</v>
      </c>
      <c r="DD5" s="59">
        <v>733381.69470565976</v>
      </c>
      <c r="DE5" s="59">
        <v>803561.70178191015</v>
      </c>
      <c r="DF5" s="59">
        <v>891672.90498817991</v>
      </c>
      <c r="DG5" s="60">
        <v>989619.85170810984</v>
      </c>
      <c r="DH5" s="59">
        <v>50207.450435870007</v>
      </c>
      <c r="DI5" s="59">
        <v>121167.61017046997</v>
      </c>
      <c r="DJ5" s="59">
        <v>208320.05618143996</v>
      </c>
      <c r="DK5" s="59">
        <v>311200.43730020005</v>
      </c>
      <c r="DL5" s="59">
        <v>383743.68070159003</v>
      </c>
      <c r="DM5" s="59">
        <v>514028.23782843992</v>
      </c>
      <c r="DN5" s="59">
        <v>582180.04227138998</v>
      </c>
      <c r="DO5" s="59">
        <v>681597.60444825003</v>
      </c>
      <c r="DP5" s="59">
        <v>757114.17281216988</v>
      </c>
      <c r="DQ5" s="59">
        <v>833516.82531976001</v>
      </c>
      <c r="DR5" s="59">
        <v>934972.44007781008</v>
      </c>
      <c r="DS5" s="60">
        <v>1065368.9486245899</v>
      </c>
      <c r="DT5" s="59">
        <v>65324.292787710001</v>
      </c>
      <c r="DU5" s="59">
        <v>141716.70341766</v>
      </c>
      <c r="DV5" s="59">
        <f>249265367391.28/1000000</f>
        <v>249265.36739127999</v>
      </c>
      <c r="DW5" s="59">
        <v>353438.36912440998</v>
      </c>
      <c r="DX5" s="59">
        <v>471074.95775631</v>
      </c>
      <c r="DY5" s="59">
        <v>585887.75642670994</v>
      </c>
      <c r="DZ5" s="59">
        <v>673902.21111892001</v>
      </c>
      <c r="EA5" s="59">
        <v>812332.97553627007</v>
      </c>
      <c r="EB5" s="59">
        <v>915102.96974481991</v>
      </c>
      <c r="EC5" s="59">
        <v>1008724.59424446</v>
      </c>
      <c r="ED5" s="59">
        <v>1146815.4298719799</v>
      </c>
      <c r="EE5" s="59">
        <v>1284320.3403521499</v>
      </c>
      <c r="EF5" s="61">
        <v>88378.753362399992</v>
      </c>
      <c r="EG5" s="59">
        <v>206625.52259330999</v>
      </c>
      <c r="EH5" s="59">
        <v>326997.99926422996</v>
      </c>
      <c r="EI5" s="59">
        <v>410307.75466481998</v>
      </c>
      <c r="EJ5" s="59">
        <v>517468.75359534001</v>
      </c>
      <c r="EK5" s="59">
        <v>625114.80907090008</v>
      </c>
      <c r="EL5" s="59">
        <v>803309.85668875999</v>
      </c>
      <c r="EM5" s="59">
        <v>1026980.70443853</v>
      </c>
      <c r="EN5" s="59">
        <v>1246201.9781836001</v>
      </c>
      <c r="EO5" s="59">
        <v>1330400.3959953501</v>
      </c>
      <c r="EP5" s="59">
        <v>1468887.65569979</v>
      </c>
      <c r="EQ5" s="59">
        <v>1778245.43653512</v>
      </c>
      <c r="ER5" s="61">
        <v>119850.34855452001</v>
      </c>
      <c r="ES5" s="59">
        <v>279731.34862175002</v>
      </c>
      <c r="ET5" s="59">
        <v>517030.63354384998</v>
      </c>
      <c r="EU5" s="59">
        <v>775715.03113265999</v>
      </c>
      <c r="EV5" s="59">
        <v>1046160.08540697</v>
      </c>
      <c r="EW5" s="59">
        <v>1284395.2512175902</v>
      </c>
      <c r="EX5" s="59">
        <v>1456670.7960937801</v>
      </c>
      <c r="EY5" s="59">
        <v>1630631.00155861</v>
      </c>
      <c r="EZ5" s="59">
        <v>1987269.37587325</v>
      </c>
      <c r="FA5" s="59">
        <v>2170937.7587235002</v>
      </c>
      <c r="FB5" s="59">
        <v>2358389.4935741602</v>
      </c>
      <c r="FC5" s="59">
        <v>2629565.9114749501</v>
      </c>
      <c r="FD5" s="61">
        <v>154562.84002657002</v>
      </c>
      <c r="FE5" s="59">
        <v>396058.24448245001</v>
      </c>
      <c r="FF5" s="59">
        <v>637004.95675279002</v>
      </c>
      <c r="FG5" s="59">
        <v>837983.8672700699</v>
      </c>
      <c r="FH5" s="59">
        <v>1064211.07060972</v>
      </c>
      <c r="FI5" s="59">
        <v>1304055.7825317499</v>
      </c>
      <c r="FJ5" s="59">
        <v>1471800.6075699399</v>
      </c>
      <c r="FK5" s="59">
        <v>1918708.4894445601</v>
      </c>
      <c r="FL5" s="59">
        <v>2150645.4863630999</v>
      </c>
      <c r="FM5" s="59">
        <v>2326513.4261031901</v>
      </c>
      <c r="FN5" s="59">
        <v>2626845.3702247101</v>
      </c>
      <c r="FO5" s="59"/>
    </row>
    <row r="6" spans="1:171" ht="30" customHeight="1" x14ac:dyDescent="0.25">
      <c r="A6" s="157"/>
      <c r="B6" s="8" t="str">
        <f>IF('0'!$A$1=1,"Податкові надходження","Tax revenue")</f>
        <v>Податкові надходження</v>
      </c>
      <c r="C6" s="7">
        <v>10000000</v>
      </c>
      <c r="D6" s="65">
        <v>14101.669035170004</v>
      </c>
      <c r="E6" s="65">
        <v>39205.776533970013</v>
      </c>
      <c r="F6" s="65">
        <v>57268.747303190008</v>
      </c>
      <c r="G6" s="65">
        <v>76251.811339540014</v>
      </c>
      <c r="H6" s="65">
        <v>102230.31970632001</v>
      </c>
      <c r="I6" s="65">
        <v>119825.9451291</v>
      </c>
      <c r="J6" s="65">
        <v>139892.97311278002</v>
      </c>
      <c r="K6" s="65">
        <v>168637.32492483003</v>
      </c>
      <c r="L6" s="65">
        <v>189633.86066077003</v>
      </c>
      <c r="M6" s="65">
        <v>209670.38311041004</v>
      </c>
      <c r="N6" s="65">
        <v>238827.00868613005</v>
      </c>
      <c r="O6" s="66">
        <v>261604.99096010003</v>
      </c>
      <c r="P6" s="65">
        <v>17863.594133500006</v>
      </c>
      <c r="Q6" s="65">
        <v>44512.402615530009</v>
      </c>
      <c r="R6" s="65">
        <v>65002.534676230018</v>
      </c>
      <c r="S6" s="65">
        <v>85477.640425570018</v>
      </c>
      <c r="T6" s="65">
        <v>114395.49504875002</v>
      </c>
      <c r="U6" s="65">
        <v>136342.20752629003</v>
      </c>
      <c r="V6" s="65">
        <v>153714.09946271003</v>
      </c>
      <c r="W6" s="65">
        <v>182602.63842035003</v>
      </c>
      <c r="X6" s="65">
        <v>201474.39518433003</v>
      </c>
      <c r="Y6" s="65">
        <v>223007.31372980005</v>
      </c>
      <c r="Z6" s="65">
        <v>250001.68905047004</v>
      </c>
      <c r="AA6" s="66">
        <v>274715.18506405002</v>
      </c>
      <c r="AB6" s="65">
        <v>19270.567521249999</v>
      </c>
      <c r="AC6" s="65">
        <v>44341.793506779999</v>
      </c>
      <c r="AD6" s="65">
        <v>67168.318786910007</v>
      </c>
      <c r="AE6" s="65">
        <v>86760.353832650013</v>
      </c>
      <c r="AF6" s="65">
        <v>111274.26011258</v>
      </c>
      <c r="AG6" s="65">
        <v>131301.70428194001</v>
      </c>
      <c r="AH6" s="65">
        <v>153345.78156155001</v>
      </c>
      <c r="AI6" s="65">
        <v>172450.07738716001</v>
      </c>
      <c r="AJ6" s="65">
        <v>195837.60988067003</v>
      </c>
      <c r="AK6" s="65">
        <v>216410.88575259002</v>
      </c>
      <c r="AL6" s="65">
        <v>238457.02824168003</v>
      </c>
      <c r="AM6" s="66">
        <v>262777.05160587002</v>
      </c>
      <c r="AN6" s="65">
        <v>18437.148683720003</v>
      </c>
      <c r="AO6" s="65">
        <v>37439.223050269997</v>
      </c>
      <c r="AP6" s="65">
        <v>62828.987874699997</v>
      </c>
      <c r="AQ6" s="65">
        <v>86700.761809510004</v>
      </c>
      <c r="AR6" s="65">
        <v>110565.08256263001</v>
      </c>
      <c r="AS6" s="65">
        <v>131754.96934039</v>
      </c>
      <c r="AT6" s="65">
        <v>150208.47298501999</v>
      </c>
      <c r="AU6" s="65">
        <v>172066.21742228998</v>
      </c>
      <c r="AV6" s="65">
        <v>196890.20386024</v>
      </c>
      <c r="AW6" s="65">
        <v>221961.47011515999</v>
      </c>
      <c r="AX6" s="65">
        <v>247772.92572299999</v>
      </c>
      <c r="AY6" s="66">
        <v>280178.26146755996</v>
      </c>
      <c r="AZ6" s="65">
        <v>19548.581385400001</v>
      </c>
      <c r="BA6" s="65">
        <v>48424.558670400002</v>
      </c>
      <c r="BB6" s="65">
        <v>92020.002644490014</v>
      </c>
      <c r="BC6" s="65">
        <v>125315.89190882001</v>
      </c>
      <c r="BD6" s="65">
        <v>158058.37013239</v>
      </c>
      <c r="BE6" s="65">
        <v>188007.65795468001</v>
      </c>
      <c r="BF6" s="65">
        <v>220159.23691496</v>
      </c>
      <c r="BG6" s="65">
        <v>257317.20361377002</v>
      </c>
      <c r="BH6" s="65">
        <v>289876.01815330004</v>
      </c>
      <c r="BI6" s="65">
        <v>323831.03758</v>
      </c>
      <c r="BJ6" s="65">
        <v>364720.81899638998</v>
      </c>
      <c r="BK6" s="65">
        <v>409417.5391697</v>
      </c>
      <c r="BL6" s="67">
        <v>26771.870827999996</v>
      </c>
      <c r="BM6" s="65">
        <v>63219.526276129996</v>
      </c>
      <c r="BN6" s="65">
        <v>116741.6521303</v>
      </c>
      <c r="BO6" s="65">
        <v>154971.22527195001</v>
      </c>
      <c r="BP6" s="65">
        <v>196107.06457881001</v>
      </c>
      <c r="BQ6" s="65">
        <v>235617.54297271001</v>
      </c>
      <c r="BR6" s="65">
        <v>267656.98714072001</v>
      </c>
      <c r="BS6" s="65">
        <v>318208.41885145998</v>
      </c>
      <c r="BT6" s="65">
        <v>356097.97578007996</v>
      </c>
      <c r="BU6" s="65">
        <v>396924.01546766993</v>
      </c>
      <c r="BV6" s="65">
        <v>453656.99267494993</v>
      </c>
      <c r="BW6" s="65">
        <v>503879.43276343995</v>
      </c>
      <c r="BX6" s="67">
        <v>55821.163468840008</v>
      </c>
      <c r="BY6" s="65">
        <v>101994.31253698</v>
      </c>
      <c r="BZ6" s="65">
        <v>158077.90694139001</v>
      </c>
      <c r="CA6" s="65">
        <v>197291.75325981999</v>
      </c>
      <c r="CB6" s="65">
        <v>251870.18036207999</v>
      </c>
      <c r="CC6" s="65">
        <v>294913.45112539001</v>
      </c>
      <c r="CD6" s="65">
        <v>337601.29779976001</v>
      </c>
      <c r="CE6" s="65">
        <v>403612.62324137002</v>
      </c>
      <c r="CF6" s="65">
        <v>454739.51106369001</v>
      </c>
      <c r="CG6" s="65">
        <v>506371.10658781999</v>
      </c>
      <c r="CH6" s="65">
        <v>570933.26458725997</v>
      </c>
      <c r="CI6" s="65">
        <v>627153.68617780996</v>
      </c>
      <c r="CJ6" s="67">
        <v>50391.276225100002</v>
      </c>
      <c r="CK6" s="65">
        <v>100372.12637915</v>
      </c>
      <c r="CL6" s="65">
        <v>172412.93582737001</v>
      </c>
      <c r="CM6" s="65">
        <v>226550.7823043</v>
      </c>
      <c r="CN6" s="65">
        <v>297957.22680291999</v>
      </c>
      <c r="CO6" s="65">
        <v>349234.53836770001</v>
      </c>
      <c r="CP6" s="65">
        <v>406760.31145153998</v>
      </c>
      <c r="CQ6" s="65">
        <v>484760.76956843003</v>
      </c>
      <c r="CR6" s="65">
        <v>542591.52202343999</v>
      </c>
      <c r="CS6" s="65">
        <v>608100.13684580999</v>
      </c>
      <c r="CT6" s="65">
        <v>688226.50621397002</v>
      </c>
      <c r="CU6" s="66">
        <v>753815.64572343999</v>
      </c>
      <c r="CV6" s="65">
        <v>48443.446309439991</v>
      </c>
      <c r="CW6" s="65">
        <v>110381.17836188996</v>
      </c>
      <c r="CX6" s="65">
        <v>186923.4097581</v>
      </c>
      <c r="CY6" s="65">
        <v>244737.34575887996</v>
      </c>
      <c r="CZ6" s="65">
        <v>322959.81744839996</v>
      </c>
      <c r="DA6" s="65">
        <v>377562.81285303994</v>
      </c>
      <c r="DB6" s="65">
        <v>440460.09214409994</v>
      </c>
      <c r="DC6" s="65">
        <v>519076.73663753993</v>
      </c>
      <c r="DD6" s="65">
        <v>578375.62563216989</v>
      </c>
      <c r="DE6" s="65">
        <v>641395.21314145008</v>
      </c>
      <c r="DF6" s="65">
        <v>722968.10631649999</v>
      </c>
      <c r="DG6" s="66">
        <v>799776.0413752998</v>
      </c>
      <c r="DH6" s="65">
        <v>44231.009897160009</v>
      </c>
      <c r="DI6" s="65">
        <v>108181.82089337999</v>
      </c>
      <c r="DJ6" s="65">
        <v>188674.90033986</v>
      </c>
      <c r="DK6" s="65">
        <v>239570.27347687003</v>
      </c>
      <c r="DL6" s="65">
        <v>306027.60134391999</v>
      </c>
      <c r="DM6" s="65">
        <v>360383.27600924001</v>
      </c>
      <c r="DN6" s="65">
        <v>422095.50303603004</v>
      </c>
      <c r="DO6" s="65">
        <v>509263.41678865004</v>
      </c>
      <c r="DP6" s="65">
        <v>574980.30829978001</v>
      </c>
      <c r="DQ6" s="65">
        <v>644596.61444645992</v>
      </c>
      <c r="DR6" s="65">
        <v>734159.62070463004</v>
      </c>
      <c r="DS6" s="66">
        <v>851115.64102431992</v>
      </c>
      <c r="DT6" s="65">
        <v>60230.540323449997</v>
      </c>
      <c r="DU6" s="65">
        <v>129904.87325558001</v>
      </c>
      <c r="DV6" s="65">
        <v>228454.54316175001</v>
      </c>
      <c r="DW6" s="65">
        <v>302094.95542181999</v>
      </c>
      <c r="DX6" s="65">
        <v>402575.77201121999</v>
      </c>
      <c r="DY6" s="65">
        <v>480592.63704099</v>
      </c>
      <c r="DZ6" s="65">
        <v>561152.23172222998</v>
      </c>
      <c r="EA6" s="65">
        <v>684835.35657386994</v>
      </c>
      <c r="EB6" s="65">
        <v>773286.64013773995</v>
      </c>
      <c r="EC6" s="65">
        <v>856425.79338368995</v>
      </c>
      <c r="ED6" s="65">
        <v>982501.98351261998</v>
      </c>
      <c r="EE6" s="65">
        <v>1107090.88730573</v>
      </c>
      <c r="EF6" s="67">
        <v>81287.461440059997</v>
      </c>
      <c r="EG6" s="65">
        <v>169303.94176056</v>
      </c>
      <c r="EH6" s="65">
        <v>238104.47891500001</v>
      </c>
      <c r="EI6" s="65">
        <v>290447.92308551003</v>
      </c>
      <c r="EJ6" s="65">
        <v>369790.73249381001</v>
      </c>
      <c r="EK6" s="65">
        <v>421616.73692898999</v>
      </c>
      <c r="EL6" s="65">
        <v>509725.64099409</v>
      </c>
      <c r="EM6" s="65">
        <v>603290.19087210996</v>
      </c>
      <c r="EN6" s="65">
        <v>686327.3937810699</v>
      </c>
      <c r="EO6" s="65">
        <v>761201.43280519999</v>
      </c>
      <c r="EP6" s="65">
        <v>856748.42636225</v>
      </c>
      <c r="EQ6" s="65">
        <v>949764.39323279005</v>
      </c>
      <c r="ER6" s="67">
        <v>67255.714827949996</v>
      </c>
      <c r="ES6" s="65">
        <v>147509.34892376</v>
      </c>
      <c r="ET6" s="65">
        <v>251345.97642354999</v>
      </c>
      <c r="EU6" s="65">
        <v>330792.31010034995</v>
      </c>
      <c r="EV6" s="65">
        <v>441072.93144428998</v>
      </c>
      <c r="EW6" s="65">
        <v>527644.55681425997</v>
      </c>
      <c r="EX6" s="65">
        <v>618374.32155680005</v>
      </c>
      <c r="EY6" s="65">
        <v>743203.55165499996</v>
      </c>
      <c r="EZ6" s="65">
        <v>845348.24390454008</v>
      </c>
      <c r="FA6" s="65">
        <v>945498.99669028004</v>
      </c>
      <c r="FB6" s="65">
        <v>1085507.0312005901</v>
      </c>
      <c r="FC6" s="65">
        <v>1203544.07621148</v>
      </c>
      <c r="FD6" s="67">
        <v>113300.32878922</v>
      </c>
      <c r="FE6" s="65">
        <v>240866.14357181999</v>
      </c>
      <c r="FF6" s="65">
        <v>405793.36765405</v>
      </c>
      <c r="FG6" s="65">
        <v>523840.59790234995</v>
      </c>
      <c r="FH6" s="65">
        <v>678840.4423584399</v>
      </c>
      <c r="FI6" s="65">
        <v>792429.62087950006</v>
      </c>
      <c r="FJ6" s="65">
        <v>913503.07610057993</v>
      </c>
      <c r="FK6" s="65">
        <v>1073715.1701910999</v>
      </c>
      <c r="FL6" s="65">
        <v>1201339.2592031399</v>
      </c>
      <c r="FM6" s="65">
        <v>1328671.0436593702</v>
      </c>
      <c r="FN6" s="65">
        <v>1490108.60030727</v>
      </c>
      <c r="FO6" s="65"/>
    </row>
    <row r="7" spans="1:171" ht="19.95" customHeight="1" x14ac:dyDescent="0.25">
      <c r="A7" s="157"/>
      <c r="B7" s="9"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10">
        <v>11000000</v>
      </c>
      <c r="D7" s="68">
        <v>962.27460203999988</v>
      </c>
      <c r="E7" s="68">
        <v>10510.432047779999</v>
      </c>
      <c r="F7" s="68">
        <v>12714.73398001</v>
      </c>
      <c r="G7" s="68">
        <v>14923.12984327</v>
      </c>
      <c r="H7" s="68">
        <v>25228.006814609998</v>
      </c>
      <c r="I7" s="68">
        <v>28318.676861579996</v>
      </c>
      <c r="J7" s="68">
        <v>31425.723625559996</v>
      </c>
      <c r="K7" s="68">
        <v>40334.073193389995</v>
      </c>
      <c r="L7" s="68">
        <v>43231.271219649992</v>
      </c>
      <c r="M7" s="68">
        <v>46361.022974129992</v>
      </c>
      <c r="N7" s="68">
        <v>57455.954983589996</v>
      </c>
      <c r="O7" s="69">
        <v>60898.898669229995</v>
      </c>
      <c r="P7" s="68">
        <v>1365.5994404700002</v>
      </c>
      <c r="Q7" s="68">
        <v>12441.399955370001</v>
      </c>
      <c r="R7" s="68">
        <v>15827.308521770001</v>
      </c>
      <c r="S7" s="68">
        <v>19082.73156249</v>
      </c>
      <c r="T7" s="68">
        <v>28121.573858950003</v>
      </c>
      <c r="U7" s="68">
        <v>31835.238378570004</v>
      </c>
      <c r="V7" s="68">
        <v>33105.427935930005</v>
      </c>
      <c r="W7" s="68">
        <v>42075.814106370002</v>
      </c>
      <c r="X7" s="68">
        <v>44634.892387790002</v>
      </c>
      <c r="Y7" s="68">
        <v>49135.011144850003</v>
      </c>
      <c r="Z7" s="68">
        <v>58082.148503010001</v>
      </c>
      <c r="AA7" s="69">
        <v>62376.117796660001</v>
      </c>
      <c r="AB7" s="68">
        <v>4423.2367190300001</v>
      </c>
      <c r="AC7" s="68">
        <v>15200.583819050004</v>
      </c>
      <c r="AD7" s="68">
        <v>20031.678058260004</v>
      </c>
      <c r="AE7" s="68">
        <v>23446.084631800004</v>
      </c>
      <c r="AF7" s="68">
        <v>29381.892933910003</v>
      </c>
      <c r="AG7" s="68">
        <v>33963.84502891</v>
      </c>
      <c r="AH7" s="68">
        <v>38948.984858459997</v>
      </c>
      <c r="AI7" s="68">
        <v>42010.402490829998</v>
      </c>
      <c r="AJ7" s="68">
        <v>47698.967782530002</v>
      </c>
      <c r="AK7" s="68">
        <v>51612.397770440002</v>
      </c>
      <c r="AL7" s="68">
        <v>56202.738898520009</v>
      </c>
      <c r="AM7" s="69">
        <v>61883.452820120008</v>
      </c>
      <c r="AN7" s="68">
        <v>4177.6379425899995</v>
      </c>
      <c r="AO7" s="68">
        <v>8728.6703691399998</v>
      </c>
      <c r="AP7" s="68">
        <v>17212.584027909998</v>
      </c>
      <c r="AQ7" s="68">
        <v>21299.011274709999</v>
      </c>
      <c r="AR7" s="68">
        <v>25766.18657392</v>
      </c>
      <c r="AS7" s="68">
        <v>28669.029727810001</v>
      </c>
      <c r="AT7" s="68">
        <v>32704.789237450001</v>
      </c>
      <c r="AU7" s="68">
        <v>36181.17513602</v>
      </c>
      <c r="AV7" s="68">
        <v>40256.07353958</v>
      </c>
      <c r="AW7" s="68">
        <v>44377.141140520005</v>
      </c>
      <c r="AX7" s="68">
        <v>48463.111046780003</v>
      </c>
      <c r="AY7" s="69">
        <v>52587.713732410004</v>
      </c>
      <c r="AZ7" s="68">
        <v>3782.0046065700003</v>
      </c>
      <c r="BA7" s="68">
        <v>10762.17608748</v>
      </c>
      <c r="BB7" s="68">
        <v>24346.069148720002</v>
      </c>
      <c r="BC7" s="68">
        <v>30649.748732940003</v>
      </c>
      <c r="BD7" s="68">
        <v>36409.157103680001</v>
      </c>
      <c r="BE7" s="68">
        <v>42375.537748319999</v>
      </c>
      <c r="BF7" s="68">
        <v>48085.22419465</v>
      </c>
      <c r="BG7" s="68">
        <v>54148.690141450003</v>
      </c>
      <c r="BH7" s="68">
        <v>59983.431836810007</v>
      </c>
      <c r="BI7" s="68">
        <v>66108.270871190005</v>
      </c>
      <c r="BJ7" s="68">
        <v>72411.426524220005</v>
      </c>
      <c r="BK7" s="68">
        <v>79838.319652820006</v>
      </c>
      <c r="BL7" s="70">
        <v>4079.2517168199997</v>
      </c>
      <c r="BM7" s="68">
        <v>10103.51441661</v>
      </c>
      <c r="BN7" s="68">
        <v>27141.935039010001</v>
      </c>
      <c r="BO7" s="68">
        <v>33372.413428470005</v>
      </c>
      <c r="BP7" s="68">
        <v>45344.980869600011</v>
      </c>
      <c r="BQ7" s="68">
        <v>51466.595045270005</v>
      </c>
      <c r="BR7" s="68">
        <v>57978.431837900003</v>
      </c>
      <c r="BS7" s="68">
        <v>72350.751253430004</v>
      </c>
      <c r="BT7" s="68">
        <v>78196.029843060009</v>
      </c>
      <c r="BU7" s="68">
        <v>84857.075810080016</v>
      </c>
      <c r="BV7" s="68">
        <v>100586.47038869001</v>
      </c>
      <c r="BW7" s="68">
        <v>114154.59263601003</v>
      </c>
      <c r="BX7" s="70">
        <v>4991.44543746</v>
      </c>
      <c r="BY7" s="68">
        <v>18928.98635553</v>
      </c>
      <c r="BZ7" s="68">
        <v>29008.219244309999</v>
      </c>
      <c r="CA7" s="68">
        <v>36216.296723089996</v>
      </c>
      <c r="CB7" s="68">
        <v>56314.501824709994</v>
      </c>
      <c r="CC7" s="68">
        <v>66214.067662129994</v>
      </c>
      <c r="CD7" s="68">
        <v>74404.76561445999</v>
      </c>
      <c r="CE7" s="68">
        <v>94659.992330579989</v>
      </c>
      <c r="CF7" s="68">
        <v>101890.56232458999</v>
      </c>
      <c r="CG7" s="68">
        <v>109684.07624447999</v>
      </c>
      <c r="CH7" s="68">
        <v>130839.54813295999</v>
      </c>
      <c r="CI7" s="68">
        <v>141945.33839373</v>
      </c>
      <c r="CJ7" s="70">
        <v>7389.5856770599994</v>
      </c>
      <c r="CK7" s="68">
        <v>20079.77055076</v>
      </c>
      <c r="CL7" s="68">
        <v>48819.708667639992</v>
      </c>
      <c r="CM7" s="68">
        <v>56905.23322134999</v>
      </c>
      <c r="CN7" s="68">
        <v>84730.659255059989</v>
      </c>
      <c r="CO7" s="68">
        <v>94527.496776009997</v>
      </c>
      <c r="CP7" s="68">
        <v>104499.39280207</v>
      </c>
      <c r="CQ7" s="68">
        <v>130562.17117804001</v>
      </c>
      <c r="CR7" s="68">
        <v>140102.82208888</v>
      </c>
      <c r="CS7" s="68">
        <v>149308.47651678999</v>
      </c>
      <c r="CT7" s="68">
        <v>176825.17618791998</v>
      </c>
      <c r="CU7" s="69">
        <v>188624.09525613999</v>
      </c>
      <c r="CV7" s="68">
        <v>9425.4483731399996</v>
      </c>
      <c r="CW7" s="68">
        <v>23260.616946069997</v>
      </c>
      <c r="CX7" s="68">
        <v>53039.376889530002</v>
      </c>
      <c r="CY7" s="68">
        <v>63704.084678190004</v>
      </c>
      <c r="CZ7" s="68">
        <v>91748.124960879999</v>
      </c>
      <c r="DA7" s="68">
        <v>104077.97536277</v>
      </c>
      <c r="DB7" s="68">
        <v>115473.70283985999</v>
      </c>
      <c r="DC7" s="68">
        <v>145297.80321153998</v>
      </c>
      <c r="DD7" s="68">
        <v>155416.19300988998</v>
      </c>
      <c r="DE7" s="68">
        <v>166944.37683135999</v>
      </c>
      <c r="DF7" s="68">
        <v>199263.01490667003</v>
      </c>
      <c r="DG7" s="69">
        <v>217040.35708674995</v>
      </c>
      <c r="DH7" s="68">
        <v>10672.82512342</v>
      </c>
      <c r="DI7" s="68">
        <v>27346.84093549</v>
      </c>
      <c r="DJ7" s="68">
        <v>61656.919199479998</v>
      </c>
      <c r="DK7" s="68">
        <v>72075.610928419992</v>
      </c>
      <c r="DL7" s="68">
        <v>98331.47768412999</v>
      </c>
      <c r="DM7" s="68">
        <v>108577.85444729999</v>
      </c>
      <c r="DN7" s="68">
        <v>118901.58879174999</v>
      </c>
      <c r="DO7" s="68">
        <v>146264.15262556</v>
      </c>
      <c r="DP7" s="68">
        <v>157558.79451946</v>
      </c>
      <c r="DQ7" s="68">
        <v>169159.11317052</v>
      </c>
      <c r="DR7" s="68">
        <v>198727.97407273002</v>
      </c>
      <c r="DS7" s="69">
        <v>225976.30939479999</v>
      </c>
      <c r="DT7" s="68">
        <v>9321.6342475199999</v>
      </c>
      <c r="DU7" s="68">
        <v>24936.053031089999</v>
      </c>
      <c r="DV7" s="68">
        <v>60297.655173599996</v>
      </c>
      <c r="DW7" s="68">
        <v>73732.751273800008</v>
      </c>
      <c r="DX7" s="68">
        <v>113773.60857274001</v>
      </c>
      <c r="DY7" s="68">
        <v>130891.26026513999</v>
      </c>
      <c r="DZ7" s="68">
        <v>144658.95418587999</v>
      </c>
      <c r="EA7" s="68">
        <v>192567.10972173</v>
      </c>
      <c r="EB7" s="68">
        <v>205679.96807214001</v>
      </c>
      <c r="EC7" s="68">
        <v>219747.48477939999</v>
      </c>
      <c r="ED7" s="68">
        <v>267441.86267097999</v>
      </c>
      <c r="EE7" s="68">
        <v>285306.96774364001</v>
      </c>
      <c r="EF7" s="70">
        <v>10625.740726280001</v>
      </c>
      <c r="EG7" s="68">
        <v>31490.987217220001</v>
      </c>
      <c r="EH7" s="68">
        <v>67892.340124879993</v>
      </c>
      <c r="EI7" s="68">
        <v>83368.678124109996</v>
      </c>
      <c r="EJ7" s="68">
        <v>114069.60835017999</v>
      </c>
      <c r="EK7" s="68">
        <v>129796.80310363001</v>
      </c>
      <c r="EL7" s="68">
        <v>147908.02820285998</v>
      </c>
      <c r="EM7" s="68">
        <v>178018.52368085997</v>
      </c>
      <c r="EN7" s="68">
        <v>192388.17455882998</v>
      </c>
      <c r="EO7" s="68">
        <v>208378.72524751001</v>
      </c>
      <c r="EP7" s="68">
        <v>245740.04750361</v>
      </c>
      <c r="EQ7" s="68">
        <v>265477.13614568999</v>
      </c>
      <c r="ER7" s="70">
        <v>12548.580116290001</v>
      </c>
      <c r="ES7" s="68">
        <v>32947.186886579999</v>
      </c>
      <c r="ET7" s="68">
        <v>72386.203718019999</v>
      </c>
      <c r="EU7" s="68">
        <v>88078.290171570014</v>
      </c>
      <c r="EV7" s="68">
        <v>130756.96050704</v>
      </c>
      <c r="EW7" s="68">
        <v>148064.68952787999</v>
      </c>
      <c r="EX7" s="68">
        <v>166415.32726701</v>
      </c>
      <c r="EY7" s="81">
        <v>211859.19799754</v>
      </c>
      <c r="EZ7" s="68">
        <v>231238.79314344001</v>
      </c>
      <c r="FA7" s="68">
        <v>248635.52352689998</v>
      </c>
      <c r="FB7" s="68">
        <v>312062.47865241999</v>
      </c>
      <c r="FC7" s="68">
        <v>350781.89853348001</v>
      </c>
      <c r="FD7" s="70">
        <v>20467.407137130002</v>
      </c>
      <c r="FE7" s="68">
        <v>79501.834462279992</v>
      </c>
      <c r="FF7" s="68">
        <v>164360.64151891001</v>
      </c>
      <c r="FG7" s="68">
        <v>192889.54961007001</v>
      </c>
      <c r="FH7" s="68">
        <v>261296.97417380998</v>
      </c>
      <c r="FI7" s="68">
        <v>293473.21595495002</v>
      </c>
      <c r="FJ7" s="68">
        <v>327644.29829784005</v>
      </c>
      <c r="FK7" s="68">
        <v>396387.52389969002</v>
      </c>
      <c r="FL7" s="68">
        <v>431553.43269808003</v>
      </c>
      <c r="FM7" s="68">
        <v>465922.07388325001</v>
      </c>
      <c r="FN7" s="68">
        <v>538173.00631095003</v>
      </c>
      <c r="FO7" s="68"/>
    </row>
    <row r="8" spans="1:171" ht="18" customHeight="1" x14ac:dyDescent="0.25">
      <c r="A8" s="157"/>
      <c r="B8" s="11" t="str">
        <f>IF('0'!$A$1=1,"Податок та збір на доходи фізичних осіб","Personal income tax")</f>
        <v>Податок та збір на доходи фізичних осіб</v>
      </c>
      <c r="C8" s="10">
        <v>11010000</v>
      </c>
      <c r="D8" s="68">
        <v>6.0505493099999983</v>
      </c>
      <c r="E8" s="68">
        <v>789.88111142000002</v>
      </c>
      <c r="F8" s="68">
        <v>1276.7829309700001</v>
      </c>
      <c r="G8" s="68">
        <v>1815.9472566600002</v>
      </c>
      <c r="H8" s="68">
        <v>2274.2440942300004</v>
      </c>
      <c r="I8" s="68">
        <v>2819.9888991500002</v>
      </c>
      <c r="J8" s="68">
        <v>3421.2022820200004</v>
      </c>
      <c r="K8" s="68">
        <v>3915.6372820000001</v>
      </c>
      <c r="L8" s="68">
        <v>4417.8229999699997</v>
      </c>
      <c r="M8" s="68">
        <v>4921.4525637999996</v>
      </c>
      <c r="N8" s="68">
        <v>5481.0032974599999</v>
      </c>
      <c r="O8" s="69">
        <v>6159.4618592199995</v>
      </c>
      <c r="P8" s="68">
        <v>424.90368093000006</v>
      </c>
      <c r="Q8" s="68">
        <v>966.12006425000004</v>
      </c>
      <c r="R8" s="68">
        <v>1544.02982008</v>
      </c>
      <c r="S8" s="68">
        <v>2156.2862873399999</v>
      </c>
      <c r="T8" s="68">
        <v>2703.8943790499998</v>
      </c>
      <c r="U8" s="68">
        <v>3302.1589381099998</v>
      </c>
      <c r="V8" s="68">
        <v>3991.9339005699994</v>
      </c>
      <c r="W8" s="68">
        <v>4555.91714133</v>
      </c>
      <c r="X8" s="68">
        <v>5106.5694517799993</v>
      </c>
      <c r="Y8" s="68">
        <v>5714.0990297699991</v>
      </c>
      <c r="Z8" s="68">
        <v>6289.844694209999</v>
      </c>
      <c r="AA8" s="69">
        <v>7026.3722788499999</v>
      </c>
      <c r="AB8" s="68">
        <v>496.86358769999998</v>
      </c>
      <c r="AC8" s="68">
        <v>1071.0298835899998</v>
      </c>
      <c r="AD8" s="68">
        <v>1682.0034699399998</v>
      </c>
      <c r="AE8" s="68">
        <v>2387.2137690299996</v>
      </c>
      <c r="AF8" s="68">
        <v>2967.0444994299996</v>
      </c>
      <c r="AG8" s="68">
        <v>3593.5063867299996</v>
      </c>
      <c r="AH8" s="68">
        <v>4305.3106048999998</v>
      </c>
      <c r="AI8" s="68">
        <v>4901.3035607699994</v>
      </c>
      <c r="AJ8" s="68">
        <v>5493.87298483</v>
      </c>
      <c r="AK8" s="68">
        <v>6100.6314173399987</v>
      </c>
      <c r="AL8" s="68">
        <v>6716.2051650299982</v>
      </c>
      <c r="AM8" s="69">
        <v>7565.0373456399984</v>
      </c>
      <c r="AN8" s="68">
        <v>520.02799514000003</v>
      </c>
      <c r="AO8" s="68">
        <v>1108.3587121200001</v>
      </c>
      <c r="AP8" s="68">
        <v>1761.80097432</v>
      </c>
      <c r="AQ8" s="68">
        <v>2499.3142395100003</v>
      </c>
      <c r="AR8" s="68">
        <v>3131.56871009</v>
      </c>
      <c r="AS8" s="68">
        <v>3828.26445814</v>
      </c>
      <c r="AT8" s="68">
        <v>4568.7203402699997</v>
      </c>
      <c r="AU8" s="68">
        <v>5474.9667259600001</v>
      </c>
      <c r="AV8" s="68">
        <v>7167.4365462000005</v>
      </c>
      <c r="AW8" s="68">
        <v>8925.8389195300006</v>
      </c>
      <c r="AX8" s="68">
        <v>10589.26000457</v>
      </c>
      <c r="AY8" s="69">
        <v>12645.76721299</v>
      </c>
      <c r="AZ8" s="68">
        <v>1584.3818870800001</v>
      </c>
      <c r="BA8" s="68">
        <v>5918.7876715099992</v>
      </c>
      <c r="BB8" s="68">
        <v>9445.2337851100001</v>
      </c>
      <c r="BC8" s="68">
        <v>13237.45582241</v>
      </c>
      <c r="BD8" s="68">
        <v>16678.644701130001</v>
      </c>
      <c r="BE8" s="68">
        <v>20510.425007350001</v>
      </c>
      <c r="BF8" s="68">
        <v>24492.985129400004</v>
      </c>
      <c r="BG8" s="68">
        <v>28144.234695320003</v>
      </c>
      <c r="BH8" s="68">
        <v>31915.118726900004</v>
      </c>
      <c r="BI8" s="68">
        <v>35902.458756440006</v>
      </c>
      <c r="BJ8" s="68">
        <v>39913.726120270003</v>
      </c>
      <c r="BK8" s="68">
        <v>45061.993447100002</v>
      </c>
      <c r="BL8" s="70">
        <v>3584.6896399299999</v>
      </c>
      <c r="BM8" s="68">
        <v>7924.3825559500001</v>
      </c>
      <c r="BN8" s="68">
        <v>12618.918775540002</v>
      </c>
      <c r="BO8" s="68">
        <v>17543.109296450002</v>
      </c>
      <c r="BP8" s="68">
        <v>21949.165406740001</v>
      </c>
      <c r="BQ8" s="68">
        <v>27028.190169809997</v>
      </c>
      <c r="BR8" s="68">
        <v>32276.864270319998</v>
      </c>
      <c r="BS8" s="68">
        <v>37114.926516909996</v>
      </c>
      <c r="BT8" s="68">
        <v>42050.053670959998</v>
      </c>
      <c r="BU8" s="68">
        <v>47900.451848140001</v>
      </c>
      <c r="BV8" s="68">
        <v>53060.091717619995</v>
      </c>
      <c r="BW8" s="68">
        <v>59810.465081070004</v>
      </c>
      <c r="BX8" s="70">
        <v>4556.7725808699997</v>
      </c>
      <c r="BY8" s="68">
        <v>10101.2705953</v>
      </c>
      <c r="BZ8" s="68">
        <v>15992.901727560002</v>
      </c>
      <c r="CA8" s="68">
        <v>22076.128841860002</v>
      </c>
      <c r="CB8" s="68">
        <v>27878.597848060002</v>
      </c>
      <c r="CC8" s="68">
        <v>34555.67930376</v>
      </c>
      <c r="CD8" s="68">
        <v>41132.232217269993</v>
      </c>
      <c r="CE8" s="68">
        <v>47308.311309279998</v>
      </c>
      <c r="CF8" s="68">
        <v>53613.757865609994</v>
      </c>
      <c r="CG8" s="68">
        <v>60063.993437969984</v>
      </c>
      <c r="CH8" s="68">
        <v>66652.29743975999</v>
      </c>
      <c r="CI8" s="68">
        <v>75033.403662669982</v>
      </c>
      <c r="CJ8" s="70">
        <v>5863.0909168299995</v>
      </c>
      <c r="CK8" s="68">
        <v>12649.50744682</v>
      </c>
      <c r="CL8" s="68">
        <v>19663.815569819999</v>
      </c>
      <c r="CM8" s="68">
        <v>26901.68496594</v>
      </c>
      <c r="CN8" s="68">
        <v>34146.908226289997</v>
      </c>
      <c r="CO8" s="68">
        <v>42314.247068590004</v>
      </c>
      <c r="CP8" s="68">
        <v>50494.218727480002</v>
      </c>
      <c r="CQ8" s="68">
        <v>58080.452010730005</v>
      </c>
      <c r="CR8" s="68">
        <v>65595.549468199999</v>
      </c>
      <c r="CS8" s="68">
        <v>73457.979532230005</v>
      </c>
      <c r="CT8" s="68">
        <v>81728.803084140003</v>
      </c>
      <c r="CU8" s="69">
        <v>91741.785703840011</v>
      </c>
      <c r="CV8" s="68">
        <v>7084.9715439800002</v>
      </c>
      <c r="CW8" s="68">
        <v>15406.152094719999</v>
      </c>
      <c r="CX8" s="68">
        <v>24068.769229780006</v>
      </c>
      <c r="CY8" s="68">
        <v>33045.342028930005</v>
      </c>
      <c r="CZ8" s="68">
        <v>41629.889098370004</v>
      </c>
      <c r="DA8" s="68">
        <v>51234.277282030002</v>
      </c>
      <c r="DB8" s="68">
        <v>61802.34523811</v>
      </c>
      <c r="DC8" s="68">
        <v>70726.654376489998</v>
      </c>
      <c r="DD8" s="68">
        <v>79634.317732909985</v>
      </c>
      <c r="DE8" s="68">
        <v>88838.640465519988</v>
      </c>
      <c r="DF8" s="68">
        <v>98262.653193100021</v>
      </c>
      <c r="DG8" s="69">
        <v>109954.03360432999</v>
      </c>
      <c r="DH8" s="68">
        <v>8343.6186109899991</v>
      </c>
      <c r="DI8" s="68">
        <v>17758.59588691</v>
      </c>
      <c r="DJ8" s="68">
        <v>28120.625072549999</v>
      </c>
      <c r="DK8" s="68">
        <v>36624.559297480002</v>
      </c>
      <c r="DL8" s="68">
        <v>44745.915711430003</v>
      </c>
      <c r="DM8" s="68">
        <v>54265.559095429999</v>
      </c>
      <c r="DN8" s="68">
        <v>63863.451033960002</v>
      </c>
      <c r="DO8" s="68">
        <v>73160.186755560004</v>
      </c>
      <c r="DP8" s="68">
        <v>83748.034247420015</v>
      </c>
      <c r="DQ8" s="68">
        <v>93965.155930950001</v>
      </c>
      <c r="DR8" s="68">
        <v>104024.48611741001</v>
      </c>
      <c r="DS8" s="69">
        <v>117281.26885317</v>
      </c>
      <c r="DT8" s="68">
        <v>8604.6331037</v>
      </c>
      <c r="DU8" s="68">
        <v>18890.9770164</v>
      </c>
      <c r="DV8" s="68">
        <v>29565.741977279999</v>
      </c>
      <c r="DW8" s="68">
        <v>41103.576533669999</v>
      </c>
      <c r="DX8" s="68">
        <v>51309.637982250002</v>
      </c>
      <c r="DY8" s="68">
        <v>63682.777103059998</v>
      </c>
      <c r="DZ8" s="68">
        <v>75421.185237529993</v>
      </c>
      <c r="EA8" s="68">
        <v>86401.431225220003</v>
      </c>
      <c r="EB8" s="68">
        <v>97969.028076610004</v>
      </c>
      <c r="EC8" s="68">
        <v>109621.64932592999</v>
      </c>
      <c r="ED8" s="68">
        <v>121585.57296993</v>
      </c>
      <c r="EE8" s="68">
        <v>137555.22032652999</v>
      </c>
      <c r="EF8" s="70">
        <v>9369.5176510300007</v>
      </c>
      <c r="EG8" s="68">
        <v>21968.702702250001</v>
      </c>
      <c r="EH8" s="68">
        <v>31761.634144150001</v>
      </c>
      <c r="EI8" s="68">
        <v>41486.443661620004</v>
      </c>
      <c r="EJ8" s="68">
        <v>52564.805548660006</v>
      </c>
      <c r="EK8" s="68">
        <v>65208.366348750002</v>
      </c>
      <c r="EL8" s="68">
        <v>78508.598602990009</v>
      </c>
      <c r="EM8" s="68">
        <v>91245.710422579999</v>
      </c>
      <c r="EN8" s="68">
        <v>104174.87792511001</v>
      </c>
      <c r="EO8" s="68">
        <v>116985.69217730001</v>
      </c>
      <c r="EP8" s="68">
        <v>130696.188601</v>
      </c>
      <c r="EQ8" s="68">
        <v>148427.27204042001</v>
      </c>
      <c r="ER8" s="70">
        <v>11332.191699590001</v>
      </c>
      <c r="ES8" s="68">
        <v>24337.86231602</v>
      </c>
      <c r="ET8" s="68">
        <v>37598.202561089995</v>
      </c>
      <c r="EU8" s="68">
        <v>51029.557953529998</v>
      </c>
      <c r="EV8" s="68">
        <v>65171.121952169997</v>
      </c>
      <c r="EW8" s="68">
        <v>80202.067852139997</v>
      </c>
      <c r="EX8" s="68">
        <v>95380.364479070005</v>
      </c>
      <c r="EY8" s="68">
        <v>109936.40324350999</v>
      </c>
      <c r="EZ8" s="68">
        <v>125121.25977736</v>
      </c>
      <c r="FA8" s="68">
        <v>139961.8145523</v>
      </c>
      <c r="FB8" s="68">
        <v>172317.82318961999</v>
      </c>
      <c r="FC8" s="68">
        <v>206944.76552737001</v>
      </c>
      <c r="FD8" s="70">
        <v>18513.429055209999</v>
      </c>
      <c r="FE8" s="68">
        <v>42857.683862589998</v>
      </c>
      <c r="FF8" s="68">
        <v>67628.890295610006</v>
      </c>
      <c r="FG8" s="68">
        <v>92941.235809060003</v>
      </c>
      <c r="FH8" s="68">
        <v>119284.20917794001</v>
      </c>
      <c r="FI8" s="68">
        <v>145921.61562320002</v>
      </c>
      <c r="FJ8" s="68">
        <v>174610.14230910997</v>
      </c>
      <c r="FK8" s="68">
        <v>201124.01679691</v>
      </c>
      <c r="FL8" s="68">
        <v>230658.94742133</v>
      </c>
      <c r="FM8" s="68">
        <v>258892.33103489998</v>
      </c>
      <c r="FN8" s="68">
        <v>286848.72437973</v>
      </c>
      <c r="FO8" s="68"/>
    </row>
    <row r="9" spans="1:171" ht="18" customHeight="1" x14ac:dyDescent="0.25">
      <c r="A9" s="157"/>
      <c r="B9" s="11" t="str">
        <f>IF('0'!$A$1=1,"Податок на прибуток підприємств","Corporate profit tax")</f>
        <v>Податок на прибуток підприємств</v>
      </c>
      <c r="C9" s="10">
        <v>11020000</v>
      </c>
      <c r="D9" s="68">
        <v>956.22405272999993</v>
      </c>
      <c r="E9" s="68">
        <v>9720.5509363599995</v>
      </c>
      <c r="F9" s="68">
        <v>11437.951049039999</v>
      </c>
      <c r="G9" s="68">
        <v>13107.182586609999</v>
      </c>
      <c r="H9" s="68">
        <v>22953.762720379997</v>
      </c>
      <c r="I9" s="68">
        <v>25498.687962429995</v>
      </c>
      <c r="J9" s="68">
        <v>28004.521343539996</v>
      </c>
      <c r="K9" s="68">
        <v>36418.435911389999</v>
      </c>
      <c r="L9" s="68">
        <v>38813.448219679995</v>
      </c>
      <c r="M9" s="68">
        <v>41439.570410329994</v>
      </c>
      <c r="N9" s="68">
        <v>51974.95168613</v>
      </c>
      <c r="O9" s="69">
        <v>54739.436810009996</v>
      </c>
      <c r="P9" s="68">
        <v>940.69575954000015</v>
      </c>
      <c r="Q9" s="68">
        <v>11475.279891120003</v>
      </c>
      <c r="R9" s="68">
        <v>14283.278701690002</v>
      </c>
      <c r="S9" s="68">
        <v>16926.445275150003</v>
      </c>
      <c r="T9" s="68">
        <v>25417.679479900005</v>
      </c>
      <c r="U9" s="68">
        <v>28533.079440460006</v>
      </c>
      <c r="V9" s="68">
        <v>29113.494035360007</v>
      </c>
      <c r="W9" s="68">
        <v>37519.89696504001</v>
      </c>
      <c r="X9" s="68">
        <v>39528.322936010009</v>
      </c>
      <c r="Y9" s="68">
        <v>43420.912115080013</v>
      </c>
      <c r="Z9" s="68">
        <v>51792.30380880001</v>
      </c>
      <c r="AA9" s="69">
        <v>55349.745517810006</v>
      </c>
      <c r="AB9" s="68">
        <v>3926.37313133</v>
      </c>
      <c r="AC9" s="68">
        <v>14129.553935460002</v>
      </c>
      <c r="AD9" s="68">
        <v>18349.674588320002</v>
      </c>
      <c r="AE9" s="68">
        <v>21058.870862770003</v>
      </c>
      <c r="AF9" s="68">
        <v>26414.848434480002</v>
      </c>
      <c r="AG9" s="68">
        <v>30370.338642180002</v>
      </c>
      <c r="AH9" s="68">
        <v>34643.674253560006</v>
      </c>
      <c r="AI9" s="68">
        <v>37109.098930060005</v>
      </c>
      <c r="AJ9" s="68">
        <v>42205.094797700003</v>
      </c>
      <c r="AK9" s="68">
        <v>45511.7663531</v>
      </c>
      <c r="AL9" s="68">
        <v>49486.533733490003</v>
      </c>
      <c r="AM9" s="69">
        <v>54318.415474480003</v>
      </c>
      <c r="AN9" s="68">
        <v>3657.6099474499997</v>
      </c>
      <c r="AO9" s="68">
        <v>7620.31165702</v>
      </c>
      <c r="AP9" s="68">
        <v>15450.783053589999</v>
      </c>
      <c r="AQ9" s="68">
        <v>18799.697035199999</v>
      </c>
      <c r="AR9" s="68">
        <v>22634.617863829997</v>
      </c>
      <c r="AS9" s="68">
        <v>24840.765269669999</v>
      </c>
      <c r="AT9" s="68">
        <v>28136.068897179997</v>
      </c>
      <c r="AU9" s="68">
        <v>30706.208410059997</v>
      </c>
      <c r="AV9" s="68">
        <v>33088.636993379994</v>
      </c>
      <c r="AW9" s="68">
        <v>35451.302220989994</v>
      </c>
      <c r="AX9" s="68">
        <v>37873.851042209993</v>
      </c>
      <c r="AY9" s="69">
        <v>39941.946519419995</v>
      </c>
      <c r="AZ9" s="68">
        <v>2197.6227194900002</v>
      </c>
      <c r="BA9" s="68">
        <v>4843.388415970001</v>
      </c>
      <c r="BB9" s="68">
        <v>14900.83536361</v>
      </c>
      <c r="BC9" s="68">
        <v>17412.292910529999</v>
      </c>
      <c r="BD9" s="68">
        <v>19730.512402550001</v>
      </c>
      <c r="BE9" s="68">
        <v>21865.112740969998</v>
      </c>
      <c r="BF9" s="68">
        <v>23592.23906525</v>
      </c>
      <c r="BG9" s="68">
        <v>26004.455446129999</v>
      </c>
      <c r="BH9" s="68">
        <v>28068.313109909999</v>
      </c>
      <c r="BI9" s="68">
        <v>30205.812114749991</v>
      </c>
      <c r="BJ9" s="68">
        <v>32497.700403949992</v>
      </c>
      <c r="BK9" s="68">
        <v>34776.32620571999</v>
      </c>
      <c r="BL9" s="70">
        <v>494.56207689000001</v>
      </c>
      <c r="BM9" s="68">
        <v>2179.1318606599998</v>
      </c>
      <c r="BN9" s="68">
        <v>14523.016263469999</v>
      </c>
      <c r="BO9" s="68">
        <v>15829.304132020001</v>
      </c>
      <c r="BP9" s="68">
        <v>23395.815462860002</v>
      </c>
      <c r="BQ9" s="68">
        <v>24438.404875460001</v>
      </c>
      <c r="BR9" s="68">
        <v>25701.567567580001</v>
      </c>
      <c r="BS9" s="68">
        <v>35235.824736520008</v>
      </c>
      <c r="BT9" s="68">
        <v>36145.97617210001</v>
      </c>
      <c r="BU9" s="68">
        <v>36956.623961940008</v>
      </c>
      <c r="BV9" s="68">
        <v>47526.378671070008</v>
      </c>
      <c r="BW9" s="68">
        <v>54344.127554940009</v>
      </c>
      <c r="BX9" s="70">
        <v>434.67285659000004</v>
      </c>
      <c r="BY9" s="68">
        <v>8827.7157602300013</v>
      </c>
      <c r="BZ9" s="68">
        <v>13015.317516750001</v>
      </c>
      <c r="CA9" s="68">
        <v>14140.167881230002</v>
      </c>
      <c r="CB9" s="68">
        <v>28435.903976649999</v>
      </c>
      <c r="CC9" s="68">
        <v>31658.388358370001</v>
      </c>
      <c r="CD9" s="68">
        <v>33272.533397190004</v>
      </c>
      <c r="CE9" s="68">
        <v>47351.681021300006</v>
      </c>
      <c r="CF9" s="68">
        <v>48276.804458980005</v>
      </c>
      <c r="CG9" s="68">
        <v>49620.082806510007</v>
      </c>
      <c r="CH9" s="68">
        <v>64187.250693200003</v>
      </c>
      <c r="CI9" s="68">
        <v>66911.934731059999</v>
      </c>
      <c r="CJ9" s="70">
        <v>1526.4947602300001</v>
      </c>
      <c r="CK9" s="68">
        <v>7430.2631039400012</v>
      </c>
      <c r="CL9" s="68">
        <v>29155.893097819997</v>
      </c>
      <c r="CM9" s="68">
        <v>30003.548255409998</v>
      </c>
      <c r="CN9" s="68">
        <v>50583.751028769999</v>
      </c>
      <c r="CO9" s="68">
        <v>52213.24970742</v>
      </c>
      <c r="CP9" s="68">
        <v>54005.174074590002</v>
      </c>
      <c r="CQ9" s="68">
        <v>72481.719167310002</v>
      </c>
      <c r="CR9" s="68">
        <v>74507.27262068</v>
      </c>
      <c r="CS9" s="68">
        <v>75850.496984559999</v>
      </c>
      <c r="CT9" s="68">
        <v>95096.373103780003</v>
      </c>
      <c r="CU9" s="69">
        <v>96882.309552300008</v>
      </c>
      <c r="CV9" s="68">
        <v>2340.4768291599994</v>
      </c>
      <c r="CW9" s="68">
        <v>7854.4648513499997</v>
      </c>
      <c r="CX9" s="68">
        <v>28970.607659749996</v>
      </c>
      <c r="CY9" s="68">
        <v>30658.742649259999</v>
      </c>
      <c r="CZ9" s="68">
        <v>50118.235862510002</v>
      </c>
      <c r="DA9" s="68">
        <v>52843.698080740003</v>
      </c>
      <c r="DB9" s="68">
        <v>53671.357601750002</v>
      </c>
      <c r="DC9" s="68">
        <v>74571.14883505</v>
      </c>
      <c r="DD9" s="68">
        <v>75781.875276980005</v>
      </c>
      <c r="DE9" s="68">
        <v>78105.736365839999</v>
      </c>
      <c r="DF9" s="68">
        <v>101000.36171356999</v>
      </c>
      <c r="DG9" s="69">
        <v>107086.32348242</v>
      </c>
      <c r="DH9" s="68">
        <v>2329.2065124299997</v>
      </c>
      <c r="DI9" s="68">
        <v>9588.24504858</v>
      </c>
      <c r="DJ9" s="68">
        <v>33536.294126929999</v>
      </c>
      <c r="DK9" s="68">
        <v>35451.051630939997</v>
      </c>
      <c r="DL9" s="68">
        <v>53585.561972699987</v>
      </c>
      <c r="DM9" s="68">
        <v>54312.295351870001</v>
      </c>
      <c r="DN9" s="68">
        <v>55038.137757789998</v>
      </c>
      <c r="DO9" s="68">
        <v>73103.96587</v>
      </c>
      <c r="DP9" s="68">
        <v>73810.760272040003</v>
      </c>
      <c r="DQ9" s="68">
        <v>75193.957239570009</v>
      </c>
      <c r="DR9" s="68">
        <v>94703.487955320001</v>
      </c>
      <c r="DS9" s="69">
        <v>108695.04054163001</v>
      </c>
      <c r="DT9" s="68">
        <v>717.00114382000004</v>
      </c>
      <c r="DU9" s="68">
        <v>6045.0760146899993</v>
      </c>
      <c r="DV9" s="68">
        <v>30731.913196319998</v>
      </c>
      <c r="DW9" s="68">
        <v>32629.174740130002</v>
      </c>
      <c r="DX9" s="68">
        <v>62463.970590489997</v>
      </c>
      <c r="DY9" s="68">
        <v>67208.483162079996</v>
      </c>
      <c r="DZ9" s="68">
        <v>69237.76894835</v>
      </c>
      <c r="EA9" s="68">
        <v>106165.67849650999</v>
      </c>
      <c r="EB9" s="68">
        <v>107710.93999553</v>
      </c>
      <c r="EC9" s="68">
        <v>110125.83545347</v>
      </c>
      <c r="ED9" s="68">
        <v>145856.28970105</v>
      </c>
      <c r="EE9" s="68">
        <v>147751.74741710999</v>
      </c>
      <c r="EF9" s="70">
        <v>1256.22307525</v>
      </c>
      <c r="EG9" s="68">
        <v>9522.2845149699988</v>
      </c>
      <c r="EH9" s="68">
        <v>36130.705980730003</v>
      </c>
      <c r="EI9" s="68">
        <v>41882.23446249</v>
      </c>
      <c r="EJ9" s="68">
        <v>61504.802801519996</v>
      </c>
      <c r="EK9" s="68">
        <v>64588.43675488</v>
      </c>
      <c r="EL9" s="68">
        <v>69399.429599869996</v>
      </c>
      <c r="EM9" s="68">
        <v>86772.813258280003</v>
      </c>
      <c r="EN9" s="68">
        <v>88213.296633720005</v>
      </c>
      <c r="EO9" s="68">
        <v>91393.033070210004</v>
      </c>
      <c r="EP9" s="68">
        <v>115043.85890260999</v>
      </c>
      <c r="EQ9" s="68">
        <v>117049.86410527001</v>
      </c>
      <c r="ER9" s="70">
        <v>1216.3884167000001</v>
      </c>
      <c r="ES9" s="68">
        <v>8609.3245705600002</v>
      </c>
      <c r="ET9" s="68">
        <v>34788.001156929997</v>
      </c>
      <c r="EU9" s="68">
        <v>37048.732218040001</v>
      </c>
      <c r="EV9" s="68">
        <v>65585.838554870003</v>
      </c>
      <c r="EW9" s="68">
        <v>67862.621675739996</v>
      </c>
      <c r="EX9" s="68">
        <v>71034.960945440005</v>
      </c>
      <c r="EY9" s="68">
        <v>101922.79340203</v>
      </c>
      <c r="EZ9" s="68">
        <v>106117.53067408</v>
      </c>
      <c r="FA9" s="68">
        <v>108673.6996106</v>
      </c>
      <c r="FB9" s="68">
        <v>139744.6480588</v>
      </c>
      <c r="FC9" s="68">
        <v>143837.12426210998</v>
      </c>
      <c r="FD9" s="70">
        <v>1953.97327692</v>
      </c>
      <c r="FE9" s="68">
        <v>36644.149515269994</v>
      </c>
      <c r="FF9" s="68">
        <v>96731.751663880001</v>
      </c>
      <c r="FG9" s="68">
        <v>99948.322456590002</v>
      </c>
      <c r="FH9" s="68">
        <v>142012.76624785</v>
      </c>
      <c r="FI9" s="68">
        <v>147551.60128092999</v>
      </c>
      <c r="FJ9" s="68">
        <v>153034.15693791001</v>
      </c>
      <c r="FK9" s="68">
        <v>195263.51269166</v>
      </c>
      <c r="FL9" s="68">
        <v>200894.49153765</v>
      </c>
      <c r="FM9" s="68">
        <v>207029.74910925</v>
      </c>
      <c r="FN9" s="68">
        <v>251324.28677211999</v>
      </c>
      <c r="FO9" s="68"/>
    </row>
    <row r="10" spans="1:171" ht="19.95" customHeight="1" x14ac:dyDescent="0.25">
      <c r="A10" s="157"/>
      <c r="B10" s="9"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10">
        <v>13000000</v>
      </c>
      <c r="D10" s="68">
        <v>66.348434979999993</v>
      </c>
      <c r="E10" s="68">
        <v>282.14317191999999</v>
      </c>
      <c r="F10" s="68">
        <v>313.57873047999999</v>
      </c>
      <c r="G10" s="68">
        <v>351.26645073999998</v>
      </c>
      <c r="H10" s="68">
        <v>770.85108297999989</v>
      </c>
      <c r="I10" s="68">
        <v>813.0741442499999</v>
      </c>
      <c r="J10" s="68">
        <v>857.6811062999999</v>
      </c>
      <c r="K10" s="68">
        <v>1269.93396016</v>
      </c>
      <c r="L10" s="68">
        <v>1321.5605620400001</v>
      </c>
      <c r="M10" s="68">
        <v>1399.2284044100002</v>
      </c>
      <c r="N10" s="68">
        <v>1853.7828746800001</v>
      </c>
      <c r="O10" s="69">
        <v>1907.37468429</v>
      </c>
      <c r="P10" s="68">
        <v>37.808646760000002</v>
      </c>
      <c r="Q10" s="68">
        <v>475.48807061000002</v>
      </c>
      <c r="R10" s="68">
        <v>511.90864131000001</v>
      </c>
      <c r="S10" s="68">
        <v>559.23663350999993</v>
      </c>
      <c r="T10" s="68">
        <v>1021.2313363799999</v>
      </c>
      <c r="U10" s="68">
        <v>1108.9802424999998</v>
      </c>
      <c r="V10" s="68">
        <v>1170.7335828799999</v>
      </c>
      <c r="W10" s="68">
        <v>1620.8968005399997</v>
      </c>
      <c r="X10" s="68">
        <v>1661.1565696599998</v>
      </c>
      <c r="Y10" s="68">
        <v>1704.4852138699998</v>
      </c>
      <c r="Z10" s="68">
        <v>2213.0321048699998</v>
      </c>
      <c r="AA10" s="69">
        <v>2293.2466727699998</v>
      </c>
      <c r="AB10" s="68">
        <v>40.178959399999997</v>
      </c>
      <c r="AC10" s="68">
        <v>1645.1800575</v>
      </c>
      <c r="AD10" s="68">
        <v>2847.2761497500001</v>
      </c>
      <c r="AE10" s="68">
        <v>4001.3728220000003</v>
      </c>
      <c r="AF10" s="68">
        <v>5335.0534655400006</v>
      </c>
      <c r="AG10" s="68">
        <v>6432.7020150500002</v>
      </c>
      <c r="AH10" s="68">
        <v>7543.196519430001</v>
      </c>
      <c r="AI10" s="68">
        <v>8998.4102438099999</v>
      </c>
      <c r="AJ10" s="68">
        <v>10079.520747729999</v>
      </c>
      <c r="AK10" s="68">
        <v>11202.333094409998</v>
      </c>
      <c r="AL10" s="68">
        <v>12750.709894979998</v>
      </c>
      <c r="AM10" s="69">
        <v>13860.041008389997</v>
      </c>
      <c r="AN10" s="68">
        <v>1089.8137079400001</v>
      </c>
      <c r="AO10" s="68">
        <v>2428.1783390600003</v>
      </c>
      <c r="AP10" s="68">
        <v>3646.8174480800003</v>
      </c>
      <c r="AQ10" s="68">
        <v>5001.78379933</v>
      </c>
      <c r="AR10" s="68">
        <v>6480.4985765900001</v>
      </c>
      <c r="AS10" s="68">
        <v>7755.4346713200002</v>
      </c>
      <c r="AT10" s="68">
        <v>9168.3383710899998</v>
      </c>
      <c r="AU10" s="68">
        <v>10746.739607150001</v>
      </c>
      <c r="AV10" s="68">
        <v>11996.989039440001</v>
      </c>
      <c r="AW10" s="68">
        <v>13695.825564430001</v>
      </c>
      <c r="AX10" s="68">
        <v>15977.76605747</v>
      </c>
      <c r="AY10" s="69">
        <v>19036.130714850002</v>
      </c>
      <c r="AZ10" s="68">
        <v>1221.0857190199999</v>
      </c>
      <c r="BA10" s="68">
        <v>2785.15195954</v>
      </c>
      <c r="BB10" s="68">
        <v>3929.4092807799998</v>
      </c>
      <c r="BC10" s="68">
        <v>5915.02738718</v>
      </c>
      <c r="BD10" s="68">
        <v>11201.86173076</v>
      </c>
      <c r="BE10" s="68">
        <v>13178.49871519</v>
      </c>
      <c r="BF10" s="68">
        <v>15489.68330173</v>
      </c>
      <c r="BG10" s="68">
        <v>19349.098910830002</v>
      </c>
      <c r="BH10" s="68">
        <v>21859.182818330002</v>
      </c>
      <c r="BI10" s="68">
        <v>24871.993215330003</v>
      </c>
      <c r="BJ10" s="68">
        <v>30212.985889760002</v>
      </c>
      <c r="BK10" s="68">
        <v>39803.820671090005</v>
      </c>
      <c r="BL10" s="70">
        <v>2094.4653631000001</v>
      </c>
      <c r="BM10" s="68">
        <v>7590.1781059100012</v>
      </c>
      <c r="BN10" s="68">
        <v>12633.7305557</v>
      </c>
      <c r="BO10" s="68">
        <v>15751.292574380001</v>
      </c>
      <c r="BP10" s="68">
        <v>17851.84416343</v>
      </c>
      <c r="BQ10" s="68">
        <v>19507.184494339999</v>
      </c>
      <c r="BR10" s="68">
        <v>22309.589030319999</v>
      </c>
      <c r="BS10" s="68">
        <v>26235.040201290001</v>
      </c>
      <c r="BT10" s="68">
        <v>29454.867852720003</v>
      </c>
      <c r="BU10" s="68">
        <v>32373.296252580003</v>
      </c>
      <c r="BV10" s="68">
        <v>36704.775005980002</v>
      </c>
      <c r="BW10" s="68">
        <v>44092.213030550003</v>
      </c>
      <c r="BX10" s="70">
        <v>5491.7642338100013</v>
      </c>
      <c r="BY10" s="68">
        <v>12364.55520957</v>
      </c>
      <c r="BZ10" s="68">
        <v>20297.847656870003</v>
      </c>
      <c r="CA10" s="68">
        <v>21978.986066590001</v>
      </c>
      <c r="CB10" s="68">
        <v>24299.658970509998</v>
      </c>
      <c r="CC10" s="68">
        <v>25662.251038349998</v>
      </c>
      <c r="CD10" s="68">
        <v>27093.060830529997</v>
      </c>
      <c r="CE10" s="68">
        <v>35094.317525480001</v>
      </c>
      <c r="CF10" s="68">
        <v>39567.935300490004</v>
      </c>
      <c r="CG10" s="68">
        <v>41343.700682250004</v>
      </c>
      <c r="CH10" s="68">
        <v>43769.789796030003</v>
      </c>
      <c r="CI10" s="68">
        <v>48661.125768290003</v>
      </c>
      <c r="CJ10" s="70">
        <v>1791.44979005</v>
      </c>
      <c r="CK10" s="68">
        <v>4483.2583345500007</v>
      </c>
      <c r="CL10" s="68">
        <v>8963.1166732999991</v>
      </c>
      <c r="CM10" s="68">
        <v>10704.57194319</v>
      </c>
      <c r="CN10" s="68">
        <v>15341.813498470001</v>
      </c>
      <c r="CO10" s="68">
        <v>19008.576917170001</v>
      </c>
      <c r="CP10" s="68">
        <v>22204.867320090001</v>
      </c>
      <c r="CQ10" s="68">
        <v>27169.2963322</v>
      </c>
      <c r="CR10" s="68">
        <v>31067.920221880002</v>
      </c>
      <c r="CS10" s="68">
        <v>34985.206729650003</v>
      </c>
      <c r="CT10" s="68">
        <v>40205.513039409998</v>
      </c>
      <c r="CU10" s="69">
        <v>45265.692595579996</v>
      </c>
      <c r="CV10" s="68">
        <v>4112.8311196300001</v>
      </c>
      <c r="CW10" s="68">
        <v>8761.4918299200017</v>
      </c>
      <c r="CX10" s="68">
        <v>12501.608782100002</v>
      </c>
      <c r="CY10" s="68">
        <v>16494.430151660003</v>
      </c>
      <c r="CZ10" s="68">
        <v>21354.206247770002</v>
      </c>
      <c r="DA10" s="68">
        <v>25422.211941600006</v>
      </c>
      <c r="DB10" s="68">
        <v>28388.758374710007</v>
      </c>
      <c r="DC10" s="68">
        <v>32554.254658030008</v>
      </c>
      <c r="DD10" s="68">
        <v>35461.944040810005</v>
      </c>
      <c r="DE10" s="68">
        <v>38185.609475209996</v>
      </c>
      <c r="DF10" s="68">
        <v>42245.887656080013</v>
      </c>
      <c r="DG10" s="69">
        <v>46746.866228860003</v>
      </c>
      <c r="DH10" s="68">
        <v>1208.79008176</v>
      </c>
      <c r="DI10" s="68">
        <v>4774.2056426100016</v>
      </c>
      <c r="DJ10" s="68">
        <v>7130.0671882699999</v>
      </c>
      <c r="DK10" s="68">
        <v>9264.4189218699994</v>
      </c>
      <c r="DL10" s="68">
        <v>12068.648825900002</v>
      </c>
      <c r="DM10" s="68">
        <v>13662.40878679</v>
      </c>
      <c r="DN10" s="68">
        <v>15466.8844945</v>
      </c>
      <c r="DO10" s="68">
        <v>19954.275699419999</v>
      </c>
      <c r="DP10" s="68">
        <v>21950.652411359999</v>
      </c>
      <c r="DQ10" s="68">
        <v>24255.45052274</v>
      </c>
      <c r="DR10" s="68">
        <v>28662.861319449999</v>
      </c>
      <c r="DS10" s="69">
        <v>52475.720623709996</v>
      </c>
      <c r="DT10" s="68">
        <v>3140.9956369199999</v>
      </c>
      <c r="DU10" s="68">
        <v>8398.4633184600007</v>
      </c>
      <c r="DV10" s="68">
        <v>11914.905197459999</v>
      </c>
      <c r="DW10" s="68">
        <v>15338.50645658</v>
      </c>
      <c r="DX10" s="68">
        <v>20728.86528632</v>
      </c>
      <c r="DY10" s="68">
        <v>24864.563463639999</v>
      </c>
      <c r="DZ10" s="68">
        <v>29461.787289169999</v>
      </c>
      <c r="EA10" s="68">
        <v>36275.032063830004</v>
      </c>
      <c r="EB10" s="68">
        <v>41668.042196129994</v>
      </c>
      <c r="EC10" s="68">
        <v>43946.640928230001</v>
      </c>
      <c r="ED10" s="68">
        <v>51119.140060199999</v>
      </c>
      <c r="EE10" s="68">
        <v>80749.392115149996</v>
      </c>
      <c r="EF10" s="70">
        <v>6576.5572535600004</v>
      </c>
      <c r="EG10" s="68">
        <v>14774.592473860001</v>
      </c>
      <c r="EH10" s="68">
        <v>22582.608471509997</v>
      </c>
      <c r="EI10" s="68">
        <v>29362.657696830003</v>
      </c>
      <c r="EJ10" s="68">
        <v>41511.528874849995</v>
      </c>
      <c r="EK10" s="68">
        <v>44609.382812420001</v>
      </c>
      <c r="EL10" s="68">
        <v>48428.559268949997</v>
      </c>
      <c r="EM10" s="68">
        <v>57160.603061190006</v>
      </c>
      <c r="EN10" s="68">
        <v>64407.166875949995</v>
      </c>
      <c r="EO10" s="68">
        <v>69065.14721168</v>
      </c>
      <c r="EP10" s="68">
        <v>75463.247878509996</v>
      </c>
      <c r="EQ10" s="68">
        <v>85365.031296200003</v>
      </c>
      <c r="ER10" s="70">
        <v>5791.14763571</v>
      </c>
      <c r="ES10" s="68">
        <v>9056.0306898700001</v>
      </c>
      <c r="ET10" s="68">
        <v>16906.884845379998</v>
      </c>
      <c r="EU10" s="68">
        <v>22083.363288650002</v>
      </c>
      <c r="EV10" s="68">
        <v>27073.622626610002</v>
      </c>
      <c r="EW10" s="68">
        <v>31854.573438269999</v>
      </c>
      <c r="EX10" s="68">
        <v>37560.643261230005</v>
      </c>
      <c r="EY10" s="68">
        <v>42292.518777960002</v>
      </c>
      <c r="EZ10" s="68">
        <v>49339.340885990001</v>
      </c>
      <c r="FA10" s="68">
        <v>51935.110403890001</v>
      </c>
      <c r="FB10" s="68">
        <v>57095.572706519997</v>
      </c>
      <c r="FC10" s="68">
        <v>60327.686870050005</v>
      </c>
      <c r="FD10" s="70">
        <v>3806.8662371199998</v>
      </c>
      <c r="FE10" s="68">
        <v>8142.4417623100007</v>
      </c>
      <c r="FF10" s="68">
        <v>10632.14705114</v>
      </c>
      <c r="FG10" s="68">
        <v>16168.875132069999</v>
      </c>
      <c r="FH10" s="68">
        <v>22017.218651340001</v>
      </c>
      <c r="FI10" s="68">
        <v>25607.358434409998</v>
      </c>
      <c r="FJ10" s="68">
        <v>30488.62271802</v>
      </c>
      <c r="FK10" s="68">
        <v>35674.204968779995</v>
      </c>
      <c r="FL10" s="68">
        <v>39677.381936489997</v>
      </c>
      <c r="FM10" s="68">
        <v>42701.371031809998</v>
      </c>
      <c r="FN10" s="68">
        <v>47275.268585960002</v>
      </c>
      <c r="FO10" s="68"/>
    </row>
    <row r="11" spans="1:171" ht="18" customHeight="1" x14ac:dyDescent="0.25">
      <c r="A11" s="157"/>
      <c r="B11" s="11" t="str">
        <f>IF('0'!$A$1=1,"Рентна плата за користування надрами","Rent on subsoil use")</f>
        <v>Рентна плата за користування надрами</v>
      </c>
      <c r="C11" s="10">
        <v>13030000</v>
      </c>
      <c r="D11" s="68">
        <v>15.5209183</v>
      </c>
      <c r="E11" s="68">
        <v>157.45298500999999</v>
      </c>
      <c r="F11" s="68">
        <v>173.48324359</v>
      </c>
      <c r="G11" s="68">
        <v>188.38895314999999</v>
      </c>
      <c r="H11" s="68">
        <v>489.91413720999992</v>
      </c>
      <c r="I11" s="68">
        <v>511.12846593999996</v>
      </c>
      <c r="J11" s="68">
        <v>526.07013674999996</v>
      </c>
      <c r="K11" s="68">
        <v>804.75563765999982</v>
      </c>
      <c r="L11" s="68">
        <v>833.11336967999989</v>
      </c>
      <c r="M11" s="68">
        <v>884.19828989999985</v>
      </c>
      <c r="N11" s="68">
        <v>1202.2514154</v>
      </c>
      <c r="O11" s="69">
        <v>1238.7866237999999</v>
      </c>
      <c r="P11" s="68">
        <v>14.996347909999999</v>
      </c>
      <c r="Q11" s="68">
        <v>324.63486495000001</v>
      </c>
      <c r="R11" s="68">
        <v>340.24285135000002</v>
      </c>
      <c r="S11" s="68">
        <v>365.87599145000001</v>
      </c>
      <c r="T11" s="68">
        <v>689.4789443300001</v>
      </c>
      <c r="U11" s="68">
        <v>759.84325529</v>
      </c>
      <c r="V11" s="68">
        <v>786.36476115000005</v>
      </c>
      <c r="W11" s="68">
        <v>1074.9237070200002</v>
      </c>
      <c r="X11" s="68">
        <v>1096.0519787500002</v>
      </c>
      <c r="Y11" s="68">
        <v>1114.9076330700002</v>
      </c>
      <c r="Z11" s="68">
        <v>1460.9103556</v>
      </c>
      <c r="AA11" s="69">
        <v>1520.4609420700001</v>
      </c>
      <c r="AB11" s="68">
        <v>15.061511189999999</v>
      </c>
      <c r="AC11" s="68">
        <v>1473.9020529499999</v>
      </c>
      <c r="AD11" s="68">
        <v>2655.4356750699999</v>
      </c>
      <c r="AE11" s="68">
        <v>3783.9765164700002</v>
      </c>
      <c r="AF11" s="68">
        <v>4970.4547662800005</v>
      </c>
      <c r="AG11" s="68">
        <v>6047.9414783700004</v>
      </c>
      <c r="AH11" s="68">
        <v>7127.3814080800003</v>
      </c>
      <c r="AI11" s="68">
        <v>8401.8869855899993</v>
      </c>
      <c r="AJ11" s="68">
        <v>9456.7853050800004</v>
      </c>
      <c r="AK11" s="68">
        <v>10550.33121421</v>
      </c>
      <c r="AL11" s="68">
        <v>11927.116429950001</v>
      </c>
      <c r="AM11" s="69">
        <v>13020.224934180002</v>
      </c>
      <c r="AN11" s="68">
        <v>1068.3765676600001</v>
      </c>
      <c r="AO11" s="68">
        <v>2254.8947866400003</v>
      </c>
      <c r="AP11" s="68">
        <v>3457.8199575100002</v>
      </c>
      <c r="AQ11" s="68">
        <v>4784.6370519499997</v>
      </c>
      <c r="AR11" s="68">
        <v>6117.7001983</v>
      </c>
      <c r="AS11" s="68">
        <v>7370.4965560399996</v>
      </c>
      <c r="AT11" s="68">
        <v>8748.6030542099979</v>
      </c>
      <c r="AU11" s="68">
        <v>10150.562336319999</v>
      </c>
      <c r="AV11" s="68">
        <v>11383.641396539999</v>
      </c>
      <c r="AW11" s="68">
        <v>13057.174825689999</v>
      </c>
      <c r="AX11" s="68">
        <v>15158.709358819999</v>
      </c>
      <c r="AY11" s="69">
        <v>18199.074861469999</v>
      </c>
      <c r="AZ11" s="68">
        <v>1118.7514156699999</v>
      </c>
      <c r="BA11" s="68">
        <v>2284.1243875499999</v>
      </c>
      <c r="BB11" s="68">
        <v>3261.7758374800001</v>
      </c>
      <c r="BC11" s="68">
        <v>5037.2506929900001</v>
      </c>
      <c r="BD11" s="68">
        <v>9977.2348198199998</v>
      </c>
      <c r="BE11" s="68">
        <v>11764.08705369</v>
      </c>
      <c r="BF11" s="68">
        <v>13855.554205729999</v>
      </c>
      <c r="BG11" s="68">
        <v>17404.069828120002</v>
      </c>
      <c r="BH11" s="68">
        <v>19733.40148208</v>
      </c>
      <c r="BI11" s="68">
        <v>22556.32578943</v>
      </c>
      <c r="BJ11" s="68">
        <v>27580.35882935</v>
      </c>
      <c r="BK11" s="68">
        <v>36989.606871080003</v>
      </c>
      <c r="BL11" s="70">
        <v>1982.42289089</v>
      </c>
      <c r="BM11" s="68">
        <v>7138.6399101799998</v>
      </c>
      <c r="BN11" s="68">
        <v>11730.660660279998</v>
      </c>
      <c r="BO11" s="68">
        <v>14517.151700229999</v>
      </c>
      <c r="BP11" s="68">
        <v>16094.354208299999</v>
      </c>
      <c r="BQ11" s="68">
        <v>17411.18529252</v>
      </c>
      <c r="BR11" s="68">
        <v>19884.086093649999</v>
      </c>
      <c r="BS11" s="68">
        <v>23259.425975419999</v>
      </c>
      <c r="BT11" s="68">
        <v>26147.48957428</v>
      </c>
      <c r="BU11" s="68">
        <v>28744.876381459999</v>
      </c>
      <c r="BV11" s="68">
        <v>32651.313201599998</v>
      </c>
      <c r="BW11" s="68">
        <v>39699.139157329999</v>
      </c>
      <c r="BX11" s="70">
        <v>5261.2132330700006</v>
      </c>
      <c r="BY11" s="68">
        <v>11727.223646890001</v>
      </c>
      <c r="BZ11" s="68">
        <v>19246.04918727</v>
      </c>
      <c r="CA11" s="68">
        <v>20624.684528540001</v>
      </c>
      <c r="CB11" s="68">
        <v>22398.792587789998</v>
      </c>
      <c r="CC11" s="68">
        <v>23410.807611369997</v>
      </c>
      <c r="CD11" s="68">
        <v>24484.330498939999</v>
      </c>
      <c r="CE11" s="68">
        <v>31899.429200469996</v>
      </c>
      <c r="CF11" s="68">
        <v>36063.791023530001</v>
      </c>
      <c r="CG11" s="68">
        <v>37492.076346199996</v>
      </c>
      <c r="CH11" s="68">
        <v>39277.211774299998</v>
      </c>
      <c r="CI11" s="68">
        <v>43875.532420030002</v>
      </c>
      <c r="CJ11" s="70">
        <v>1381.06078583</v>
      </c>
      <c r="CK11" s="68">
        <v>3525.8337849700001</v>
      </c>
      <c r="CL11" s="68">
        <v>7619.3558113600002</v>
      </c>
      <c r="CM11" s="68">
        <v>9010.46833831</v>
      </c>
      <c r="CN11" s="68">
        <v>13057.53656638</v>
      </c>
      <c r="CO11" s="68">
        <v>16360.10962972</v>
      </c>
      <c r="CP11" s="68">
        <v>19186.498349829999</v>
      </c>
      <c r="CQ11" s="68">
        <v>23473.810725039999</v>
      </c>
      <c r="CR11" s="68">
        <v>26957.859971490001</v>
      </c>
      <c r="CS11" s="68">
        <v>30562.410127790004</v>
      </c>
      <c r="CT11" s="68">
        <v>35134.797942570003</v>
      </c>
      <c r="CU11" s="69">
        <v>39817.431035610003</v>
      </c>
      <c r="CV11" s="68">
        <v>3776.4230733699997</v>
      </c>
      <c r="CW11" s="68">
        <v>7822.5199688299999</v>
      </c>
      <c r="CX11" s="68">
        <v>11178.909802209999</v>
      </c>
      <c r="CY11" s="68">
        <v>14824.734469969999</v>
      </c>
      <c r="CZ11" s="68">
        <v>19062.67018737</v>
      </c>
      <c r="DA11" s="68">
        <v>22771.295123820004</v>
      </c>
      <c r="DB11" s="68">
        <v>25382.509067620005</v>
      </c>
      <c r="DC11" s="68">
        <v>28883.543964450004</v>
      </c>
      <c r="DD11" s="68">
        <v>31417.156120720003</v>
      </c>
      <c r="DE11" s="68">
        <v>33758.520526870001</v>
      </c>
      <c r="DF11" s="68">
        <v>37113.23744057001</v>
      </c>
      <c r="DG11" s="69">
        <v>41258.481946530002</v>
      </c>
      <c r="DH11" s="68">
        <v>856.08281146000002</v>
      </c>
      <c r="DI11" s="68">
        <v>3764.5895161000003</v>
      </c>
      <c r="DJ11" s="68">
        <v>5726.7845661899992</v>
      </c>
      <c r="DK11" s="68">
        <v>7547.3257815299994</v>
      </c>
      <c r="DL11" s="68">
        <v>9744.5226150800008</v>
      </c>
      <c r="DM11" s="68">
        <v>11051.92283557</v>
      </c>
      <c r="DN11" s="68">
        <v>12370.9641921</v>
      </c>
      <c r="DO11" s="68">
        <v>16242.701834240001</v>
      </c>
      <c r="DP11" s="68">
        <v>17910.686727980003</v>
      </c>
      <c r="DQ11" s="68">
        <v>19903.436182099998</v>
      </c>
      <c r="DR11" s="68">
        <v>23648.332975509999</v>
      </c>
      <c r="DS11" s="69">
        <v>47122.10235388</v>
      </c>
      <c r="DT11" s="68">
        <v>2800.1988781300001</v>
      </c>
      <c r="DU11" s="68">
        <v>7382.6188237400002</v>
      </c>
      <c r="DV11" s="68">
        <v>10560.703690819999</v>
      </c>
      <c r="DW11" s="68">
        <v>13630.857557950001</v>
      </c>
      <c r="DX11" s="68">
        <v>18469.019167540002</v>
      </c>
      <c r="DY11" s="68">
        <v>22264.03678653</v>
      </c>
      <c r="DZ11" s="68">
        <v>26501.725112520002</v>
      </c>
      <c r="EA11" s="68">
        <v>32678.522107110002</v>
      </c>
      <c r="EB11" s="68">
        <v>37733.759814550001</v>
      </c>
      <c r="EC11" s="68">
        <v>39676.34809408</v>
      </c>
      <c r="ED11" s="68">
        <v>46248.35888408</v>
      </c>
      <c r="EE11" s="68">
        <v>75569.225210670003</v>
      </c>
      <c r="EF11" s="70">
        <v>6223.1703754399996</v>
      </c>
      <c r="EG11" s="68">
        <v>13815.668816739999</v>
      </c>
      <c r="EH11" s="68">
        <v>21323.88078385</v>
      </c>
      <c r="EI11" s="68">
        <v>27816.778320990001</v>
      </c>
      <c r="EJ11" s="68">
        <v>39526.099726070002</v>
      </c>
      <c r="EK11" s="68">
        <v>42374.465846320003</v>
      </c>
      <c r="EL11" s="68">
        <v>46005.838118440006</v>
      </c>
      <c r="EM11" s="68">
        <v>54207.125809459998</v>
      </c>
      <c r="EN11" s="68">
        <v>61204.05923028</v>
      </c>
      <c r="EO11" s="68">
        <v>65601.426068610002</v>
      </c>
      <c r="EP11" s="68">
        <v>71448.825818309997</v>
      </c>
      <c r="EQ11" s="68">
        <v>81011.738395909997</v>
      </c>
      <c r="ER11" s="70">
        <v>5588.8390029499997</v>
      </c>
      <c r="ES11" s="68">
        <v>8287.4381735099996</v>
      </c>
      <c r="ET11" s="68">
        <v>15960.817874959999</v>
      </c>
      <c r="EU11" s="68">
        <v>20901.522006080002</v>
      </c>
      <c r="EV11" s="68">
        <v>25388.170066160001</v>
      </c>
      <c r="EW11" s="68">
        <v>29887.526510720003</v>
      </c>
      <c r="EX11" s="68">
        <v>35277.40646831</v>
      </c>
      <c r="EY11" s="68">
        <v>39436.155527579998</v>
      </c>
      <c r="EZ11" s="68">
        <v>46145.520975269996</v>
      </c>
      <c r="FA11" s="68">
        <v>48527.414578030002</v>
      </c>
      <c r="FB11" s="68">
        <v>53067.483627000001</v>
      </c>
      <c r="FC11" s="68">
        <v>56056.869883120002</v>
      </c>
      <c r="FD11" s="70">
        <v>3541.3789902100002</v>
      </c>
      <c r="FE11" s="68">
        <v>7242.1770688500001</v>
      </c>
      <c r="FF11" s="68">
        <v>9433.8048305200009</v>
      </c>
      <c r="FG11" s="68">
        <v>14721.743659670001</v>
      </c>
      <c r="FH11" s="68">
        <v>20087.34809946</v>
      </c>
      <c r="FI11" s="68">
        <v>23441.26559078</v>
      </c>
      <c r="FJ11" s="68">
        <v>28021.367336769999</v>
      </c>
      <c r="FK11" s="68">
        <v>32657.308663960001</v>
      </c>
      <c r="FL11" s="68">
        <v>36321.064562419997</v>
      </c>
      <c r="FM11" s="68">
        <v>39092.791254709999</v>
      </c>
      <c r="FN11" s="68">
        <v>42815.61068469</v>
      </c>
      <c r="FO11" s="68"/>
    </row>
    <row r="12" spans="1:171" ht="19.95" customHeight="1" x14ac:dyDescent="0.25">
      <c r="A12" s="157"/>
      <c r="B12" s="9" t="str">
        <f>IF('0'!$A$1=1,"Внутрішні податки на товари та послуги","Domestic taxes on goods and services")</f>
        <v>Внутрішні податки на товари та послуги</v>
      </c>
      <c r="C12" s="10">
        <v>14000000</v>
      </c>
      <c r="D12" s="68">
        <v>12311.449812160001</v>
      </c>
      <c r="E12" s="68">
        <v>23341.40351412</v>
      </c>
      <c r="F12" s="68">
        <v>36089.564430840001</v>
      </c>
      <c r="G12" s="68">
        <v>49969.029251710002</v>
      </c>
      <c r="H12" s="68">
        <v>62112.231618699996</v>
      </c>
      <c r="I12" s="68">
        <v>74040.58626027999</v>
      </c>
      <c r="J12" s="68">
        <v>88418.602254389989</v>
      </c>
      <c r="K12" s="68">
        <v>104629.18322049998</v>
      </c>
      <c r="L12" s="68">
        <v>119594.55252970998</v>
      </c>
      <c r="M12" s="68">
        <v>133566.97892745998</v>
      </c>
      <c r="N12" s="68">
        <v>147576.46345558998</v>
      </c>
      <c r="O12" s="69">
        <v>163104.93473400996</v>
      </c>
      <c r="P12" s="68">
        <v>13572.671357990001</v>
      </c>
      <c r="Q12" s="68">
        <v>25651.094629589999</v>
      </c>
      <c r="R12" s="68">
        <v>39531.271891349999</v>
      </c>
      <c r="S12" s="68">
        <v>53258.316134549998</v>
      </c>
      <c r="T12" s="68">
        <v>69783.845776250004</v>
      </c>
      <c r="U12" s="68">
        <v>85453.525736400014</v>
      </c>
      <c r="V12" s="68">
        <v>99039.478842470009</v>
      </c>
      <c r="W12" s="68">
        <v>115669.20608499</v>
      </c>
      <c r="X12" s="68">
        <v>129383.12213191</v>
      </c>
      <c r="Y12" s="68">
        <v>143838.31449526001</v>
      </c>
      <c r="Z12" s="68">
        <v>158564.20653183002</v>
      </c>
      <c r="AA12" s="69">
        <v>176012.46335127999</v>
      </c>
      <c r="AB12" s="68">
        <v>12972.11224237</v>
      </c>
      <c r="AC12" s="68">
        <v>23605.3308942</v>
      </c>
      <c r="AD12" s="68">
        <v>38532.144633889999</v>
      </c>
      <c r="AE12" s="68">
        <v>51768.357110619996</v>
      </c>
      <c r="AF12" s="68">
        <v>66834.234816549986</v>
      </c>
      <c r="AG12" s="68">
        <v>79443.154946059978</v>
      </c>
      <c r="AH12" s="68">
        <v>93271.07017568998</v>
      </c>
      <c r="AI12" s="68">
        <v>105659.40478173998</v>
      </c>
      <c r="AJ12" s="68">
        <v>120605.44124005998</v>
      </c>
      <c r="AK12" s="68">
        <v>134787.85272662996</v>
      </c>
      <c r="AL12" s="68">
        <v>148100.71185221997</v>
      </c>
      <c r="AM12" s="69">
        <v>163578.79845492999</v>
      </c>
      <c r="AN12" s="68">
        <v>11435.470647010001</v>
      </c>
      <c r="AO12" s="68">
        <v>22398.85009235</v>
      </c>
      <c r="AP12" s="68">
        <v>35399.03673159</v>
      </c>
      <c r="AQ12" s="68">
        <v>51916.720701719998</v>
      </c>
      <c r="AR12" s="68">
        <v>67574.767300480002</v>
      </c>
      <c r="AS12" s="68">
        <v>83085.30966915001</v>
      </c>
      <c r="AT12" s="68">
        <v>94374.911009800009</v>
      </c>
      <c r="AU12" s="68">
        <v>108997.17381984</v>
      </c>
      <c r="AV12" s="68">
        <v>126535.33722976001</v>
      </c>
      <c r="AW12" s="68">
        <v>143842.56785795002</v>
      </c>
      <c r="AX12" s="68">
        <v>161100.49001058002</v>
      </c>
      <c r="AY12" s="69">
        <v>183965.10320403002</v>
      </c>
      <c r="AZ12" s="68">
        <v>12763.074269410001</v>
      </c>
      <c r="BA12" s="68">
        <v>31203.660227869997</v>
      </c>
      <c r="BB12" s="68">
        <v>55505.062153170002</v>
      </c>
      <c r="BC12" s="68">
        <v>76398.899459620006</v>
      </c>
      <c r="BD12" s="68">
        <v>94329.625590609998</v>
      </c>
      <c r="BE12" s="68">
        <v>112741.08611665</v>
      </c>
      <c r="BF12" s="68">
        <v>132640.77030688999</v>
      </c>
      <c r="BG12" s="68">
        <v>155472.38154261</v>
      </c>
      <c r="BH12" s="68">
        <v>175218.79982790002</v>
      </c>
      <c r="BI12" s="68">
        <v>195457.6939359</v>
      </c>
      <c r="BJ12" s="68">
        <v>219470.69923140001</v>
      </c>
      <c r="BK12" s="68">
        <v>241562.98268925003</v>
      </c>
      <c r="BL12" s="70">
        <v>19249.854645209998</v>
      </c>
      <c r="BM12" s="68">
        <v>42342.054600129995</v>
      </c>
      <c r="BN12" s="68">
        <v>71968.853372009995</v>
      </c>
      <c r="BO12" s="68">
        <v>99219.642648429988</v>
      </c>
      <c r="BP12" s="68">
        <v>124540.09459973998</v>
      </c>
      <c r="BQ12" s="68">
        <v>155191.49306949996</v>
      </c>
      <c r="BR12" s="68">
        <v>176301.04129097998</v>
      </c>
      <c r="BS12" s="68">
        <v>206387.63427926996</v>
      </c>
      <c r="BT12" s="68">
        <v>233498.47549985995</v>
      </c>
      <c r="BU12" s="68">
        <v>262928.20588888996</v>
      </c>
      <c r="BV12" s="68">
        <v>297659.52778472996</v>
      </c>
      <c r="BW12" s="68">
        <v>325628.50512170995</v>
      </c>
      <c r="BX12" s="70">
        <v>43872.096057700001</v>
      </c>
      <c r="BY12" s="68">
        <v>66982.671478249991</v>
      </c>
      <c r="BZ12" s="68">
        <v>102841.4885812</v>
      </c>
      <c r="CA12" s="68">
        <v>134303.87004672</v>
      </c>
      <c r="CB12" s="68">
        <v>165032.12923855998</v>
      </c>
      <c r="CC12" s="68">
        <v>196698.09326742997</v>
      </c>
      <c r="CD12" s="68">
        <v>229200.69474722998</v>
      </c>
      <c r="CE12" s="68">
        <v>265014.61072889995</v>
      </c>
      <c r="CF12" s="68">
        <v>302158.74303719995</v>
      </c>
      <c r="CG12" s="68">
        <v>341599.27757887996</v>
      </c>
      <c r="CH12" s="68">
        <v>381999.21174001996</v>
      </c>
      <c r="CI12" s="68">
        <v>422274.05600404995</v>
      </c>
      <c r="CJ12" s="70">
        <v>39228.912184209999</v>
      </c>
      <c r="CK12" s="68">
        <v>71172.614649170006</v>
      </c>
      <c r="CL12" s="68">
        <v>107641.71125933001</v>
      </c>
      <c r="CM12" s="68">
        <v>151433.02261649002</v>
      </c>
      <c r="CN12" s="68">
        <v>187761.01737107002</v>
      </c>
      <c r="CO12" s="68">
        <v>224124.71805071004</v>
      </c>
      <c r="CP12" s="68">
        <v>266184.45840521005</v>
      </c>
      <c r="CQ12" s="68">
        <v>310054.84308699006</v>
      </c>
      <c r="CR12" s="68">
        <v>352165.64955982007</v>
      </c>
      <c r="CS12" s="68">
        <v>401871.40590945003</v>
      </c>
      <c r="CT12" s="68">
        <v>447121.31894141005</v>
      </c>
      <c r="CU12" s="69">
        <v>493360.60509277007</v>
      </c>
      <c r="CV12" s="68">
        <v>32635.821018150004</v>
      </c>
      <c r="CW12" s="68">
        <v>72503.18950439</v>
      </c>
      <c r="CX12" s="68">
        <v>112964.19269380003</v>
      </c>
      <c r="CY12" s="68">
        <v>153903.98687195001</v>
      </c>
      <c r="CZ12" s="68">
        <v>195784.41850834002</v>
      </c>
      <c r="DA12" s="68">
        <v>231772.35408231002</v>
      </c>
      <c r="DB12" s="68">
        <v>277580.45430894999</v>
      </c>
      <c r="DC12" s="68">
        <v>318845.60089375998</v>
      </c>
      <c r="DD12" s="68">
        <v>362489.21475998999</v>
      </c>
      <c r="DE12" s="68">
        <v>408319.21216614003</v>
      </c>
      <c r="DF12" s="68">
        <v>450070.22958358994</v>
      </c>
      <c r="DG12" s="69">
        <v>502048.11400160997</v>
      </c>
      <c r="DH12" s="68">
        <v>30275.599699800005</v>
      </c>
      <c r="DI12" s="68">
        <v>70638.990308580003</v>
      </c>
      <c r="DJ12" s="68">
        <v>112053.11060619999</v>
      </c>
      <c r="DK12" s="68">
        <v>148725.43420545998</v>
      </c>
      <c r="DL12" s="68">
        <v>183547.51868847004</v>
      </c>
      <c r="DM12" s="68">
        <v>223825.56155345001</v>
      </c>
      <c r="DN12" s="68">
        <v>270653.76835982996</v>
      </c>
      <c r="DO12" s="68">
        <v>322660.25030283001</v>
      </c>
      <c r="DP12" s="68">
        <v>372082.67794331</v>
      </c>
      <c r="DQ12" s="68">
        <v>424435.39309185999</v>
      </c>
      <c r="DR12" s="68">
        <v>476226.47147225001</v>
      </c>
      <c r="DS12" s="69">
        <v>538896.20635581005</v>
      </c>
      <c r="DT12" s="68">
        <v>45574.84927721</v>
      </c>
      <c r="DU12" s="68">
        <v>90717.616139679987</v>
      </c>
      <c r="DV12" s="68">
        <v>146896.13729376</v>
      </c>
      <c r="DW12" s="68">
        <v>200740.93082889999</v>
      </c>
      <c r="DX12" s="68">
        <v>251914.62169037</v>
      </c>
      <c r="DY12" s="68">
        <v>305496.84111396002</v>
      </c>
      <c r="DZ12" s="68">
        <v>364257.04104851</v>
      </c>
      <c r="EA12" s="68">
        <v>428889.48513247998</v>
      </c>
      <c r="EB12" s="68">
        <v>495324.71690022998</v>
      </c>
      <c r="EC12" s="68">
        <v>558923.39320024999</v>
      </c>
      <c r="ED12" s="68">
        <v>625779.66280875995</v>
      </c>
      <c r="EE12" s="68">
        <v>698940.35272206995</v>
      </c>
      <c r="EF12" s="70">
        <v>61288.905184459996</v>
      </c>
      <c r="EG12" s="68">
        <v>116361.30229567</v>
      </c>
      <c r="EH12" s="68">
        <v>140498.84723329</v>
      </c>
      <c r="EI12" s="68">
        <v>170146.51717675</v>
      </c>
      <c r="EJ12" s="68">
        <v>205311.48937959</v>
      </c>
      <c r="EK12" s="68">
        <v>237629.04684892998</v>
      </c>
      <c r="EL12" s="68">
        <v>301394.99875289004</v>
      </c>
      <c r="EM12" s="68">
        <v>352364.28103347996</v>
      </c>
      <c r="EN12" s="68">
        <v>410544.38028768002</v>
      </c>
      <c r="EO12" s="68">
        <v>461340.60192896001</v>
      </c>
      <c r="EP12" s="68">
        <v>509117.96473927004</v>
      </c>
      <c r="EQ12" s="68">
        <v>569353.78711392009</v>
      </c>
      <c r="ER12" s="70">
        <v>46261.375173150002</v>
      </c>
      <c r="ES12" s="68">
        <v>99104.046747610002</v>
      </c>
      <c r="ET12" s="68">
        <v>152281.60952394002</v>
      </c>
      <c r="EU12" s="68">
        <v>207890.18043635998</v>
      </c>
      <c r="EV12" s="68">
        <v>266327.17313452001</v>
      </c>
      <c r="EW12" s="68">
        <v>327251.01799286</v>
      </c>
      <c r="EX12" s="68">
        <v>390529.57392191997</v>
      </c>
      <c r="EY12" s="68">
        <v>460521.91648995003</v>
      </c>
      <c r="EZ12" s="68">
        <v>532331.64822384005</v>
      </c>
      <c r="FA12" s="68">
        <v>608391.89822633995</v>
      </c>
      <c r="FB12" s="68">
        <v>676007.96674260998</v>
      </c>
      <c r="FC12" s="68">
        <v>748143.93907772994</v>
      </c>
      <c r="FD12" s="70">
        <v>84274.843068449991</v>
      </c>
      <c r="FE12" s="68">
        <v>144173.92587123002</v>
      </c>
      <c r="FF12" s="68">
        <v>217274.09286424</v>
      </c>
      <c r="FG12" s="68">
        <v>297023.49517841998</v>
      </c>
      <c r="FH12" s="68">
        <v>373041.56014502002</v>
      </c>
      <c r="FI12" s="68">
        <v>447083.41403182002</v>
      </c>
      <c r="FJ12" s="68">
        <v>525296.03848700004</v>
      </c>
      <c r="FK12" s="68">
        <v>606714.52633134997</v>
      </c>
      <c r="FL12" s="68">
        <v>690895.89085626998</v>
      </c>
      <c r="FM12" s="68">
        <v>776481.58210702008</v>
      </c>
      <c r="FN12" s="68">
        <v>856307.26533534995</v>
      </c>
      <c r="FO12" s="68"/>
    </row>
    <row r="13" spans="1:171" ht="31.05" customHeight="1" x14ac:dyDescent="0.25">
      <c r="A13" s="157"/>
      <c r="B13" s="11" t="str">
        <f>IF('0'!$A$1=1,"Акцизний податок з вироблених в Україні підакцизних товарів (продукції)","Excise duty on produced goods")</f>
        <v>Акцизний податок з вироблених в Україні підакцизних товарів (продукції)</v>
      </c>
      <c r="C13" s="10">
        <v>14020000</v>
      </c>
      <c r="D13" s="68">
        <v>2350.0013334200003</v>
      </c>
      <c r="E13" s="68">
        <v>3508.8755797200006</v>
      </c>
      <c r="F13" s="68">
        <v>5264.6709598800007</v>
      </c>
      <c r="G13" s="68">
        <v>7371.4067871600009</v>
      </c>
      <c r="H13" s="68">
        <v>9351.7039246200002</v>
      </c>
      <c r="I13" s="68">
        <v>11425.41200104</v>
      </c>
      <c r="J13" s="68">
        <v>13849.751949310001</v>
      </c>
      <c r="K13" s="68">
        <v>16260.3662282</v>
      </c>
      <c r="L13" s="68">
        <v>18899.625165320002</v>
      </c>
      <c r="M13" s="68">
        <v>21155.011312850002</v>
      </c>
      <c r="N13" s="68">
        <v>23269.30739889</v>
      </c>
      <c r="O13" s="69">
        <v>25189.124497119999</v>
      </c>
      <c r="P13" s="68">
        <v>2518.57179554</v>
      </c>
      <c r="Q13" s="68">
        <v>3990.64647444</v>
      </c>
      <c r="R13" s="68">
        <v>5755.2672216999999</v>
      </c>
      <c r="S13" s="68">
        <v>7744.7116944299996</v>
      </c>
      <c r="T13" s="68">
        <v>10644.942830159998</v>
      </c>
      <c r="U13" s="68">
        <v>13272.287263189999</v>
      </c>
      <c r="V13" s="68">
        <v>15927.625612169997</v>
      </c>
      <c r="W13" s="68">
        <v>18560.735091749997</v>
      </c>
      <c r="X13" s="68">
        <v>20980.237027919997</v>
      </c>
      <c r="Y13" s="68">
        <v>23196.415052729997</v>
      </c>
      <c r="Z13" s="68">
        <v>25316.474155769996</v>
      </c>
      <c r="AA13" s="69">
        <v>27417.866292129998</v>
      </c>
      <c r="AB13" s="68">
        <v>2721.753399350001</v>
      </c>
      <c r="AC13" s="68">
        <v>5116.305886260001</v>
      </c>
      <c r="AD13" s="68">
        <v>7531.3088274900019</v>
      </c>
      <c r="AE13" s="68">
        <v>10085.731001820002</v>
      </c>
      <c r="AF13" s="68">
        <v>12307.391811040003</v>
      </c>
      <c r="AG13" s="68">
        <v>14335.339053240003</v>
      </c>
      <c r="AH13" s="68">
        <v>16578.159237110001</v>
      </c>
      <c r="AI13" s="68">
        <v>18636.366659070001</v>
      </c>
      <c r="AJ13" s="68">
        <v>20850.140072640002</v>
      </c>
      <c r="AK13" s="68">
        <v>22473.905974470003</v>
      </c>
      <c r="AL13" s="68">
        <v>24618.436483100002</v>
      </c>
      <c r="AM13" s="69">
        <v>26362.649471490004</v>
      </c>
      <c r="AN13" s="68">
        <v>2052.7235764200004</v>
      </c>
      <c r="AO13" s="68">
        <v>3860.991696</v>
      </c>
      <c r="AP13" s="68">
        <v>5238.3743746099999</v>
      </c>
      <c r="AQ13" s="68">
        <v>7426.74215267</v>
      </c>
      <c r="AR13" s="68">
        <v>10062.47648026</v>
      </c>
      <c r="AS13" s="68">
        <v>12622.50387841</v>
      </c>
      <c r="AT13" s="68">
        <v>15118.341515869997</v>
      </c>
      <c r="AU13" s="68">
        <v>17998.300022839998</v>
      </c>
      <c r="AV13" s="68">
        <v>20794.448911869997</v>
      </c>
      <c r="AW13" s="68">
        <v>23282.022916099999</v>
      </c>
      <c r="AX13" s="68">
        <v>25569.256699269998</v>
      </c>
      <c r="AY13" s="69">
        <v>28085.459451489995</v>
      </c>
      <c r="AZ13" s="68">
        <v>1934.4758933800003</v>
      </c>
      <c r="BA13" s="68">
        <v>4740.2819690600008</v>
      </c>
      <c r="BB13" s="68">
        <v>7650.3858286100012</v>
      </c>
      <c r="BC13" s="68">
        <v>10792.157804100001</v>
      </c>
      <c r="BD13" s="68">
        <v>14039.226333190001</v>
      </c>
      <c r="BE13" s="68">
        <v>17460.130186410002</v>
      </c>
      <c r="BF13" s="68">
        <v>21012.532214070001</v>
      </c>
      <c r="BG13" s="68">
        <v>24181.12555393</v>
      </c>
      <c r="BH13" s="68">
        <v>27668.321792070001</v>
      </c>
      <c r="BI13" s="68">
        <v>31105.863982120001</v>
      </c>
      <c r="BJ13" s="68">
        <v>34650.96951332</v>
      </c>
      <c r="BK13" s="68">
        <v>38783.764324440002</v>
      </c>
      <c r="BL13" s="70">
        <v>3541.2606569200002</v>
      </c>
      <c r="BM13" s="68">
        <v>7852.4502283499987</v>
      </c>
      <c r="BN13" s="68">
        <v>12020.402916359999</v>
      </c>
      <c r="BO13" s="68">
        <v>16270.906321229999</v>
      </c>
      <c r="BP13" s="68">
        <v>20791.669604359999</v>
      </c>
      <c r="BQ13" s="68">
        <v>25274.980441379998</v>
      </c>
      <c r="BR13" s="68">
        <v>30032.589949609996</v>
      </c>
      <c r="BS13" s="68">
        <v>34893.537804259991</v>
      </c>
      <c r="BT13" s="68">
        <v>39653.234227959991</v>
      </c>
      <c r="BU13" s="68">
        <v>44894.070683039994</v>
      </c>
      <c r="BV13" s="68">
        <v>50038.605311189996</v>
      </c>
      <c r="BW13" s="68">
        <v>55116.254665389999</v>
      </c>
      <c r="BX13" s="70">
        <v>4549.5661563600006</v>
      </c>
      <c r="BY13" s="68">
        <v>9954.7115721299997</v>
      </c>
      <c r="BZ13" s="68">
        <v>15005.53661282</v>
      </c>
      <c r="CA13" s="68">
        <v>20620.402844700002</v>
      </c>
      <c r="CB13" s="68">
        <v>25439.14680989</v>
      </c>
      <c r="CC13" s="68">
        <v>30692.440317799999</v>
      </c>
      <c r="CD13" s="68">
        <v>36393.389437519996</v>
      </c>
      <c r="CE13" s="68">
        <v>42132.812781769993</v>
      </c>
      <c r="CF13" s="68">
        <v>48310.322580589993</v>
      </c>
      <c r="CG13" s="68">
        <v>54218.278054789989</v>
      </c>
      <c r="CH13" s="68">
        <v>60486.78194257999</v>
      </c>
      <c r="CI13" s="68">
        <v>66303.71680622999</v>
      </c>
      <c r="CJ13" s="70">
        <v>4985.6299875300001</v>
      </c>
      <c r="CK13" s="68">
        <v>8908.0585109700005</v>
      </c>
      <c r="CL13" s="68">
        <v>13344.80369094</v>
      </c>
      <c r="CM13" s="68">
        <v>18006.487367720001</v>
      </c>
      <c r="CN13" s="68">
        <v>22634.790124939998</v>
      </c>
      <c r="CO13" s="68">
        <v>28564.17755765</v>
      </c>
      <c r="CP13" s="68">
        <v>35633.06557069</v>
      </c>
      <c r="CQ13" s="68">
        <v>42392.443868909999</v>
      </c>
      <c r="CR13" s="68">
        <v>49175.33932567</v>
      </c>
      <c r="CS13" s="68">
        <v>56122.470834799999</v>
      </c>
      <c r="CT13" s="68">
        <v>63380.169447470005</v>
      </c>
      <c r="CU13" s="69">
        <v>71143.802755070006</v>
      </c>
      <c r="CV13" s="68">
        <v>3748.6314063499999</v>
      </c>
      <c r="CW13" s="68">
        <v>7690.7620875800003</v>
      </c>
      <c r="CX13" s="68">
        <v>12822.757065220001</v>
      </c>
      <c r="CY13" s="68">
        <v>18212.845534710003</v>
      </c>
      <c r="CZ13" s="68">
        <v>24469.468553190003</v>
      </c>
      <c r="DA13" s="68">
        <v>31129.550587260001</v>
      </c>
      <c r="DB13" s="68">
        <v>37519.10009498</v>
      </c>
      <c r="DC13" s="68">
        <v>43748.258119780003</v>
      </c>
      <c r="DD13" s="68">
        <v>50311.322536079999</v>
      </c>
      <c r="DE13" s="68">
        <v>56770.163127400003</v>
      </c>
      <c r="DF13" s="68">
        <v>62001.94898808001</v>
      </c>
      <c r="DG13" s="69">
        <v>69897.097852520004</v>
      </c>
      <c r="DH13" s="68">
        <v>3475.1307880599993</v>
      </c>
      <c r="DI13" s="68">
        <v>8618.4529682499997</v>
      </c>
      <c r="DJ13" s="68">
        <v>15060.373449080002</v>
      </c>
      <c r="DK13" s="68">
        <v>21930.113025060004</v>
      </c>
      <c r="DL13" s="68">
        <v>28978.899204310001</v>
      </c>
      <c r="DM13" s="68">
        <v>35813.408974130005</v>
      </c>
      <c r="DN13" s="68">
        <v>43405.39188956</v>
      </c>
      <c r="DO13" s="68">
        <v>50131.184845709999</v>
      </c>
      <c r="DP13" s="68">
        <v>57548.25699722</v>
      </c>
      <c r="DQ13" s="68">
        <v>65080.261099519994</v>
      </c>
      <c r="DR13" s="68">
        <v>71985.749990100012</v>
      </c>
      <c r="DS13" s="69">
        <v>80449.252207390004</v>
      </c>
      <c r="DT13" s="68">
        <v>3849.0383984499999</v>
      </c>
      <c r="DU13" s="68">
        <v>9342.1491256000008</v>
      </c>
      <c r="DV13" s="68">
        <v>14822.96321426</v>
      </c>
      <c r="DW13" s="68">
        <v>21977.398450380002</v>
      </c>
      <c r="DX13" s="68">
        <v>28499.602066430001</v>
      </c>
      <c r="DY13" s="68">
        <v>35562.675020820003</v>
      </c>
      <c r="DZ13" s="68">
        <v>43381.030344250001</v>
      </c>
      <c r="EA13" s="68">
        <v>50897.519870330005</v>
      </c>
      <c r="EB13" s="68">
        <v>58678.142694540002</v>
      </c>
      <c r="EC13" s="68">
        <v>66284.003195719997</v>
      </c>
      <c r="ED13" s="68">
        <v>74402.62555094999</v>
      </c>
      <c r="EE13" s="68">
        <v>82858.36879434</v>
      </c>
      <c r="EF13" s="70">
        <v>3917.3671832600003</v>
      </c>
      <c r="EG13" s="68">
        <v>8828.6335366399999</v>
      </c>
      <c r="EH13" s="68">
        <v>9895.5310888099993</v>
      </c>
      <c r="EI13" s="68">
        <v>11791.83404792</v>
      </c>
      <c r="EJ13" s="68">
        <v>15801.343083080001</v>
      </c>
      <c r="EK13" s="68">
        <v>22902.357272290003</v>
      </c>
      <c r="EL13" s="68">
        <v>27921.736844840001</v>
      </c>
      <c r="EM13" s="68">
        <v>33915.214828240001</v>
      </c>
      <c r="EN13" s="68">
        <v>41504.228559880001</v>
      </c>
      <c r="EO13" s="68">
        <v>47808.153918099997</v>
      </c>
      <c r="EP13" s="68">
        <v>52859.258919349995</v>
      </c>
      <c r="EQ13" s="68">
        <v>60699.106313900003</v>
      </c>
      <c r="ER13" s="70">
        <v>3807.4675086500001</v>
      </c>
      <c r="ES13" s="68">
        <v>9000.8724459500008</v>
      </c>
      <c r="ET13" s="68">
        <v>17896.973236259997</v>
      </c>
      <c r="EU13" s="68">
        <v>26120.275189400003</v>
      </c>
      <c r="EV13" s="68">
        <v>34823.252879580003</v>
      </c>
      <c r="EW13" s="68">
        <v>43119.601476000003</v>
      </c>
      <c r="EX13" s="68">
        <v>49854.72573962</v>
      </c>
      <c r="EY13" s="68">
        <v>58343.222987250003</v>
      </c>
      <c r="EZ13" s="68">
        <v>69273.945567320014</v>
      </c>
      <c r="FA13" s="68">
        <v>76615.436870050005</v>
      </c>
      <c r="FB13" s="68">
        <v>83993.309796080008</v>
      </c>
      <c r="FC13" s="68">
        <v>92583.934971110008</v>
      </c>
      <c r="FD13" s="70">
        <v>3360.5248984699997</v>
      </c>
      <c r="FE13" s="68">
        <v>9656.2648642200002</v>
      </c>
      <c r="FF13" s="68">
        <v>16712.776505289999</v>
      </c>
      <c r="FG13" s="68">
        <v>25932.198293819998</v>
      </c>
      <c r="FH13" s="68">
        <v>34975.117282339997</v>
      </c>
      <c r="FI13" s="68">
        <v>43599.403202850001</v>
      </c>
      <c r="FJ13" s="68">
        <v>53618.827518599996</v>
      </c>
      <c r="FK13" s="68">
        <v>63655.928972469999</v>
      </c>
      <c r="FL13" s="68">
        <v>73554.453274250001</v>
      </c>
      <c r="FM13" s="68">
        <v>82922.730454619988</v>
      </c>
      <c r="FN13" s="68">
        <v>92809.415031830009</v>
      </c>
      <c r="FO13" s="68"/>
    </row>
    <row r="14" spans="1:171" ht="22.5" customHeight="1" x14ac:dyDescent="0.25">
      <c r="A14" s="157"/>
      <c r="B14" s="11"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10">
        <v>14030000</v>
      </c>
      <c r="D14" s="68">
        <v>392.08021835</v>
      </c>
      <c r="E14" s="68">
        <v>843.09434380000005</v>
      </c>
      <c r="F14" s="68">
        <v>1479.0340157599999</v>
      </c>
      <c r="G14" s="68">
        <v>1970.1298490299998</v>
      </c>
      <c r="H14" s="68">
        <v>2523.6238106000001</v>
      </c>
      <c r="I14" s="68">
        <v>3094.1025317900003</v>
      </c>
      <c r="J14" s="68">
        <v>3834.1591959300004</v>
      </c>
      <c r="K14" s="68">
        <v>4683.4714326400008</v>
      </c>
      <c r="L14" s="68">
        <v>5503.1240320300003</v>
      </c>
      <c r="M14" s="68">
        <v>6337.7568627700002</v>
      </c>
      <c r="N14" s="68">
        <v>7155.5887018800004</v>
      </c>
      <c r="O14" s="69">
        <v>7822.0569907400004</v>
      </c>
      <c r="P14" s="68">
        <v>707.28410469000005</v>
      </c>
      <c r="Q14" s="68">
        <v>1334.98524322</v>
      </c>
      <c r="R14" s="68">
        <v>2204.6147890299999</v>
      </c>
      <c r="S14" s="68">
        <v>2952.48308292</v>
      </c>
      <c r="T14" s="68">
        <v>3656.79084883</v>
      </c>
      <c r="U14" s="68">
        <v>4556.1430732499994</v>
      </c>
      <c r="V14" s="68">
        <v>5594.5713208899997</v>
      </c>
      <c r="W14" s="68">
        <v>6644.3558818399997</v>
      </c>
      <c r="X14" s="68">
        <v>7410.8573996699997</v>
      </c>
      <c r="Y14" s="68">
        <v>8263.6907153800003</v>
      </c>
      <c r="Z14" s="68">
        <v>9041.9451067099999</v>
      </c>
      <c r="AA14" s="69">
        <v>9767.7729882900003</v>
      </c>
      <c r="AB14" s="68">
        <v>563.32538374000001</v>
      </c>
      <c r="AC14" s="68">
        <v>1099.26067418</v>
      </c>
      <c r="AD14" s="68">
        <v>1668.8736853999999</v>
      </c>
      <c r="AE14" s="68">
        <v>2331.1932114299998</v>
      </c>
      <c r="AF14" s="68">
        <v>3033.9254315499998</v>
      </c>
      <c r="AG14" s="68">
        <v>3692.94380585</v>
      </c>
      <c r="AH14" s="68">
        <v>4629.2761160199998</v>
      </c>
      <c r="AI14" s="68">
        <v>5475.4300027899999</v>
      </c>
      <c r="AJ14" s="68">
        <v>5967.4070920899994</v>
      </c>
      <c r="AK14" s="68">
        <v>6683.0949444899998</v>
      </c>
      <c r="AL14" s="68">
        <v>7799.4556700899993</v>
      </c>
      <c r="AM14" s="69">
        <v>8946.8410684599985</v>
      </c>
      <c r="AN14" s="68">
        <v>667.63302433000001</v>
      </c>
      <c r="AO14" s="68">
        <v>1607.8045721399999</v>
      </c>
      <c r="AP14" s="68">
        <v>2501.8087770399998</v>
      </c>
      <c r="AQ14" s="68">
        <v>3822.2280279099996</v>
      </c>
      <c r="AR14" s="68">
        <v>5281.2845499799996</v>
      </c>
      <c r="AS14" s="68">
        <v>6479.6366797599985</v>
      </c>
      <c r="AT14" s="68">
        <v>7949.9382365099991</v>
      </c>
      <c r="AU14" s="68">
        <v>10000.488917859999</v>
      </c>
      <c r="AV14" s="68">
        <v>11719.88599024</v>
      </c>
      <c r="AW14" s="68">
        <v>13355.864691749999</v>
      </c>
      <c r="AX14" s="68">
        <v>15073.41646088</v>
      </c>
      <c r="AY14" s="69">
        <v>16855.384897740001</v>
      </c>
      <c r="AZ14" s="68">
        <v>1246.21008781</v>
      </c>
      <c r="BA14" s="68">
        <v>3120.7001733500001</v>
      </c>
      <c r="BB14" s="68">
        <v>4867.6545647900002</v>
      </c>
      <c r="BC14" s="68">
        <v>6871.8858188800004</v>
      </c>
      <c r="BD14" s="68">
        <v>8683.21587009</v>
      </c>
      <c r="BE14" s="68">
        <v>10608.174260870001</v>
      </c>
      <c r="BF14" s="68">
        <v>12910.801883110002</v>
      </c>
      <c r="BG14" s="68">
        <v>15122.772044570003</v>
      </c>
      <c r="BH14" s="68">
        <v>17345.753379120004</v>
      </c>
      <c r="BI14" s="68">
        <v>19582.617367200004</v>
      </c>
      <c r="BJ14" s="68">
        <v>22142.344517030004</v>
      </c>
      <c r="BK14" s="68">
        <v>24326.833154670006</v>
      </c>
      <c r="BL14" s="70">
        <v>1700.34283022</v>
      </c>
      <c r="BM14" s="68">
        <v>4009.40398465</v>
      </c>
      <c r="BN14" s="68">
        <v>6862.2055508699996</v>
      </c>
      <c r="BO14" s="68">
        <v>9880.582651499999</v>
      </c>
      <c r="BP14" s="68">
        <v>12840.20374121</v>
      </c>
      <c r="BQ14" s="68">
        <v>15640.83115346</v>
      </c>
      <c r="BR14" s="68">
        <v>18633.837198720001</v>
      </c>
      <c r="BS14" s="68">
        <v>22070.196411600002</v>
      </c>
      <c r="BT14" s="68">
        <v>25405.276545230001</v>
      </c>
      <c r="BU14" s="68">
        <v>28673.216152040004</v>
      </c>
      <c r="BV14" s="68">
        <v>31820.625130690001</v>
      </c>
      <c r="BW14" s="68">
        <v>35006.220517020003</v>
      </c>
      <c r="BX14" s="70">
        <v>2285.4155604400003</v>
      </c>
      <c r="BY14" s="68">
        <v>4672.1726173500001</v>
      </c>
      <c r="BZ14" s="68">
        <v>7684.6331272400002</v>
      </c>
      <c r="CA14" s="68">
        <v>11091.38762086</v>
      </c>
      <c r="CB14" s="68">
        <v>14752.653034320001</v>
      </c>
      <c r="CC14" s="68">
        <v>17934.10075881</v>
      </c>
      <c r="CD14" s="68">
        <v>21986.791512610002</v>
      </c>
      <c r="CE14" s="68">
        <v>25924.095478760002</v>
      </c>
      <c r="CF14" s="68">
        <v>29912.95594557</v>
      </c>
      <c r="CG14" s="68">
        <v>33996.295097460003</v>
      </c>
      <c r="CH14" s="68">
        <v>38402.835075890005</v>
      </c>
      <c r="CI14" s="68">
        <v>41989.744732550003</v>
      </c>
      <c r="CJ14" s="70">
        <v>3230.0147421499996</v>
      </c>
      <c r="CK14" s="68">
        <v>6320.369025519999</v>
      </c>
      <c r="CL14" s="68">
        <v>9812.2665834399995</v>
      </c>
      <c r="CM14" s="68">
        <v>13191.740123420001</v>
      </c>
      <c r="CN14" s="68">
        <v>17762.976517480001</v>
      </c>
      <c r="CO14" s="68">
        <v>21258.992037380001</v>
      </c>
      <c r="CP14" s="68">
        <v>25715.114059290001</v>
      </c>
      <c r="CQ14" s="68">
        <v>30270.505730570003</v>
      </c>
      <c r="CR14" s="68">
        <v>34492.269119790006</v>
      </c>
      <c r="CS14" s="68">
        <v>39436.474647010007</v>
      </c>
      <c r="CT14" s="68">
        <v>43782.947604700006</v>
      </c>
      <c r="CU14" s="69">
        <v>47708.615830480005</v>
      </c>
      <c r="CV14" s="68">
        <v>4869.6385248499992</v>
      </c>
      <c r="CW14" s="68">
        <v>11010.048991439999</v>
      </c>
      <c r="CX14" s="68">
        <v>14726.111354479999</v>
      </c>
      <c r="CY14" s="68">
        <v>18649.609375709999</v>
      </c>
      <c r="CZ14" s="68">
        <v>23466.802389969998</v>
      </c>
      <c r="DA14" s="68">
        <v>27031.538676730001</v>
      </c>
      <c r="DB14" s="68">
        <v>32320.661500319999</v>
      </c>
      <c r="DC14" s="68">
        <v>36206.960352080001</v>
      </c>
      <c r="DD14" s="68">
        <v>41039.879216419999</v>
      </c>
      <c r="DE14" s="68">
        <v>45652.484973729996</v>
      </c>
      <c r="DF14" s="68">
        <v>49680.602444800003</v>
      </c>
      <c r="DG14" s="69">
        <v>53460.794807789993</v>
      </c>
      <c r="DH14" s="68">
        <v>3257.0721482600002</v>
      </c>
      <c r="DI14" s="68">
        <v>6916.0295167100003</v>
      </c>
      <c r="DJ14" s="68">
        <v>11011.21320195</v>
      </c>
      <c r="DK14" s="68">
        <v>14906.226766809999</v>
      </c>
      <c r="DL14" s="68">
        <v>18892.107373370003</v>
      </c>
      <c r="DM14" s="68">
        <v>23833.946321850002</v>
      </c>
      <c r="DN14" s="68">
        <v>29010.181727560001</v>
      </c>
      <c r="DO14" s="68">
        <v>34781.512898989997</v>
      </c>
      <c r="DP14" s="68">
        <v>40767.138507470001</v>
      </c>
      <c r="DQ14" s="68">
        <v>46692.879632969998</v>
      </c>
      <c r="DR14" s="68">
        <v>52155.169384150002</v>
      </c>
      <c r="DS14" s="69">
        <v>57846.85032297</v>
      </c>
      <c r="DT14" s="68">
        <v>4894.9161018800005</v>
      </c>
      <c r="DU14" s="68">
        <v>10234.193629809999</v>
      </c>
      <c r="DV14" s="68">
        <v>16204.677425940001</v>
      </c>
      <c r="DW14" s="68">
        <v>22287.10920264</v>
      </c>
      <c r="DX14" s="68">
        <v>28920.070817960001</v>
      </c>
      <c r="DY14" s="68">
        <v>35679.963169279996</v>
      </c>
      <c r="DZ14" s="68">
        <v>42635.696812199996</v>
      </c>
      <c r="EA14" s="68">
        <v>50470.383644699999</v>
      </c>
      <c r="EB14" s="68">
        <v>58714.019162660006</v>
      </c>
      <c r="EC14" s="68">
        <v>65664.327001760001</v>
      </c>
      <c r="ED14" s="68">
        <v>72665.623574649988</v>
      </c>
      <c r="EE14" s="68">
        <v>79592.846052940004</v>
      </c>
      <c r="EF14" s="70">
        <v>4660.4552648900008</v>
      </c>
      <c r="EG14" s="68">
        <v>10060.921752079999</v>
      </c>
      <c r="EH14" s="68">
        <v>10514.67409739</v>
      </c>
      <c r="EI14" s="68">
        <v>14759.736375639999</v>
      </c>
      <c r="EJ14" s="68">
        <v>18728.30375988</v>
      </c>
      <c r="EK14" s="68">
        <v>20249.55624871</v>
      </c>
      <c r="EL14" s="68">
        <v>23311.568946660002</v>
      </c>
      <c r="EM14" s="68">
        <v>25685.810998450001</v>
      </c>
      <c r="EN14" s="68">
        <v>27908.644760540003</v>
      </c>
      <c r="EO14" s="68">
        <v>32201.865322409998</v>
      </c>
      <c r="EP14" s="68">
        <v>36180.875396510004</v>
      </c>
      <c r="EQ14" s="68">
        <v>41653.760112720003</v>
      </c>
      <c r="ER14" s="70">
        <v>6222.2058756800006</v>
      </c>
      <c r="ES14" s="68">
        <v>11737.150874069999</v>
      </c>
      <c r="ET14" s="68">
        <v>16764.802074309999</v>
      </c>
      <c r="EU14" s="68">
        <v>22373.048163619998</v>
      </c>
      <c r="EV14" s="68">
        <v>27813.31471599</v>
      </c>
      <c r="EW14" s="68">
        <v>34207.414514650001</v>
      </c>
      <c r="EX14" s="68">
        <v>41198.283375760002</v>
      </c>
      <c r="EY14" s="68">
        <v>48670.730066960001</v>
      </c>
      <c r="EZ14" s="68">
        <v>55592.968482690005</v>
      </c>
      <c r="FA14" s="68">
        <v>62838.049696249996</v>
      </c>
      <c r="FB14" s="68">
        <v>69417.202171550001</v>
      </c>
      <c r="FC14" s="68">
        <v>74762.681964470001</v>
      </c>
      <c r="FD14" s="70">
        <v>8852.717469879999</v>
      </c>
      <c r="FE14" s="68">
        <v>15126.36127191</v>
      </c>
      <c r="FF14" s="68">
        <v>22558.405522910001</v>
      </c>
      <c r="FG14" s="68">
        <v>30601.795788769999</v>
      </c>
      <c r="FH14" s="68">
        <v>38796.844388919999</v>
      </c>
      <c r="FI14" s="68">
        <v>47484.377782399999</v>
      </c>
      <c r="FJ14" s="68">
        <v>56048.541611890003</v>
      </c>
      <c r="FK14" s="68">
        <v>65968.328344680005</v>
      </c>
      <c r="FL14" s="68">
        <v>77387.886140850009</v>
      </c>
      <c r="FM14" s="68">
        <v>87264.759199759996</v>
      </c>
      <c r="FN14" s="68">
        <v>96720.031747190005</v>
      </c>
      <c r="FO14" s="68"/>
    </row>
    <row r="15" spans="1:171" ht="31.2" x14ac:dyDescent="0.25">
      <c r="A15" s="157"/>
      <c r="B15" s="11"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10">
        <v>14060000</v>
      </c>
      <c r="D15" s="68">
        <v>4383.946238720001</v>
      </c>
      <c r="E15" s="68">
        <v>7401.688360000001</v>
      </c>
      <c r="F15" s="68">
        <v>10692.678745499999</v>
      </c>
      <c r="G15" s="68">
        <v>14776.334644540002</v>
      </c>
      <c r="H15" s="68">
        <v>16694.460336110002</v>
      </c>
      <c r="I15" s="68">
        <v>18475.540742109999</v>
      </c>
      <c r="J15" s="68">
        <v>20201.946379480003</v>
      </c>
      <c r="K15" s="68">
        <v>22900.810984260002</v>
      </c>
      <c r="L15" s="68">
        <v>25613.790362219999</v>
      </c>
      <c r="M15" s="68">
        <v>28095.682204440003</v>
      </c>
      <c r="N15" s="68">
        <v>30499.564099240011</v>
      </c>
      <c r="O15" s="69">
        <v>34068.793578679994</v>
      </c>
      <c r="P15" s="68">
        <v>3465.4365271299998</v>
      </c>
      <c r="Q15" s="68">
        <v>5708.5497945399993</v>
      </c>
      <c r="R15" s="68">
        <v>8483.2121853999997</v>
      </c>
      <c r="S15" s="68">
        <v>10945.093172359999</v>
      </c>
      <c r="T15" s="68">
        <v>14553.695440329997</v>
      </c>
      <c r="U15" s="68">
        <v>17094.31164683</v>
      </c>
      <c r="V15" s="68">
        <v>19307.074986690001</v>
      </c>
      <c r="W15" s="68">
        <v>22037.288198119997</v>
      </c>
      <c r="X15" s="68">
        <v>25214.827418979999</v>
      </c>
      <c r="Y15" s="68">
        <v>28063.871575079997</v>
      </c>
      <c r="Z15" s="68">
        <v>31179.745729529997</v>
      </c>
      <c r="AA15" s="69">
        <v>37222.577769909993</v>
      </c>
      <c r="AB15" s="68">
        <v>3201.1788246599999</v>
      </c>
      <c r="AC15" s="68">
        <v>4313.7419903000009</v>
      </c>
      <c r="AD15" s="68">
        <v>7694.7806998499982</v>
      </c>
      <c r="AE15" s="68">
        <v>10197.5109701</v>
      </c>
      <c r="AF15" s="68">
        <v>12591.808561269994</v>
      </c>
      <c r="AG15" s="68">
        <v>15439.540110609996</v>
      </c>
      <c r="AH15" s="68">
        <v>16506.869919419998</v>
      </c>
      <c r="AI15" s="68">
        <v>19544.603150560004</v>
      </c>
      <c r="AJ15" s="68">
        <v>21472.790999140005</v>
      </c>
      <c r="AK15" s="68">
        <v>24720.08471449</v>
      </c>
      <c r="AL15" s="68">
        <v>26524.393469929993</v>
      </c>
      <c r="AM15" s="69">
        <v>31725.569202519997</v>
      </c>
      <c r="AN15" s="68">
        <v>3435.3504259900001</v>
      </c>
      <c r="AO15" s="68">
        <v>6849.8076010999994</v>
      </c>
      <c r="AP15" s="68">
        <v>10274.908403140002</v>
      </c>
      <c r="AQ15" s="68">
        <v>13842.549631720001</v>
      </c>
      <c r="AR15" s="68">
        <v>16618.151259790004</v>
      </c>
      <c r="AS15" s="68">
        <v>20582.430802750001</v>
      </c>
      <c r="AT15" s="68">
        <v>17453.421970490006</v>
      </c>
      <c r="AU15" s="68">
        <v>17939.93191607</v>
      </c>
      <c r="AV15" s="68">
        <v>19953.992729770001</v>
      </c>
      <c r="AW15" s="68">
        <v>21742.507177160005</v>
      </c>
      <c r="AX15" s="68">
        <v>24990.581822320004</v>
      </c>
      <c r="AY15" s="69">
        <v>31736.988525110002</v>
      </c>
      <c r="AZ15" s="68">
        <v>2768.1850219400003</v>
      </c>
      <c r="BA15" s="68">
        <v>5749.4261357699997</v>
      </c>
      <c r="BB15" s="68">
        <v>13099.142857120001</v>
      </c>
      <c r="BC15" s="68">
        <v>17364.550000979998</v>
      </c>
      <c r="BD15" s="68">
        <v>20599.215070260005</v>
      </c>
      <c r="BE15" s="68">
        <v>23235.099443269999</v>
      </c>
      <c r="BF15" s="68">
        <v>24700.82163395</v>
      </c>
      <c r="BG15" s="68">
        <v>30080.025418830002</v>
      </c>
      <c r="BH15" s="68">
        <v>31442.615474440008</v>
      </c>
      <c r="BI15" s="68">
        <v>33291.837278860003</v>
      </c>
      <c r="BJ15" s="68">
        <v>37654.265174670007</v>
      </c>
      <c r="BK15" s="68">
        <v>39688.037333720007</v>
      </c>
      <c r="BL15" s="70">
        <v>4477.2847044300006</v>
      </c>
      <c r="BM15" s="68">
        <v>6979.3506642000029</v>
      </c>
      <c r="BN15" s="68">
        <v>13382.31576537</v>
      </c>
      <c r="BO15" s="68">
        <v>18799.002492659998</v>
      </c>
      <c r="BP15" s="68">
        <v>23574.725158059999</v>
      </c>
      <c r="BQ15" s="68">
        <v>33657.343813650004</v>
      </c>
      <c r="BR15" s="68">
        <v>32179.830093290009</v>
      </c>
      <c r="BS15" s="68">
        <v>37346.67199897</v>
      </c>
      <c r="BT15" s="68">
        <v>40115.770421680005</v>
      </c>
      <c r="BU15" s="68">
        <v>44217.805679810001</v>
      </c>
      <c r="BV15" s="68">
        <v>53399.89090033</v>
      </c>
      <c r="BW15" s="68">
        <v>54052.747130050011</v>
      </c>
      <c r="BX15" s="70">
        <v>21745.584893269999</v>
      </c>
      <c r="BY15" s="68">
        <v>18389.71889593</v>
      </c>
      <c r="BZ15" s="68">
        <v>23905.216764580004</v>
      </c>
      <c r="CA15" s="68">
        <v>26383.511275699999</v>
      </c>
      <c r="CB15" s="68">
        <v>29441.950338059989</v>
      </c>
      <c r="CC15" s="68">
        <v>33338.523099939994</v>
      </c>
      <c r="CD15" s="68">
        <v>36162.567948249998</v>
      </c>
      <c r="CE15" s="68">
        <v>41277.491006939992</v>
      </c>
      <c r="CF15" s="68">
        <v>47143.583061929981</v>
      </c>
      <c r="CG15" s="68">
        <v>52880.383283539995</v>
      </c>
      <c r="CH15" s="68">
        <v>57882.30485618001</v>
      </c>
      <c r="CI15" s="68">
        <v>63450.367970709995</v>
      </c>
      <c r="CJ15" s="70">
        <v>8980.1464883000026</v>
      </c>
      <c r="CK15" s="68">
        <v>12451.330043100006</v>
      </c>
      <c r="CL15" s="68">
        <v>19126.469372130003</v>
      </c>
      <c r="CM15" s="68">
        <v>33880.788223290001</v>
      </c>
      <c r="CN15" s="68">
        <v>38180.804873880006</v>
      </c>
      <c r="CO15" s="68">
        <v>43731.325923800017</v>
      </c>
      <c r="CP15" s="68">
        <v>49050.726232370005</v>
      </c>
      <c r="CQ15" s="68">
        <v>55355.245799380013</v>
      </c>
      <c r="CR15" s="68">
        <v>59926.573484550005</v>
      </c>
      <c r="CS15" s="68">
        <v>66702.835644750012</v>
      </c>
      <c r="CT15" s="68">
        <v>70873.732798700003</v>
      </c>
      <c r="CU15" s="69">
        <v>79130.864126730026</v>
      </c>
      <c r="CV15" s="68">
        <v>3045.1094115900028</v>
      </c>
      <c r="CW15" s="68">
        <v>9051.549211720001</v>
      </c>
      <c r="CX15" s="68">
        <v>15801.077247440015</v>
      </c>
      <c r="CY15" s="68">
        <v>24434.638533490004</v>
      </c>
      <c r="CZ15" s="68">
        <v>30394.235751510012</v>
      </c>
      <c r="DA15" s="68">
        <v>35002.160320350005</v>
      </c>
      <c r="DB15" s="68">
        <v>43074.932724930011</v>
      </c>
      <c r="DC15" s="68">
        <v>51656.651024920022</v>
      </c>
      <c r="DD15" s="68">
        <v>60120.347852860017</v>
      </c>
      <c r="DE15" s="68">
        <v>67627.455808519982</v>
      </c>
      <c r="DF15" s="68">
        <v>76308.979890859977</v>
      </c>
      <c r="DG15" s="69">
        <v>88929.805257710002</v>
      </c>
      <c r="DH15" s="68">
        <v>6923.8907079600003</v>
      </c>
      <c r="DI15" s="68">
        <v>17754.012527160005</v>
      </c>
      <c r="DJ15" s="68">
        <v>25882.083309099999</v>
      </c>
      <c r="DK15" s="68">
        <v>33542.611886100007</v>
      </c>
      <c r="DL15" s="68">
        <v>40155.912190310002</v>
      </c>
      <c r="DM15" s="68">
        <v>48705.796920150002</v>
      </c>
      <c r="DN15" s="68">
        <v>59126.230271679997</v>
      </c>
      <c r="DO15" s="68">
        <v>73871.045178899993</v>
      </c>
      <c r="DP15" s="68">
        <v>85013.947196150024</v>
      </c>
      <c r="DQ15" s="68">
        <v>96373.747449020011</v>
      </c>
      <c r="DR15" s="68">
        <v>108224.73710614</v>
      </c>
      <c r="DS15" s="69">
        <v>126486.59882014</v>
      </c>
      <c r="DT15" s="68">
        <v>16343.27212233</v>
      </c>
      <c r="DU15" s="68">
        <v>25802.24127115</v>
      </c>
      <c r="DV15" s="68">
        <v>38752.947322269996</v>
      </c>
      <c r="DW15" s="68">
        <v>50976.98264514</v>
      </c>
      <c r="DX15" s="68">
        <v>61699.037820190002</v>
      </c>
      <c r="DY15" s="68">
        <v>72495.915025899987</v>
      </c>
      <c r="DZ15" s="68">
        <v>85948.502128240012</v>
      </c>
      <c r="EA15" s="68">
        <v>101220.86892373</v>
      </c>
      <c r="EB15" s="68">
        <v>113781.2052945</v>
      </c>
      <c r="EC15" s="68">
        <v>128184.38468591</v>
      </c>
      <c r="ED15" s="68">
        <v>140309.65670918999</v>
      </c>
      <c r="EE15" s="68">
        <v>155774.7514942</v>
      </c>
      <c r="EF15" s="70">
        <v>22713.062033509999</v>
      </c>
      <c r="EG15" s="68">
        <v>35012.285158010003</v>
      </c>
      <c r="EH15" s="68">
        <v>50611.350616930002</v>
      </c>
      <c r="EI15" s="68">
        <v>66250.38201745</v>
      </c>
      <c r="EJ15" s="68">
        <v>84579.122604899996</v>
      </c>
      <c r="EK15" s="68">
        <v>96338.232974419996</v>
      </c>
      <c r="EL15" s="68">
        <v>131788.06927817001</v>
      </c>
      <c r="EM15" s="68">
        <v>148173.94090748002</v>
      </c>
      <c r="EN15" s="68">
        <v>170206.20914598001</v>
      </c>
      <c r="EO15" s="68">
        <v>184406.19399454002</v>
      </c>
      <c r="EP15" s="68">
        <v>196380.11229672001</v>
      </c>
      <c r="EQ15" s="68">
        <v>213947.95985863</v>
      </c>
      <c r="ER15" s="70">
        <v>11795.786472260001</v>
      </c>
      <c r="ES15" s="68">
        <v>26857.925756479999</v>
      </c>
      <c r="ET15" s="68">
        <v>36823.42625289</v>
      </c>
      <c r="EU15" s="68">
        <v>53456.189369680003</v>
      </c>
      <c r="EV15" s="68">
        <v>70745.983099899997</v>
      </c>
      <c r="EW15" s="68">
        <v>88288.597255210014</v>
      </c>
      <c r="EX15" s="68">
        <v>107004.69848886</v>
      </c>
      <c r="EY15" s="68">
        <v>127029.8172872</v>
      </c>
      <c r="EZ15" s="68">
        <v>146439.32978510999</v>
      </c>
      <c r="FA15" s="68">
        <v>169279.88983251</v>
      </c>
      <c r="FB15" s="68">
        <v>192160.14304073999</v>
      </c>
      <c r="FC15" s="68">
        <v>214639.28722525001</v>
      </c>
      <c r="FD15" s="70">
        <v>35076.085353330003</v>
      </c>
      <c r="FE15" s="68">
        <v>50454.68897368</v>
      </c>
      <c r="FF15" s="68">
        <v>68995.016443710003</v>
      </c>
      <c r="FG15" s="68">
        <v>92210.157076079995</v>
      </c>
      <c r="FH15" s="68">
        <v>112410.12681474999</v>
      </c>
      <c r="FI15" s="68">
        <v>132059.94214391001</v>
      </c>
      <c r="FJ15" s="68">
        <v>153315.61518676</v>
      </c>
      <c r="FK15" s="68">
        <v>174983.38264885001</v>
      </c>
      <c r="FL15" s="68">
        <v>197629.76548416002</v>
      </c>
      <c r="FM15" s="68">
        <v>222061.26594404</v>
      </c>
      <c r="FN15" s="68">
        <v>242736.26074967001</v>
      </c>
      <c r="FO15" s="68"/>
    </row>
    <row r="16" spans="1:171" ht="18" customHeight="1" x14ac:dyDescent="0.25">
      <c r="A16" s="157"/>
      <c r="B16" s="12"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10">
        <v>14060100</v>
      </c>
      <c r="D16" s="68">
        <v>6955.5272293400003</v>
      </c>
      <c r="E16" s="68">
        <v>12422.53045142</v>
      </c>
      <c r="F16" s="68">
        <v>19521.772385259999</v>
      </c>
      <c r="G16" s="68">
        <v>26883.142348040001</v>
      </c>
      <c r="H16" s="68">
        <v>33135.854610139999</v>
      </c>
      <c r="I16" s="68">
        <v>39145.1189161</v>
      </c>
      <c r="J16" s="68">
        <v>45265.438738500001</v>
      </c>
      <c r="K16" s="68">
        <v>51151.033901529998</v>
      </c>
      <c r="L16" s="68">
        <v>57013.382551519993</v>
      </c>
      <c r="M16" s="68">
        <v>63239.305841230002</v>
      </c>
      <c r="N16" s="68">
        <v>69323.386986320009</v>
      </c>
      <c r="O16" s="69">
        <v>76175.472179759992</v>
      </c>
      <c r="P16" s="68">
        <v>6996.23725251</v>
      </c>
      <c r="Q16" s="68">
        <v>12939.276144489999</v>
      </c>
      <c r="R16" s="68">
        <v>19729.660892079999</v>
      </c>
      <c r="S16" s="68">
        <v>25853.409554449998</v>
      </c>
      <c r="T16" s="68">
        <v>33515.012529</v>
      </c>
      <c r="U16" s="68">
        <v>39880.384015800002</v>
      </c>
      <c r="V16" s="68">
        <v>45970.781836440001</v>
      </c>
      <c r="W16" s="68">
        <v>52801.115089960003</v>
      </c>
      <c r="X16" s="68">
        <v>60053.1523208</v>
      </c>
      <c r="Y16" s="68">
        <v>67228.840366339995</v>
      </c>
      <c r="Z16" s="68">
        <v>74600.361102529991</v>
      </c>
      <c r="AA16" s="69">
        <v>82694.177064039992</v>
      </c>
      <c r="AB16" s="68">
        <v>7664.2198418600001</v>
      </c>
      <c r="AC16" s="68">
        <v>13064.23927609</v>
      </c>
      <c r="AD16" s="68">
        <v>21249.456959849998</v>
      </c>
      <c r="AE16" s="68">
        <v>28479.346530709998</v>
      </c>
      <c r="AF16" s="68">
        <v>36062.236821699997</v>
      </c>
      <c r="AG16" s="68">
        <v>42643.683975269996</v>
      </c>
      <c r="AH16" s="68">
        <v>49620.140836799997</v>
      </c>
      <c r="AI16" s="68">
        <v>56063.753087819998</v>
      </c>
      <c r="AJ16" s="68">
        <v>63877.079806889997</v>
      </c>
      <c r="AK16" s="68">
        <v>69813.367410120001</v>
      </c>
      <c r="AL16" s="68">
        <v>77215.391312099993</v>
      </c>
      <c r="AM16" s="69">
        <v>84546.854820590001</v>
      </c>
      <c r="AN16" s="68">
        <v>8560.6224514699989</v>
      </c>
      <c r="AO16" s="68">
        <v>13374.291170719996</v>
      </c>
      <c r="AP16" s="68">
        <v>19028.154221379998</v>
      </c>
      <c r="AQ16" s="68">
        <v>26733.622657119995</v>
      </c>
      <c r="AR16" s="68">
        <v>34352.899044189995</v>
      </c>
      <c r="AS16" s="68">
        <v>40584.662367699995</v>
      </c>
      <c r="AT16" s="68">
        <v>47853.989860130001</v>
      </c>
      <c r="AU16" s="68">
        <v>53726.419763389997</v>
      </c>
      <c r="AV16" s="68">
        <v>60164.770940089998</v>
      </c>
      <c r="AW16" s="68">
        <v>66809.387012769992</v>
      </c>
      <c r="AX16" s="68">
        <v>73249.341802079987</v>
      </c>
      <c r="AY16" s="69">
        <v>81239.481841869987</v>
      </c>
      <c r="AZ16" s="68">
        <v>7529.4451356199997</v>
      </c>
      <c r="BA16" s="68">
        <v>14820.701266579999</v>
      </c>
      <c r="BB16" s="68">
        <v>25135.524814060002</v>
      </c>
      <c r="BC16" s="68">
        <v>33829.338273449997</v>
      </c>
      <c r="BD16" s="68">
        <v>42023.440389050003</v>
      </c>
      <c r="BE16" s="68">
        <v>49934.929010100001</v>
      </c>
      <c r="BF16" s="68">
        <v>58170.287860969998</v>
      </c>
      <c r="BG16" s="68">
        <v>68009.775844839998</v>
      </c>
      <c r="BH16" s="68">
        <v>76984.905082040001</v>
      </c>
      <c r="BI16" s="68">
        <v>85768.75465499</v>
      </c>
      <c r="BJ16" s="68">
        <v>96571.178672349997</v>
      </c>
      <c r="BK16" s="68">
        <v>108091.20065011999</v>
      </c>
      <c r="BL16" s="70">
        <v>12362.28023672</v>
      </c>
      <c r="BM16" s="68">
        <v>22760.196194240001</v>
      </c>
      <c r="BN16" s="68">
        <v>34960.128988739998</v>
      </c>
      <c r="BO16" s="68">
        <v>47110.619043699997</v>
      </c>
      <c r="BP16" s="68">
        <v>57929.239606379997</v>
      </c>
      <c r="BQ16" s="68">
        <v>67578.177382039998</v>
      </c>
      <c r="BR16" s="68">
        <v>77783.652906489995</v>
      </c>
      <c r="BS16" s="68">
        <v>88503.884967839986</v>
      </c>
      <c r="BT16" s="68">
        <v>99825.102279969986</v>
      </c>
      <c r="BU16" s="68">
        <v>111017.95767949999</v>
      </c>
      <c r="BV16" s="68">
        <v>124633.07095421999</v>
      </c>
      <c r="BW16" s="68">
        <v>139489.35873353999</v>
      </c>
      <c r="BX16" s="70">
        <v>18575.777782049998</v>
      </c>
      <c r="BY16" s="68">
        <v>32160.168277889999</v>
      </c>
      <c r="BZ16" s="68">
        <v>47590.434496050002</v>
      </c>
      <c r="CA16" s="68">
        <v>61163.315325290001</v>
      </c>
      <c r="CB16" s="68">
        <v>74082.006933039986</v>
      </c>
      <c r="CC16" s="68">
        <v>87077.722822509983</v>
      </c>
      <c r="CD16" s="68">
        <v>101201.42080729999</v>
      </c>
      <c r="CE16" s="68">
        <v>115924.78315004999</v>
      </c>
      <c r="CF16" s="68">
        <v>131458.92151536999</v>
      </c>
      <c r="CG16" s="68">
        <v>146922.74905235</v>
      </c>
      <c r="CH16" s="68">
        <v>163282.96839520001</v>
      </c>
      <c r="CI16" s="68">
        <v>180173.00718133998</v>
      </c>
      <c r="CJ16" s="70">
        <v>20985.557720730001</v>
      </c>
      <c r="CK16" s="68">
        <v>36001.728544760001</v>
      </c>
      <c r="CL16" s="68">
        <v>52773.012313500003</v>
      </c>
      <c r="CM16" s="68">
        <v>77476.510908030003</v>
      </c>
      <c r="CN16" s="68">
        <v>92979.196441470005</v>
      </c>
      <c r="CO16" s="68">
        <v>108163.00462246001</v>
      </c>
      <c r="CP16" s="68">
        <v>124218.00921331</v>
      </c>
      <c r="CQ16" s="68">
        <v>140514.98805784</v>
      </c>
      <c r="CR16" s="68">
        <v>157549.47490637001</v>
      </c>
      <c r="CS16" s="68">
        <v>174666.56098659002</v>
      </c>
      <c r="CT16" s="68">
        <v>192483.75552896003</v>
      </c>
      <c r="CU16" s="69">
        <v>210790.84268042006</v>
      </c>
      <c r="CV16" s="68">
        <v>22756.40798385</v>
      </c>
      <c r="CW16" s="68">
        <v>41820.186993130003</v>
      </c>
      <c r="CX16" s="68">
        <v>61167.89456623001</v>
      </c>
      <c r="CY16" s="68">
        <v>81627.04202768</v>
      </c>
      <c r="CZ16" s="68">
        <v>100523.31039599</v>
      </c>
      <c r="DA16" s="68">
        <v>118724.9397528</v>
      </c>
      <c r="DB16" s="68">
        <v>137202.78763762</v>
      </c>
      <c r="DC16" s="68">
        <v>157131.65069414003</v>
      </c>
      <c r="DD16" s="68">
        <v>177558.94340734</v>
      </c>
      <c r="DE16" s="68">
        <v>198370.63063448999</v>
      </c>
      <c r="DF16" s="68">
        <v>218381.87896698999</v>
      </c>
      <c r="DG16" s="69">
        <v>240828.57276857999</v>
      </c>
      <c r="DH16" s="68">
        <v>24915.889317860001</v>
      </c>
      <c r="DI16" s="68">
        <v>46553.216484830002</v>
      </c>
      <c r="DJ16" s="68">
        <v>65324.436820910007</v>
      </c>
      <c r="DK16" s="68">
        <v>84995.108225860007</v>
      </c>
      <c r="DL16" s="68">
        <v>103594.68238982001</v>
      </c>
      <c r="DM16" s="68">
        <v>123769.4033146</v>
      </c>
      <c r="DN16" s="68">
        <v>143320.71079526999</v>
      </c>
      <c r="DO16" s="68">
        <v>166638.14462563</v>
      </c>
      <c r="DP16" s="68">
        <v>189275.65795932</v>
      </c>
      <c r="DQ16" s="68">
        <v>212516.17847514001</v>
      </c>
      <c r="DR16" s="68">
        <v>236937.75357159</v>
      </c>
      <c r="DS16" s="69">
        <v>269589.65331804001</v>
      </c>
      <c r="DT16" s="68">
        <v>29329.702939790001</v>
      </c>
      <c r="DU16" s="68">
        <v>51268.192637280001</v>
      </c>
      <c r="DV16" s="68">
        <v>76297.709951559998</v>
      </c>
      <c r="DW16" s="68">
        <v>100959.16518847999</v>
      </c>
      <c r="DX16" s="68">
        <v>124605.91139838001</v>
      </c>
      <c r="DY16" s="68">
        <v>147400.81294231</v>
      </c>
      <c r="DZ16" s="68">
        <v>172002.39272427</v>
      </c>
      <c r="EA16" s="68">
        <v>198054.47753187999</v>
      </c>
      <c r="EB16" s="68">
        <v>224811.3313629</v>
      </c>
      <c r="EC16" s="68">
        <v>252864.23080423998</v>
      </c>
      <c r="ED16" s="68">
        <v>282716.00877634005</v>
      </c>
      <c r="EE16" s="68">
        <v>315476.47497377003</v>
      </c>
      <c r="EF16" s="70">
        <v>41232.03937128</v>
      </c>
      <c r="EG16" s="68">
        <v>65605.290390110007</v>
      </c>
      <c r="EH16" s="68">
        <v>82028.656664410009</v>
      </c>
      <c r="EI16" s="68">
        <v>97667.923541899989</v>
      </c>
      <c r="EJ16" s="68">
        <v>115973.96781169</v>
      </c>
      <c r="EK16" s="68">
        <v>137231.47678170001</v>
      </c>
      <c r="EL16" s="68">
        <v>172681.77513344001</v>
      </c>
      <c r="EM16" s="68">
        <v>198532.27663906</v>
      </c>
      <c r="EN16" s="68">
        <v>222165.35716352999</v>
      </c>
      <c r="EO16" s="68">
        <v>247277.7387284</v>
      </c>
      <c r="EP16" s="68">
        <v>272843.61277423002</v>
      </c>
      <c r="EQ16" s="68">
        <v>298536.97944348998</v>
      </c>
      <c r="ER16" s="70">
        <v>31105.953000720001</v>
      </c>
      <c r="ES16" s="68">
        <v>52763.296463359999</v>
      </c>
      <c r="ET16" s="68">
        <v>77207.743131539988</v>
      </c>
      <c r="EU16" s="68">
        <v>105207.22709405</v>
      </c>
      <c r="EV16" s="68">
        <v>132427.77061372998</v>
      </c>
      <c r="EW16" s="68">
        <v>160317.46159260999</v>
      </c>
      <c r="EX16" s="68">
        <v>189009.70963145999</v>
      </c>
      <c r="EY16" s="68">
        <v>217988.42683020001</v>
      </c>
      <c r="EZ16" s="68">
        <v>248083.06261348</v>
      </c>
      <c r="FA16" s="68">
        <v>280861.45627142</v>
      </c>
      <c r="FB16" s="68">
        <v>313617.57774610998</v>
      </c>
      <c r="FC16" s="68">
        <v>347018.33250516996</v>
      </c>
      <c r="FD16" s="70">
        <v>44865.875750199993</v>
      </c>
      <c r="FE16" s="68">
        <v>71990.860920439998</v>
      </c>
      <c r="FF16" s="68">
        <v>101657.40610197</v>
      </c>
      <c r="FG16" s="68">
        <v>136869.83598497999</v>
      </c>
      <c r="FH16" s="68">
        <v>169727.22309324</v>
      </c>
      <c r="FI16" s="68">
        <v>202159.53427815001</v>
      </c>
      <c r="FJ16" s="68">
        <v>236935.04564295002</v>
      </c>
      <c r="FK16" s="68">
        <v>270812.88153084001</v>
      </c>
      <c r="FL16" s="68">
        <v>307297.17030877003</v>
      </c>
      <c r="FM16" s="68">
        <v>347002.28626026004</v>
      </c>
      <c r="FN16" s="68">
        <v>382659.36606526002</v>
      </c>
      <c r="FO16" s="68"/>
    </row>
    <row r="17" spans="1:171" ht="18" customHeight="1" x14ac:dyDescent="0.25">
      <c r="A17" s="157"/>
      <c r="B17" s="12" t="str">
        <f>IF('0'!$A$1=1,"Бюджетне відшкодування податку на додану вартість","VAT refund from the budget")</f>
        <v>Бюджетне відшкодування податку на додану вартість</v>
      </c>
      <c r="C17" s="10">
        <v>14060200</v>
      </c>
      <c r="D17" s="68">
        <v>-2571.7853414699998</v>
      </c>
      <c r="E17" s="68">
        <v>-5057.1654432100004</v>
      </c>
      <c r="F17" s="68">
        <v>-8924.468598290001</v>
      </c>
      <c r="G17" s="68">
        <v>-12262.298058510001</v>
      </c>
      <c r="H17" s="68">
        <v>-16663.627953350002</v>
      </c>
      <c r="I17" s="68">
        <v>-20958.815231860004</v>
      </c>
      <c r="J17" s="68">
        <v>-25416.316104190002</v>
      </c>
      <c r="K17" s="68">
        <v>-28662.944539250002</v>
      </c>
      <c r="L17" s="68">
        <v>-31880.681923090004</v>
      </c>
      <c r="M17" s="68">
        <v>-35689.742744040006</v>
      </c>
      <c r="N17" s="68">
        <v>-39434.109293990005</v>
      </c>
      <c r="O17" s="69">
        <v>-42779.075966890006</v>
      </c>
      <c r="P17" s="68">
        <v>-3589.3849160700001</v>
      </c>
      <c r="Q17" s="68">
        <v>-7316.3998086299998</v>
      </c>
      <c r="R17" s="68">
        <v>-11367.30148704</v>
      </c>
      <c r="S17" s="68">
        <v>-15067.496272409999</v>
      </c>
      <c r="T17" s="68">
        <v>-19159.08313658</v>
      </c>
      <c r="U17" s="68">
        <v>-23025.878673740001</v>
      </c>
      <c r="V17" s="68">
        <v>-26943.493680029998</v>
      </c>
      <c r="W17" s="68">
        <v>-31082.66733127</v>
      </c>
      <c r="X17" s="68">
        <v>-35200.215480809995</v>
      </c>
      <c r="Y17" s="68">
        <v>-39571.559418669996</v>
      </c>
      <c r="Z17" s="68">
        <v>-43868.242386949998</v>
      </c>
      <c r="AA17" s="69">
        <v>-45958.965314830006</v>
      </c>
      <c r="AB17" s="68">
        <v>-4508.0444383399999</v>
      </c>
      <c r="AC17" s="68">
        <v>-8833.9821577999992</v>
      </c>
      <c r="AD17" s="68">
        <v>-13688.259653280002</v>
      </c>
      <c r="AE17" s="68">
        <v>-18467.70808135</v>
      </c>
      <c r="AF17" s="68">
        <v>-23713.546725830005</v>
      </c>
      <c r="AG17" s="68">
        <v>-27499.405102820005</v>
      </c>
      <c r="AH17" s="68">
        <v>-33462.131805110002</v>
      </c>
      <c r="AI17" s="68">
        <v>-36928.319016839996</v>
      </c>
      <c r="AJ17" s="68">
        <v>-42866.659244879993</v>
      </c>
      <c r="AK17" s="68">
        <v>-45609.921425929999</v>
      </c>
      <c r="AL17" s="68">
        <v>-51262.35276419</v>
      </c>
      <c r="AM17" s="69">
        <v>-53447.57666228</v>
      </c>
      <c r="AN17" s="68">
        <v>-5180.0453310399998</v>
      </c>
      <c r="AO17" s="68">
        <v>-6648.3087467799996</v>
      </c>
      <c r="AP17" s="68">
        <v>-8934.9838600100011</v>
      </c>
      <c r="AQ17" s="68">
        <v>-13128.95424589</v>
      </c>
      <c r="AR17" s="68">
        <v>-18029.165023549998</v>
      </c>
      <c r="AS17" s="68">
        <v>-20355.260134939999</v>
      </c>
      <c r="AT17" s="68">
        <v>-30821.5137368</v>
      </c>
      <c r="AU17" s="68">
        <v>-36270.48858641</v>
      </c>
      <c r="AV17" s="68">
        <v>-40757.116237430004</v>
      </c>
      <c r="AW17" s="68">
        <v>-45675.7452892</v>
      </c>
      <c r="AX17" s="68">
        <v>-48922.455123489999</v>
      </c>
      <c r="AY17" s="69">
        <v>-50216.250269030003</v>
      </c>
      <c r="AZ17" s="68">
        <v>-4816.3978590799998</v>
      </c>
      <c r="BA17" s="68">
        <v>-9072.7244575900004</v>
      </c>
      <c r="BB17" s="68">
        <v>-12037.425645040001</v>
      </c>
      <c r="BC17" s="68">
        <v>-16465.768549109998</v>
      </c>
      <c r="BD17" s="68">
        <v>-21425.386602429997</v>
      </c>
      <c r="BE17" s="68">
        <v>-26701.281913019997</v>
      </c>
      <c r="BF17" s="68">
        <v>-33470.988670909996</v>
      </c>
      <c r="BG17" s="68">
        <v>-37931.468016369996</v>
      </c>
      <c r="BH17" s="68">
        <v>-45544.41774759999</v>
      </c>
      <c r="BI17" s="68">
        <v>-52479.017471189996</v>
      </c>
      <c r="BJ17" s="68">
        <v>-58919.264566719998</v>
      </c>
      <c r="BK17" s="68">
        <v>-68405.295441559996</v>
      </c>
      <c r="BL17" s="70">
        <v>-7887.0992506899993</v>
      </c>
      <c r="BM17" s="68">
        <v>-15953.80102187</v>
      </c>
      <c r="BN17" s="68">
        <v>-22210.224344049999</v>
      </c>
      <c r="BO17" s="68">
        <v>-29343.368884869997</v>
      </c>
      <c r="BP17" s="68">
        <v>-36020.950827819994</v>
      </c>
      <c r="BQ17" s="68">
        <v>-36132.201964529995</v>
      </c>
      <c r="BR17" s="68">
        <v>-48242.535218989993</v>
      </c>
      <c r="BS17" s="68">
        <v>-54427.466058249993</v>
      </c>
      <c r="BT17" s="68">
        <v>-63739.920790499993</v>
      </c>
      <c r="BU17" s="68">
        <v>-72335.455342159999</v>
      </c>
      <c r="BV17" s="68">
        <v>-78445.695239599998</v>
      </c>
      <c r="BW17" s="68">
        <v>-94405.435048769999</v>
      </c>
      <c r="BX17" s="70">
        <v>-27.859404909999999</v>
      </c>
      <c r="BY17" s="68">
        <v>-17008.055606829999</v>
      </c>
      <c r="BZ17" s="68">
        <v>-26928.509377369999</v>
      </c>
      <c r="CA17" s="68">
        <v>-38022.068871430005</v>
      </c>
      <c r="CB17" s="68">
        <v>-47884.187436940003</v>
      </c>
      <c r="CC17" s="68">
        <v>-56984.248831839999</v>
      </c>
      <c r="CD17" s="68">
        <v>-68286.299938709999</v>
      </c>
      <c r="CE17" s="68">
        <v>-77897.674399070005</v>
      </c>
      <c r="CF17" s="68">
        <v>-87569.39042507</v>
      </c>
      <c r="CG17" s="68">
        <v>-97299.270093739993</v>
      </c>
      <c r="CH17" s="68">
        <v>-108720.78088327998</v>
      </c>
      <c r="CI17" s="68">
        <v>-120060.59243099998</v>
      </c>
      <c r="CJ17" s="70">
        <v>-12005.63046592</v>
      </c>
      <c r="CK17" s="68">
        <v>-23551.174167419998</v>
      </c>
      <c r="CL17" s="68">
        <v>-33647.789125950003</v>
      </c>
      <c r="CM17" s="68">
        <v>-43597.301733760003</v>
      </c>
      <c r="CN17" s="68">
        <v>-54800.179599900002</v>
      </c>
      <c r="CO17" s="68">
        <v>-64434.820453879998</v>
      </c>
      <c r="CP17" s="68">
        <v>-75164.099836300011</v>
      </c>
      <c r="CQ17" s="68">
        <v>-85156.998430339998</v>
      </c>
      <c r="CR17" s="68">
        <v>-97620.309261570015</v>
      </c>
      <c r="CS17" s="68">
        <v>-107961.71824875001</v>
      </c>
      <c r="CT17" s="68">
        <v>-121609.00310169002</v>
      </c>
      <c r="CU17" s="69">
        <v>-131659.43263977001</v>
      </c>
      <c r="CV17" s="68">
        <v>-19710.687808709998</v>
      </c>
      <c r="CW17" s="68">
        <v>-32768.705785450002</v>
      </c>
      <c r="CX17" s="68">
        <v>-45366.759218519997</v>
      </c>
      <c r="CY17" s="68">
        <v>-57193.097806519996</v>
      </c>
      <c r="CZ17" s="68">
        <v>-70129.758197140007</v>
      </c>
      <c r="DA17" s="68">
        <v>-83723.924802410009</v>
      </c>
      <c r="DB17" s="68">
        <v>-94129.630909789994</v>
      </c>
      <c r="DC17" s="68">
        <v>-105485.50067349001</v>
      </c>
      <c r="DD17" s="68">
        <v>-117440.18845401</v>
      </c>
      <c r="DE17" s="68">
        <v>-130745.38268099001</v>
      </c>
      <c r="DF17" s="68">
        <v>-142075.34267126</v>
      </c>
      <c r="DG17" s="69">
        <v>-151901.22537775</v>
      </c>
      <c r="DH17" s="68">
        <v>-17992.575851500002</v>
      </c>
      <c r="DI17" s="68">
        <v>-28799.551215259999</v>
      </c>
      <c r="DJ17" s="68">
        <v>-39442.48928537</v>
      </c>
      <c r="DK17" s="68">
        <v>-51452.760631630001</v>
      </c>
      <c r="DL17" s="68">
        <v>-63439.238726940006</v>
      </c>
      <c r="DM17" s="68">
        <v>-75064.39381419</v>
      </c>
      <c r="DN17" s="68">
        <v>-84195.122903440002</v>
      </c>
      <c r="DO17" s="68">
        <v>-92767.838652460006</v>
      </c>
      <c r="DP17" s="68">
        <v>-104262.47178825999</v>
      </c>
      <c r="DQ17" s="68">
        <v>-116143.30613133</v>
      </c>
      <c r="DR17" s="68">
        <v>-128713.67251619999</v>
      </c>
      <c r="DS17" s="69">
        <v>-143108.56710070002</v>
      </c>
      <c r="DT17" s="68">
        <v>-12987.56125997</v>
      </c>
      <c r="DU17" s="68">
        <v>-25464.72879456</v>
      </c>
      <c r="DV17" s="68">
        <v>-37541.245608429999</v>
      </c>
      <c r="DW17" s="68">
        <v>-49978.128983429997</v>
      </c>
      <c r="DX17" s="68">
        <v>-62903.058184379996</v>
      </c>
      <c r="DY17" s="68">
        <v>-74900.859885270009</v>
      </c>
      <c r="DZ17" s="68">
        <v>-86049.73348960001</v>
      </c>
      <c r="EA17" s="68">
        <v>-96829.612697830002</v>
      </c>
      <c r="EB17" s="68">
        <v>-111026.12198058001</v>
      </c>
      <c r="EC17" s="68">
        <v>-124675.91342352</v>
      </c>
      <c r="ED17" s="68">
        <v>-142405.64448081001</v>
      </c>
      <c r="EE17" s="68">
        <v>-159701.07027629</v>
      </c>
      <c r="EF17" s="70">
        <v>-18519.297691150001</v>
      </c>
      <c r="EG17" s="68">
        <v>-30593.340781660001</v>
      </c>
      <c r="EH17" s="68">
        <v>-31417.673287080001</v>
      </c>
      <c r="EI17" s="68">
        <v>-31417.92138363</v>
      </c>
      <c r="EJ17" s="68">
        <v>-31395.184723630002</v>
      </c>
      <c r="EK17" s="68">
        <v>-40893.57227954</v>
      </c>
      <c r="EL17" s="68">
        <v>-40894.125302529996</v>
      </c>
      <c r="EM17" s="68">
        <v>-50358.854106029998</v>
      </c>
      <c r="EN17" s="68">
        <v>-51959.675528</v>
      </c>
      <c r="EO17" s="68">
        <v>-62872.060178309999</v>
      </c>
      <c r="EP17" s="68">
        <v>-76464.041502270004</v>
      </c>
      <c r="EQ17" s="68">
        <v>-84591.886854070006</v>
      </c>
      <c r="ER17" s="70">
        <v>-19310.205591009999</v>
      </c>
      <c r="ES17" s="68">
        <v>-25905.41590235</v>
      </c>
      <c r="ET17" s="68">
        <v>-40384.535744349996</v>
      </c>
      <c r="EU17" s="68">
        <v>-51751.857533210001</v>
      </c>
      <c r="EV17" s="68">
        <v>-61681.938887290002</v>
      </c>
      <c r="EW17" s="68">
        <v>-72029.077437109998</v>
      </c>
      <c r="EX17" s="68">
        <v>-82005.306428130003</v>
      </c>
      <c r="EY17" s="68">
        <v>-90958.453404119995</v>
      </c>
      <c r="EZ17" s="68">
        <v>-101643.59842721</v>
      </c>
      <c r="FA17" s="68">
        <v>-111581.34540316</v>
      </c>
      <c r="FB17" s="68">
        <v>-121457.29121211999</v>
      </c>
      <c r="FC17" s="68">
        <v>-132378.92795215</v>
      </c>
      <c r="FD17" s="70">
        <v>-9789.7719793899996</v>
      </c>
      <c r="FE17" s="68">
        <v>-21536.157272279997</v>
      </c>
      <c r="FF17" s="68">
        <v>-32662.483811779999</v>
      </c>
      <c r="FG17" s="68">
        <v>-44659.805732589994</v>
      </c>
      <c r="FH17" s="68">
        <v>-57316.994465010001</v>
      </c>
      <c r="FI17" s="68">
        <v>-70099.493683759996</v>
      </c>
      <c r="FJ17" s="68">
        <v>-83619.358037159996</v>
      </c>
      <c r="FK17" s="68">
        <v>-95829.474956679987</v>
      </c>
      <c r="FL17" s="68">
        <v>-109667.38315395</v>
      </c>
      <c r="FM17" s="68">
        <v>-124940.95563801</v>
      </c>
      <c r="FN17" s="68">
        <v>-139923.03271892999</v>
      </c>
      <c r="FO17" s="68"/>
    </row>
    <row r="18" spans="1:171" ht="18" customHeight="1" x14ac:dyDescent="0.25">
      <c r="A18" s="157"/>
      <c r="B18" s="11"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10">
        <v>14070000</v>
      </c>
      <c r="D18" s="68">
        <v>5162.9778333800004</v>
      </c>
      <c r="E18" s="68">
        <v>11587.745230600001</v>
      </c>
      <c r="F18" s="68">
        <v>18653.180709700002</v>
      </c>
      <c r="G18" s="68">
        <v>25851.157970979999</v>
      </c>
      <c r="H18" s="68">
        <v>33542.44354737</v>
      </c>
      <c r="I18" s="68">
        <v>41045.530985339996</v>
      </c>
      <c r="J18" s="68">
        <v>50532.744729669997</v>
      </c>
      <c r="K18" s="68">
        <v>60784.534575400001</v>
      </c>
      <c r="L18" s="68">
        <v>69578.01297014</v>
      </c>
      <c r="M18" s="68">
        <v>77978.528547399997</v>
      </c>
      <c r="N18" s="68">
        <v>86652.003255579999</v>
      </c>
      <c r="O18" s="69">
        <v>96024.959667470001</v>
      </c>
      <c r="P18" s="68">
        <v>6881.3789306300005</v>
      </c>
      <c r="Q18" s="68">
        <v>14616.913117389999</v>
      </c>
      <c r="R18" s="68">
        <v>23088.177695220002</v>
      </c>
      <c r="S18" s="68">
        <v>31616.028184840001</v>
      </c>
      <c r="T18" s="68">
        <v>40928.41665693</v>
      </c>
      <c r="U18" s="68">
        <v>50530.783753129996</v>
      </c>
      <c r="V18" s="68">
        <v>58210.206922719997</v>
      </c>
      <c r="W18" s="68">
        <v>68426.826913279991</v>
      </c>
      <c r="X18" s="68">
        <v>75777.20028533999</v>
      </c>
      <c r="Y18" s="68">
        <v>84314.337152070002</v>
      </c>
      <c r="Z18" s="68">
        <v>93026.041539819998</v>
      </c>
      <c r="AA18" s="69">
        <v>101604.24630094999</v>
      </c>
      <c r="AB18" s="68">
        <v>6485.8546346200001</v>
      </c>
      <c r="AC18" s="68">
        <v>13076.022343459999</v>
      </c>
      <c r="AD18" s="68">
        <v>21637.181421150002</v>
      </c>
      <c r="AE18" s="68">
        <v>29153.921927269999</v>
      </c>
      <c r="AF18" s="68">
        <v>38901.109012690002</v>
      </c>
      <c r="AG18" s="68">
        <v>45975.331976360001</v>
      </c>
      <c r="AH18" s="68">
        <v>55556.76490314</v>
      </c>
      <c r="AI18" s="68">
        <v>62003.004969319998</v>
      </c>
      <c r="AJ18" s="68">
        <v>72315.103076190004</v>
      </c>
      <c r="AK18" s="68">
        <v>80910.767093179995</v>
      </c>
      <c r="AL18" s="68">
        <v>89158.426229100005</v>
      </c>
      <c r="AM18" s="69">
        <v>96543.738712460006</v>
      </c>
      <c r="AN18" s="68">
        <v>5279.7636202700005</v>
      </c>
      <c r="AO18" s="68">
        <v>10080.24622311</v>
      </c>
      <c r="AP18" s="68">
        <v>17383.9451768</v>
      </c>
      <c r="AQ18" s="68">
        <v>26825.200889419997</v>
      </c>
      <c r="AR18" s="68">
        <v>35612.855010449995</v>
      </c>
      <c r="AS18" s="68">
        <v>43400.73830823</v>
      </c>
      <c r="AT18" s="68">
        <v>53853.209286929996</v>
      </c>
      <c r="AU18" s="68">
        <v>63058.452963069998</v>
      </c>
      <c r="AV18" s="68">
        <v>74067.009597880009</v>
      </c>
      <c r="AW18" s="68">
        <v>85462.173072940001</v>
      </c>
      <c r="AX18" s="68">
        <v>95467.235028109993</v>
      </c>
      <c r="AY18" s="69">
        <v>107287.27032969</v>
      </c>
      <c r="AZ18" s="68">
        <v>6814.2032662799993</v>
      </c>
      <c r="BA18" s="68">
        <v>17593.251949689999</v>
      </c>
      <c r="BB18" s="68">
        <v>29887.878902650002</v>
      </c>
      <c r="BC18" s="68">
        <v>41370.305835660001</v>
      </c>
      <c r="BD18" s="68">
        <v>51007.968317070001</v>
      </c>
      <c r="BE18" s="68">
        <v>61437.682226099998</v>
      </c>
      <c r="BF18" s="68">
        <v>74016.614575759988</v>
      </c>
      <c r="BG18" s="68">
        <v>86088.458525279988</v>
      </c>
      <c r="BH18" s="68">
        <v>98762.109182269996</v>
      </c>
      <c r="BI18" s="68">
        <v>111477.37530771999</v>
      </c>
      <c r="BJ18" s="68">
        <v>125023.12002638</v>
      </c>
      <c r="BK18" s="68">
        <v>138764.34787642001</v>
      </c>
      <c r="BL18" s="70">
        <v>9530.9664536399996</v>
      </c>
      <c r="BM18" s="68">
        <v>23500.849722929997</v>
      </c>
      <c r="BN18" s="68">
        <v>39703.92913941</v>
      </c>
      <c r="BO18" s="68">
        <v>54269.151183039998</v>
      </c>
      <c r="BP18" s="68">
        <v>67333.496096110001</v>
      </c>
      <c r="BQ18" s="68">
        <v>80618.337661009995</v>
      </c>
      <c r="BR18" s="68">
        <v>95454.784049359994</v>
      </c>
      <c r="BS18" s="68">
        <v>112077.22806443999</v>
      </c>
      <c r="BT18" s="68">
        <v>128324.19430498999</v>
      </c>
      <c r="BU18" s="68">
        <v>145143.11337400001</v>
      </c>
      <c r="BV18" s="68">
        <v>162400.40644252</v>
      </c>
      <c r="BW18" s="68">
        <v>181453.28280925</v>
      </c>
      <c r="BX18" s="70">
        <v>15291.529447630001</v>
      </c>
      <c r="BY18" s="68">
        <v>33966.068392839996</v>
      </c>
      <c r="BZ18" s="68">
        <v>56246.102076559997</v>
      </c>
      <c r="CA18" s="68">
        <v>76208.568305459994</v>
      </c>
      <c r="CB18" s="68">
        <v>95398.379056289996</v>
      </c>
      <c r="CC18" s="68">
        <v>114733.02909087999</v>
      </c>
      <c r="CD18" s="68">
        <v>134657.94584885001</v>
      </c>
      <c r="CE18" s="68">
        <v>155680.21146143001</v>
      </c>
      <c r="CF18" s="68">
        <v>176791.88144911002</v>
      </c>
      <c r="CG18" s="68">
        <v>200504.32114309</v>
      </c>
      <c r="CH18" s="68">
        <v>225227.28986537</v>
      </c>
      <c r="CI18" s="68">
        <v>250530.22649456002</v>
      </c>
      <c r="CJ18" s="70">
        <v>22033.120966229999</v>
      </c>
      <c r="CK18" s="68">
        <v>43492.857069580001</v>
      </c>
      <c r="CL18" s="68">
        <v>65358.171612820006</v>
      </c>
      <c r="CM18" s="68">
        <v>86354.006902060006</v>
      </c>
      <c r="CN18" s="68">
        <v>109182.44585477001</v>
      </c>
      <c r="CO18" s="68">
        <v>130570.22253188</v>
      </c>
      <c r="CP18" s="68">
        <v>155785.55254286001</v>
      </c>
      <c r="CQ18" s="68">
        <v>182036.64768813</v>
      </c>
      <c r="CR18" s="68">
        <v>208571.46762981001</v>
      </c>
      <c r="CS18" s="68">
        <v>239609.62478288999</v>
      </c>
      <c r="CT18" s="68">
        <v>269084.46909054002</v>
      </c>
      <c r="CU18" s="69">
        <v>295377.32238049002</v>
      </c>
      <c r="CV18" s="68">
        <v>20972.441675360002</v>
      </c>
      <c r="CW18" s="68">
        <v>44750.829213650002</v>
      </c>
      <c r="CX18" s="68">
        <v>69614.247026660014</v>
      </c>
      <c r="CY18" s="68">
        <v>92606.893428040014</v>
      </c>
      <c r="CZ18" s="68">
        <v>117453.91181367001</v>
      </c>
      <c r="DA18" s="68">
        <v>138609.10449797002</v>
      </c>
      <c r="DB18" s="68">
        <v>164665.75998872</v>
      </c>
      <c r="DC18" s="68">
        <v>187233.73139698</v>
      </c>
      <c r="DD18" s="68">
        <v>211017.66515463</v>
      </c>
      <c r="DE18" s="68">
        <v>238269.10825649003</v>
      </c>
      <c r="DF18" s="68">
        <v>262078.69825985</v>
      </c>
      <c r="DG18" s="69">
        <v>289760.41608359001</v>
      </c>
      <c r="DH18" s="68">
        <v>16619.50605552</v>
      </c>
      <c r="DI18" s="68">
        <v>37350.495296460002</v>
      </c>
      <c r="DJ18" s="68">
        <v>60099.440646069997</v>
      </c>
      <c r="DK18" s="68">
        <v>78346.482527489992</v>
      </c>
      <c r="DL18" s="68">
        <v>95520.599920480003</v>
      </c>
      <c r="DM18" s="68">
        <v>115472.40933732</v>
      </c>
      <c r="DN18" s="68">
        <v>139111.96447102999</v>
      </c>
      <c r="DO18" s="68">
        <v>163876.50737923002</v>
      </c>
      <c r="DP18" s="68">
        <v>188753.33524246997</v>
      </c>
      <c r="DQ18" s="68">
        <v>216288.50491035002</v>
      </c>
      <c r="DR18" s="68">
        <v>243860.81499185998</v>
      </c>
      <c r="DS18" s="69">
        <v>274113.50500531</v>
      </c>
      <c r="DT18" s="68">
        <v>20487.622654549999</v>
      </c>
      <c r="DU18" s="68">
        <v>45339.032113120003</v>
      </c>
      <c r="DV18" s="68">
        <v>77115.549331289993</v>
      </c>
      <c r="DW18" s="68">
        <v>105499.44053074</v>
      </c>
      <c r="DX18" s="68">
        <v>132795.91098578999</v>
      </c>
      <c r="DY18" s="68">
        <v>161758.28789795999</v>
      </c>
      <c r="DZ18" s="68">
        <v>192291.81176382001</v>
      </c>
      <c r="EA18" s="68">
        <v>226300.71269372001</v>
      </c>
      <c r="EB18" s="68">
        <v>264151.34974853002</v>
      </c>
      <c r="EC18" s="68">
        <v>298790.67831685999</v>
      </c>
      <c r="ED18" s="68">
        <v>338401.75697396998</v>
      </c>
      <c r="EE18" s="68">
        <v>380714.38638059003</v>
      </c>
      <c r="EF18" s="70">
        <v>29998.0207028</v>
      </c>
      <c r="EG18" s="68">
        <v>62459.461848940002</v>
      </c>
      <c r="EH18" s="68">
        <v>69477.29143016001</v>
      </c>
      <c r="EI18" s="68">
        <v>77344.564735740001</v>
      </c>
      <c r="EJ18" s="68">
        <v>86202.719931729996</v>
      </c>
      <c r="EK18" s="68">
        <v>98138.900353509991</v>
      </c>
      <c r="EL18" s="68">
        <v>118373.62368322001</v>
      </c>
      <c r="EM18" s="68">
        <v>144589.31429931</v>
      </c>
      <c r="EN18" s="68">
        <v>170925.29782127999</v>
      </c>
      <c r="EO18" s="68">
        <v>196924.38869391</v>
      </c>
      <c r="EP18" s="68">
        <v>223697.71812669002</v>
      </c>
      <c r="EQ18" s="68">
        <v>253052.96082867001</v>
      </c>
      <c r="ER18" s="70">
        <v>24435.91531656</v>
      </c>
      <c r="ES18" s="68">
        <v>51508.097671110001</v>
      </c>
      <c r="ET18" s="68">
        <v>80796.407960479992</v>
      </c>
      <c r="EU18" s="68">
        <v>105940.66771366</v>
      </c>
      <c r="EV18" s="68">
        <v>132944.62243905</v>
      </c>
      <c r="EW18" s="68">
        <v>161635.40474699999</v>
      </c>
      <c r="EX18" s="68">
        <v>192471.86631767999</v>
      </c>
      <c r="EY18" s="68">
        <v>226478.14614854002</v>
      </c>
      <c r="EZ18" s="68">
        <v>261025.40438872</v>
      </c>
      <c r="FA18" s="68">
        <v>299658.52182753006</v>
      </c>
      <c r="FB18" s="68">
        <v>330437.31173423998</v>
      </c>
      <c r="FC18" s="68">
        <v>366158.03491690004</v>
      </c>
      <c r="FD18" s="70">
        <v>36985.51534677</v>
      </c>
      <c r="FE18" s="68">
        <v>68936.610761420001</v>
      </c>
      <c r="FF18" s="68">
        <v>109007.89439233</v>
      </c>
      <c r="FG18" s="68">
        <v>148279.34401974999</v>
      </c>
      <c r="FH18" s="68">
        <v>186859.47165901001</v>
      </c>
      <c r="FI18" s="68">
        <v>223939.69090265999</v>
      </c>
      <c r="FJ18" s="68">
        <v>262313.05416975002</v>
      </c>
      <c r="FK18" s="68">
        <v>302106.88636534999</v>
      </c>
      <c r="FL18" s="68">
        <v>342323.78595701</v>
      </c>
      <c r="FM18" s="68">
        <v>384232.82650859997</v>
      </c>
      <c r="FN18" s="68">
        <v>424041.55780665996</v>
      </c>
      <c r="FO18" s="68"/>
    </row>
    <row r="19" spans="1:171" ht="19.95" customHeight="1" x14ac:dyDescent="0.25">
      <c r="A19" s="157"/>
      <c r="B19" s="9" t="str">
        <f>IF('0'!$A$1=1,"Податки на міжнародну торгівлю та зовнішні операції","Tax on international trade")</f>
        <v>Податки на міжнародну торгівлю та зовнішні операції</v>
      </c>
      <c r="C19" s="10">
        <v>15000000</v>
      </c>
      <c r="D19" s="68">
        <v>559.61685929000009</v>
      </c>
      <c r="E19" s="68">
        <v>1281.29004738</v>
      </c>
      <c r="F19" s="68">
        <v>2189.0022098499999</v>
      </c>
      <c r="G19" s="68">
        <v>3077.4647099399999</v>
      </c>
      <c r="H19" s="68">
        <v>3914.6887293599998</v>
      </c>
      <c r="I19" s="68">
        <v>4736.1557647</v>
      </c>
      <c r="J19" s="68">
        <v>5708.3116605799996</v>
      </c>
      <c r="K19" s="68">
        <v>6865.5669671300002</v>
      </c>
      <c r="L19" s="68">
        <v>8325.251886850001</v>
      </c>
      <c r="M19" s="68">
        <v>9631.5494026400011</v>
      </c>
      <c r="N19" s="68">
        <v>10726.651498000001</v>
      </c>
      <c r="O19" s="69">
        <v>11774.036184420002</v>
      </c>
      <c r="P19" s="68">
        <v>741.71038923000003</v>
      </c>
      <c r="Q19" s="68">
        <v>1593.7760898000001</v>
      </c>
      <c r="R19" s="68">
        <v>2618.7843283399998</v>
      </c>
      <c r="S19" s="68">
        <v>3825.0540067199995</v>
      </c>
      <c r="T19" s="68">
        <v>5060.1783981600001</v>
      </c>
      <c r="U19" s="68">
        <v>6221.0786656999999</v>
      </c>
      <c r="V19" s="68">
        <v>7399.3015299299996</v>
      </c>
      <c r="W19" s="68">
        <v>8665.3274953199998</v>
      </c>
      <c r="X19" s="68">
        <v>9775.1295244699995</v>
      </c>
      <c r="Y19" s="68">
        <v>10987.014150109999</v>
      </c>
      <c r="Z19" s="68">
        <v>12137.55361961</v>
      </c>
      <c r="AA19" s="69">
        <v>13186.515615189999</v>
      </c>
      <c r="AB19" s="68">
        <v>775.72868028000005</v>
      </c>
      <c r="AC19" s="68">
        <v>1779.15934047</v>
      </c>
      <c r="AD19" s="68">
        <v>2902.6135101999998</v>
      </c>
      <c r="AE19" s="68">
        <v>4060.9953802399996</v>
      </c>
      <c r="AF19" s="68">
        <v>5202.07684066</v>
      </c>
      <c r="AG19" s="68">
        <v>6183.2039858400003</v>
      </c>
      <c r="AH19" s="68">
        <v>7515.9684724899998</v>
      </c>
      <c r="AI19" s="68">
        <v>8742.6655609200006</v>
      </c>
      <c r="AJ19" s="68">
        <v>9763.6587889300008</v>
      </c>
      <c r="AK19" s="68">
        <v>10871.901263990001</v>
      </c>
      <c r="AL19" s="68">
        <v>12168.436861130001</v>
      </c>
      <c r="AM19" s="69">
        <v>13342.503209100001</v>
      </c>
      <c r="AN19" s="68">
        <v>796.59745498999996</v>
      </c>
      <c r="AO19" s="68">
        <v>1552.9019347500002</v>
      </c>
      <c r="AP19" s="68">
        <v>2442.4034252700003</v>
      </c>
      <c r="AQ19" s="68">
        <v>3556.2123428900004</v>
      </c>
      <c r="AR19" s="68">
        <v>4512.4628373200003</v>
      </c>
      <c r="AS19" s="68">
        <v>5441.7306203500002</v>
      </c>
      <c r="AT19" s="68">
        <v>6566.5139969800002</v>
      </c>
      <c r="AU19" s="68">
        <v>7565.0124290399999</v>
      </c>
      <c r="AV19" s="68">
        <v>8815.6098257499998</v>
      </c>
      <c r="AW19" s="68">
        <v>10090.649508189999</v>
      </c>
      <c r="AX19" s="68">
        <v>11199.910527120001</v>
      </c>
      <c r="AY19" s="69">
        <v>12608.69601319</v>
      </c>
      <c r="AZ19" s="68">
        <v>783.88212791000001</v>
      </c>
      <c r="BA19" s="68">
        <v>2263.8308743399998</v>
      </c>
      <c r="BB19" s="68">
        <v>6332.1600160500002</v>
      </c>
      <c r="BC19" s="68">
        <v>9857.6901335500006</v>
      </c>
      <c r="BD19" s="68">
        <v>12683.87368085</v>
      </c>
      <c r="BE19" s="68">
        <v>15815.24699618</v>
      </c>
      <c r="BF19" s="68">
        <v>19669.149665110002</v>
      </c>
      <c r="BG19" s="68">
        <v>23316.198360510003</v>
      </c>
      <c r="BH19" s="68">
        <v>27279.565772930004</v>
      </c>
      <c r="BI19" s="68">
        <v>31449.368666770006</v>
      </c>
      <c r="BJ19" s="68">
        <v>35692.57601905</v>
      </c>
      <c r="BK19" s="68">
        <v>40300.805599590007</v>
      </c>
      <c r="BL19" s="70">
        <v>1008.4558865500002</v>
      </c>
      <c r="BM19" s="68">
        <v>2720.3540048499999</v>
      </c>
      <c r="BN19" s="68">
        <v>4643.5715482800006</v>
      </c>
      <c r="BO19" s="68">
        <v>6307.8850723300002</v>
      </c>
      <c r="BP19" s="68">
        <v>7757.2421530000001</v>
      </c>
      <c r="BQ19" s="68">
        <v>9173.9241590399997</v>
      </c>
      <c r="BR19" s="68">
        <v>10800.727499139999</v>
      </c>
      <c r="BS19" s="68">
        <v>12629.784723919998</v>
      </c>
      <c r="BT19" s="68">
        <v>14467.152149579997</v>
      </c>
      <c r="BU19" s="68">
        <v>16381.960095799997</v>
      </c>
      <c r="BV19" s="68">
        <v>18275.157253369998</v>
      </c>
      <c r="BW19" s="68">
        <v>20370.979949910001</v>
      </c>
      <c r="BX19" s="70">
        <v>1364.3844113</v>
      </c>
      <c r="BY19" s="68">
        <v>3171.3921462799999</v>
      </c>
      <c r="BZ19" s="68">
        <v>5353.0820250799998</v>
      </c>
      <c r="CA19" s="68">
        <v>7282.4813751900001</v>
      </c>
      <c r="CB19" s="68">
        <v>9207.1672626899999</v>
      </c>
      <c r="CC19" s="68">
        <v>11147.93216636</v>
      </c>
      <c r="CD19" s="68">
        <v>13149.50048054</v>
      </c>
      <c r="CE19" s="68">
        <v>15241.875492069999</v>
      </c>
      <c r="CF19" s="68">
        <v>17457.984654560001</v>
      </c>
      <c r="CG19" s="68">
        <v>19822.520679220001</v>
      </c>
      <c r="CH19" s="68">
        <v>22148.241745570002</v>
      </c>
      <c r="CI19" s="68">
        <v>24541.81245256</v>
      </c>
      <c r="CJ19" s="70">
        <v>1965.4527938799999</v>
      </c>
      <c r="CK19" s="68">
        <v>3944.99033504</v>
      </c>
      <c r="CL19" s="68">
        <v>6110.3636382300001</v>
      </c>
      <c r="CM19" s="68">
        <v>8109.02495456</v>
      </c>
      <c r="CN19" s="68">
        <v>10181.78252076</v>
      </c>
      <c r="CO19" s="68">
        <v>11976.52784836</v>
      </c>
      <c r="CP19" s="68">
        <v>14256.410759679999</v>
      </c>
      <c r="CQ19" s="68">
        <v>16765.118423709999</v>
      </c>
      <c r="CR19" s="68">
        <v>19238.507248209997</v>
      </c>
      <c r="CS19" s="68">
        <v>22019.590149489995</v>
      </c>
      <c r="CT19" s="68">
        <v>24595.044110649993</v>
      </c>
      <c r="CU19" s="69">
        <v>27076.620978569994</v>
      </c>
      <c r="CV19" s="68">
        <v>2206.5751586000001</v>
      </c>
      <c r="CW19" s="68">
        <v>5052.2557287600002</v>
      </c>
      <c r="CX19" s="68">
        <v>7594.7498827900008</v>
      </c>
      <c r="CY19" s="68">
        <v>9752.9057545199994</v>
      </c>
      <c r="CZ19" s="68">
        <v>12134.016950669999</v>
      </c>
      <c r="DA19" s="68">
        <v>14327.630919249999</v>
      </c>
      <c r="DB19" s="68">
        <v>16992.80764761</v>
      </c>
      <c r="DC19" s="68">
        <v>19501.930058509999</v>
      </c>
      <c r="DD19" s="68">
        <v>22106.97538883</v>
      </c>
      <c r="DE19" s="68">
        <v>24994.573267749998</v>
      </c>
      <c r="DF19" s="68">
        <v>27566.091781860006</v>
      </c>
      <c r="DG19" s="69">
        <v>30086.000148469997</v>
      </c>
      <c r="DH19" s="68">
        <v>2037.9664842499999</v>
      </c>
      <c r="DI19" s="68">
        <v>4458.1167458299997</v>
      </c>
      <c r="DJ19" s="68">
        <v>6853.6932596700008</v>
      </c>
      <c r="DK19" s="68">
        <v>8484.5609392900005</v>
      </c>
      <c r="DL19" s="68">
        <v>10401.509978890001</v>
      </c>
      <c r="DM19" s="68">
        <v>12634.57550977</v>
      </c>
      <c r="DN19" s="68">
        <v>15332.346532200001</v>
      </c>
      <c r="DO19" s="68">
        <v>18187.841508950001</v>
      </c>
      <c r="DP19" s="68">
        <v>21126.718237920002</v>
      </c>
      <c r="DQ19" s="68">
        <v>24363.518741580003</v>
      </c>
      <c r="DR19" s="68">
        <v>27347.705236860002</v>
      </c>
      <c r="DS19" s="69">
        <v>30460.508666630001</v>
      </c>
      <c r="DT19" s="68">
        <v>2160.62356731</v>
      </c>
      <c r="DU19" s="68">
        <v>4797.81152939</v>
      </c>
      <c r="DV19" s="68">
        <v>8269.7647507399997</v>
      </c>
      <c r="DW19" s="68">
        <v>11141.82370166</v>
      </c>
      <c r="DX19" s="68">
        <v>14178.36471369</v>
      </c>
      <c r="DY19" s="68">
        <v>17338.789948220001</v>
      </c>
      <c r="DZ19" s="68">
        <v>20673.051257990002</v>
      </c>
      <c r="EA19" s="68">
        <v>24143.691555560003</v>
      </c>
      <c r="EB19" s="68">
        <v>27640.222157240001</v>
      </c>
      <c r="EC19" s="68">
        <v>30792.031364930001</v>
      </c>
      <c r="ED19" s="68">
        <v>34268.755930740001</v>
      </c>
      <c r="EE19" s="68">
        <v>38177.153110089996</v>
      </c>
      <c r="EF19" s="70">
        <v>2769.9785974800002</v>
      </c>
      <c r="EG19" s="68">
        <v>5783.0401277999999</v>
      </c>
      <c r="EH19" s="68">
        <v>6232.3937893000002</v>
      </c>
      <c r="EI19" s="68">
        <v>6633.9817980500002</v>
      </c>
      <c r="EJ19" s="68">
        <v>7231.1083245399996</v>
      </c>
      <c r="EK19" s="68">
        <v>7892.2857297600003</v>
      </c>
      <c r="EL19" s="68">
        <v>10222.20352651</v>
      </c>
      <c r="EM19" s="68">
        <v>13391.57563159</v>
      </c>
      <c r="EN19" s="68">
        <v>16510.025823209999</v>
      </c>
      <c r="EO19" s="68">
        <v>19832.805430659999</v>
      </c>
      <c r="EP19" s="68">
        <v>23130.953650880001</v>
      </c>
      <c r="EQ19" s="68">
        <v>26246.017297980001</v>
      </c>
      <c r="ER19" s="70">
        <v>2614.0705187899998</v>
      </c>
      <c r="ES19" s="68">
        <v>5488.5118321700002</v>
      </c>
      <c r="ET19" s="68">
        <v>8843.9413280699991</v>
      </c>
      <c r="EU19" s="68">
        <v>11736.197786889999</v>
      </c>
      <c r="EV19" s="68">
        <v>15012.2576534</v>
      </c>
      <c r="EW19" s="68">
        <v>18535.030642459998</v>
      </c>
      <c r="EX19" s="68">
        <v>21901.650966139998</v>
      </c>
      <c r="EY19" s="68">
        <v>25755.067109880001</v>
      </c>
      <c r="EZ19" s="68">
        <v>29607.902886840002</v>
      </c>
      <c r="FA19" s="68">
        <v>33626.373722659999</v>
      </c>
      <c r="FB19" s="68">
        <v>36623.11346524</v>
      </c>
      <c r="FC19" s="68">
        <v>40559.40268721</v>
      </c>
      <c r="FD19" s="70">
        <v>4679.3543160400004</v>
      </c>
      <c r="FE19" s="68">
        <v>7995.4383950600004</v>
      </c>
      <c r="FF19" s="68">
        <v>12328.67319686</v>
      </c>
      <c r="FG19" s="68">
        <v>16403.755478179999</v>
      </c>
      <c r="FH19" s="68">
        <v>20315.336156369998</v>
      </c>
      <c r="FI19" s="68">
        <v>24043.846744409999</v>
      </c>
      <c r="FJ19" s="68">
        <v>27787.927701509998</v>
      </c>
      <c r="FK19" s="68">
        <v>31847.684090409999</v>
      </c>
      <c r="FL19" s="68">
        <v>35979.813450260001</v>
      </c>
      <c r="FM19" s="68">
        <v>40212.744813870006</v>
      </c>
      <c r="FN19" s="68">
        <v>44122.17934617</v>
      </c>
      <c r="FO19" s="68"/>
    </row>
    <row r="20" spans="1:171" ht="19.95" customHeight="1" x14ac:dyDescent="0.25">
      <c r="A20" s="157"/>
      <c r="B20" s="9"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10">
        <v>17000000</v>
      </c>
      <c r="D20" s="68">
        <v>138.99966648</v>
      </c>
      <c r="E20" s="68">
        <v>3331.1151174400002</v>
      </c>
      <c r="F20" s="68">
        <v>5380.30038556</v>
      </c>
      <c r="G20" s="68">
        <v>7127.7335529900001</v>
      </c>
      <c r="H20" s="68">
        <v>9084.8156869699997</v>
      </c>
      <c r="I20" s="68">
        <v>10633.797362740001</v>
      </c>
      <c r="J20" s="68">
        <v>12015.596022899999</v>
      </c>
      <c r="K20" s="68">
        <v>13750.25497439</v>
      </c>
      <c r="L20" s="68">
        <v>15157.36495952</v>
      </c>
      <c r="M20" s="68">
        <v>16499.286096380001</v>
      </c>
      <c r="N20" s="68">
        <v>18613.874323069998</v>
      </c>
      <c r="O20" s="69">
        <v>21145.591439060001</v>
      </c>
      <c r="P20" s="68">
        <v>1866.3407917500003</v>
      </c>
      <c r="Q20" s="68">
        <v>3721.4269444400006</v>
      </c>
      <c r="R20" s="68">
        <v>5672.1655053499999</v>
      </c>
      <c r="S20" s="68">
        <v>7693.8494609299996</v>
      </c>
      <c r="T20" s="68">
        <v>8975.5139503699993</v>
      </c>
      <c r="U20" s="68">
        <v>10049.180421629999</v>
      </c>
      <c r="V20" s="68">
        <v>11087.258235489999</v>
      </c>
      <c r="W20" s="68">
        <v>12297.630617489998</v>
      </c>
      <c r="X20" s="68">
        <v>13514.711573119999</v>
      </c>
      <c r="Y20" s="68">
        <v>14652.293551809998</v>
      </c>
      <c r="Z20" s="68">
        <v>16006.811817739997</v>
      </c>
      <c r="AA20" s="69">
        <v>17654.293616509996</v>
      </c>
      <c r="AB20" s="68">
        <v>795.47816026999999</v>
      </c>
      <c r="AC20" s="68">
        <v>1362.1117900199999</v>
      </c>
      <c r="AD20" s="68">
        <v>1867.0021676700001</v>
      </c>
      <c r="AE20" s="68">
        <v>2278.1726708300002</v>
      </c>
      <c r="AF20" s="68">
        <v>2683.7996870900001</v>
      </c>
      <c r="AG20" s="68">
        <v>3190.67943414</v>
      </c>
      <c r="AH20" s="68">
        <v>3756.9846505400001</v>
      </c>
      <c r="AI20" s="68">
        <v>4094.5574334200001</v>
      </c>
      <c r="AJ20" s="68">
        <v>4448.63084454</v>
      </c>
      <c r="AK20" s="68">
        <v>4403.5127003999996</v>
      </c>
      <c r="AL20" s="68">
        <v>5062.7180167799997</v>
      </c>
      <c r="AM20" s="69">
        <v>5700.2640350499996</v>
      </c>
      <c r="AN20" s="68">
        <v>680.60842462999994</v>
      </c>
      <c r="AO20" s="68">
        <v>1424.9434652299999</v>
      </c>
      <c r="AP20" s="68">
        <v>2272.2216494799995</v>
      </c>
      <c r="AQ20" s="68">
        <v>2842.2989693999998</v>
      </c>
      <c r="AR20" s="68">
        <v>3249.5155646599997</v>
      </c>
      <c r="AS20" s="68">
        <v>3539.1061537799997</v>
      </c>
      <c r="AT20" s="68">
        <v>3844.3732276199999</v>
      </c>
      <c r="AU20" s="68">
        <v>4159.6639202099996</v>
      </c>
      <c r="AV20" s="68">
        <v>4538.6336951399999</v>
      </c>
      <c r="AW20" s="68">
        <v>4910.5903177199998</v>
      </c>
      <c r="AX20" s="68">
        <v>5301.2518064699998</v>
      </c>
      <c r="AY20" s="69">
        <v>5987.5117886500002</v>
      </c>
      <c r="AZ20" s="68">
        <v>737.76576934000002</v>
      </c>
      <c r="BA20" s="68">
        <v>1033.7386929299998</v>
      </c>
      <c r="BB20" s="68">
        <v>1510.1304503899999</v>
      </c>
      <c r="BC20" s="68">
        <v>2080.9831742599999</v>
      </c>
      <c r="BD20" s="68">
        <v>2730.7239948799997</v>
      </c>
      <c r="BE20" s="68">
        <v>3186.4402462500002</v>
      </c>
      <c r="BF20" s="68">
        <v>3554.7341634700001</v>
      </c>
      <c r="BG20" s="68">
        <v>4071.2774618500002</v>
      </c>
      <c r="BH20" s="68">
        <v>4564.6224435499998</v>
      </c>
      <c r="BI20" s="68">
        <v>5090.5865373500001</v>
      </c>
      <c r="BJ20" s="68">
        <v>5985.9124923899999</v>
      </c>
      <c r="BK20" s="68">
        <v>7245.4288234099995</v>
      </c>
      <c r="BL20" s="70">
        <v>332.65366222</v>
      </c>
      <c r="BM20" s="68">
        <v>272.09610794000002</v>
      </c>
      <c r="BN20" s="68">
        <v>271.63573673000002</v>
      </c>
      <c r="BO20" s="68">
        <v>272.64392699000001</v>
      </c>
      <c r="BP20" s="68">
        <v>274.41739408000001</v>
      </c>
      <c r="BQ20" s="68">
        <v>275.49689405999999</v>
      </c>
      <c r="BR20" s="68">
        <v>276.32943104999998</v>
      </c>
      <c r="BS20" s="68">
        <v>276.60445942000001</v>
      </c>
      <c r="BT20" s="68">
        <v>277.46596020999999</v>
      </c>
      <c r="BU20" s="68">
        <v>278.33630758999999</v>
      </c>
      <c r="BV20" s="68">
        <v>278.59517649000003</v>
      </c>
      <c r="BW20" s="68">
        <v>278.97488364000003</v>
      </c>
      <c r="BX20" s="70">
        <v>0.19768131</v>
      </c>
      <c r="BY20" s="68">
        <v>0.49517761999999999</v>
      </c>
      <c r="BZ20" s="68">
        <v>0.49344753000000008</v>
      </c>
      <c r="CA20" s="68">
        <v>0.69113584000000006</v>
      </c>
      <c r="CB20" s="68">
        <v>-10.30796971</v>
      </c>
      <c r="CC20" s="68">
        <v>-15.244170020000002</v>
      </c>
      <c r="CD20" s="68">
        <v>-14.578029360000002</v>
      </c>
      <c r="CE20" s="68">
        <v>-17.584423470000004</v>
      </c>
      <c r="CF20" s="68">
        <v>-16.999589440000005</v>
      </c>
      <c r="CG20" s="68">
        <v>-16.687768370000004</v>
      </c>
      <c r="CH20" s="68">
        <v>-15.610103740000005</v>
      </c>
      <c r="CI20" s="68">
        <v>-12.143258090000005</v>
      </c>
      <c r="CJ20" s="70">
        <v>0.11129464999999999</v>
      </c>
      <c r="CK20" s="68">
        <v>0.13916588000000002</v>
      </c>
      <c r="CL20" s="68">
        <v>0.16703710999999999</v>
      </c>
      <c r="CM20" s="68">
        <v>0.19490834000000001</v>
      </c>
      <c r="CN20" s="68">
        <v>0.17940941999999999</v>
      </c>
      <c r="CO20" s="68">
        <v>0.20429500999999997</v>
      </c>
      <c r="CP20" s="68">
        <v>0.32779974999999995</v>
      </c>
      <c r="CQ20" s="68">
        <v>0.35427476999999996</v>
      </c>
      <c r="CR20" s="68">
        <v>-5.1501363700000002</v>
      </c>
      <c r="CS20" s="68">
        <v>-5.1027689299999999</v>
      </c>
      <c r="CT20" s="68">
        <v>-5.08045335</v>
      </c>
      <c r="CU20" s="69">
        <v>-6.2216324899999993</v>
      </c>
      <c r="CV20" s="68">
        <v>5.9320860000000003E-2</v>
      </c>
      <c r="CW20" s="68">
        <v>-0.29171754999999999</v>
      </c>
      <c r="CX20" s="68">
        <v>-0.23239668999999996</v>
      </c>
      <c r="CY20" s="68">
        <v>-0.17307584999999998</v>
      </c>
      <c r="CZ20" s="68">
        <v>-0.11155498999999999</v>
      </c>
      <c r="DA20" s="68">
        <v>-5.2569549999999993E-2</v>
      </c>
      <c r="DB20" s="68">
        <v>-1.247133999999997E-2</v>
      </c>
      <c r="DC20" s="68">
        <v>-0.65025050999999989</v>
      </c>
      <c r="DD20" s="68">
        <v>-0.62237927999999987</v>
      </c>
      <c r="DE20" s="68">
        <v>-0.46323106999999986</v>
      </c>
      <c r="DF20" s="68">
        <v>-0.37886108999999984</v>
      </c>
      <c r="DG20" s="69">
        <v>-0.2526010999999998</v>
      </c>
      <c r="DH20" s="68">
        <v>2.787123E-2</v>
      </c>
      <c r="DI20" s="68">
        <v>5.5742460000000001E-2</v>
      </c>
      <c r="DJ20" s="68">
        <v>0.45078254999999995</v>
      </c>
      <c r="DK20" s="68">
        <v>0.45089588000000003</v>
      </c>
      <c r="DL20" s="68">
        <v>0.45089588000000003</v>
      </c>
      <c r="DM20" s="68">
        <v>0.45089587999999997</v>
      </c>
      <c r="DN20" s="68">
        <v>0.47876711</v>
      </c>
      <c r="DO20" s="68">
        <v>0.50663834000000008</v>
      </c>
      <c r="DP20" s="68">
        <v>0.55378841999999995</v>
      </c>
      <c r="DQ20" s="68">
        <v>0.60017922000000001</v>
      </c>
      <c r="DR20" s="68">
        <v>0.64559836999999998</v>
      </c>
      <c r="DS20" s="69">
        <v>0.68234955000000008</v>
      </c>
      <c r="DT20" s="68">
        <v>2.787123E-2</v>
      </c>
      <c r="DU20" s="68">
        <v>5.5742460000000001E-2</v>
      </c>
      <c r="DV20" s="68">
        <v>0.34751753000000002</v>
      </c>
      <c r="DW20" s="68">
        <v>0.37538875999999999</v>
      </c>
      <c r="DX20" s="68">
        <v>0.40325999000000001</v>
      </c>
      <c r="DY20" s="68">
        <v>0.43113121999999998</v>
      </c>
      <c r="DZ20" s="68">
        <v>0.53988828</v>
      </c>
      <c r="EA20" s="68">
        <v>0.53996809000000001</v>
      </c>
      <c r="EB20" s="68">
        <v>0.53996809000000001</v>
      </c>
      <c r="EC20" s="68">
        <v>0.53996809000000001</v>
      </c>
      <c r="ED20" s="68">
        <v>0.53996809000000001</v>
      </c>
      <c r="EE20" s="68">
        <v>0.53996809000000001</v>
      </c>
      <c r="EF20" s="70">
        <v>0</v>
      </c>
      <c r="EG20" s="68">
        <v>0</v>
      </c>
      <c r="EH20" s="68">
        <v>0</v>
      </c>
      <c r="EI20" s="68">
        <v>0</v>
      </c>
      <c r="EJ20" s="68">
        <v>0</v>
      </c>
      <c r="EK20" s="68">
        <v>0</v>
      </c>
      <c r="EL20" s="68">
        <v>0</v>
      </c>
      <c r="EM20" s="68">
        <v>0</v>
      </c>
      <c r="EN20" s="68">
        <v>0</v>
      </c>
      <c r="EO20" s="68">
        <v>0</v>
      </c>
      <c r="EP20" s="68">
        <v>0</v>
      </c>
      <c r="EQ20" s="68">
        <v>0</v>
      </c>
      <c r="ER20" s="70">
        <v>0</v>
      </c>
      <c r="ES20" s="68">
        <v>0</v>
      </c>
      <c r="ET20" s="68">
        <v>0</v>
      </c>
      <c r="EU20" s="68">
        <v>0</v>
      </c>
      <c r="EV20" s="68">
        <v>0</v>
      </c>
      <c r="EW20" s="68">
        <v>0</v>
      </c>
      <c r="EX20" s="68">
        <v>0</v>
      </c>
      <c r="EY20" s="68">
        <v>0</v>
      </c>
      <c r="EZ20" s="68">
        <v>0</v>
      </c>
      <c r="FA20" s="68">
        <v>0</v>
      </c>
      <c r="FB20" s="68">
        <v>0</v>
      </c>
      <c r="FC20" s="68">
        <v>0</v>
      </c>
      <c r="FD20" s="70">
        <v>0</v>
      </c>
      <c r="FE20" s="68">
        <v>0</v>
      </c>
      <c r="FF20" s="68">
        <v>0</v>
      </c>
      <c r="FG20" s="68">
        <v>0</v>
      </c>
      <c r="FH20" s="68">
        <v>0</v>
      </c>
      <c r="FI20" s="68">
        <v>0</v>
      </c>
      <c r="FJ20" s="68">
        <v>0</v>
      </c>
      <c r="FK20" s="68">
        <v>0</v>
      </c>
      <c r="FL20" s="68">
        <v>0</v>
      </c>
      <c r="FM20" s="68">
        <v>0</v>
      </c>
      <c r="FN20" s="68">
        <v>0</v>
      </c>
      <c r="FO20" s="68"/>
    </row>
    <row r="21" spans="1:171" ht="19.95" customHeight="1" x14ac:dyDescent="0.25">
      <c r="A21" s="157"/>
      <c r="B21" s="9" t="str">
        <f>IF('0'!$A$1=1,"Інші податки та збори, з них:","Other tax and fees, inc.:")</f>
        <v>Інші податки та збори, з них:</v>
      </c>
      <c r="C21" s="10">
        <v>19000000</v>
      </c>
      <c r="D21" s="68">
        <v>0</v>
      </c>
      <c r="E21" s="68">
        <v>459.39263532999996</v>
      </c>
      <c r="F21" s="68">
        <v>581.56756644999996</v>
      </c>
      <c r="G21" s="68">
        <v>803.18753088999983</v>
      </c>
      <c r="H21" s="68">
        <v>1119.7257737</v>
      </c>
      <c r="I21" s="68">
        <v>1283.6547355499999</v>
      </c>
      <c r="J21" s="68">
        <v>1467.0584430499998</v>
      </c>
      <c r="K21" s="68">
        <v>1788.3126092599998</v>
      </c>
      <c r="L21" s="68">
        <v>2003.8595029999997</v>
      </c>
      <c r="M21" s="68">
        <v>2212.3173053899995</v>
      </c>
      <c r="N21" s="68">
        <v>2600.2815511999997</v>
      </c>
      <c r="O21" s="69">
        <v>2774.1552490899999</v>
      </c>
      <c r="P21" s="68">
        <v>279.46350729999995</v>
      </c>
      <c r="Q21" s="68">
        <v>629.21692571999984</v>
      </c>
      <c r="R21" s="68">
        <v>841.09578810999983</v>
      </c>
      <c r="S21" s="68">
        <v>1058.4526273699998</v>
      </c>
      <c r="T21" s="68">
        <v>1433.1517286399999</v>
      </c>
      <c r="U21" s="68">
        <v>1674.2040814899999</v>
      </c>
      <c r="V21" s="68">
        <v>1911.8993360099998</v>
      </c>
      <c r="W21" s="68">
        <v>2273.7633156399997</v>
      </c>
      <c r="X21" s="68">
        <v>2505.3829973799998</v>
      </c>
      <c r="Y21" s="68">
        <v>2690.1951738999996</v>
      </c>
      <c r="Z21" s="68">
        <v>2997.9364734099995</v>
      </c>
      <c r="AA21" s="69">
        <v>3192.5480116399995</v>
      </c>
      <c r="AB21" s="68">
        <v>263.83275989999999</v>
      </c>
      <c r="AC21" s="68">
        <v>749.42760553999994</v>
      </c>
      <c r="AD21" s="68">
        <v>987.60426713999993</v>
      </c>
      <c r="AE21" s="68">
        <v>1205.37121716</v>
      </c>
      <c r="AF21" s="68">
        <v>1837.2023688300001</v>
      </c>
      <c r="AG21" s="68">
        <v>2088.1188719400002</v>
      </c>
      <c r="AH21" s="68">
        <v>2309.5768849400001</v>
      </c>
      <c r="AI21" s="68">
        <v>2944.6368764400004</v>
      </c>
      <c r="AJ21" s="68">
        <v>3241.3904768800003</v>
      </c>
      <c r="AK21" s="68">
        <v>3532.8881967200005</v>
      </c>
      <c r="AL21" s="68">
        <v>4171.7127180500001</v>
      </c>
      <c r="AM21" s="69">
        <v>4411.99207828</v>
      </c>
      <c r="AN21" s="68">
        <v>257.02050656000006</v>
      </c>
      <c r="AO21" s="68">
        <v>905.67884973999992</v>
      </c>
      <c r="AP21" s="68">
        <v>1855.92459237</v>
      </c>
      <c r="AQ21" s="68">
        <v>2084.7347214599999</v>
      </c>
      <c r="AR21" s="68">
        <v>2981.6517096600001</v>
      </c>
      <c r="AS21" s="68">
        <v>3264.3584979800003</v>
      </c>
      <c r="AT21" s="68">
        <v>3549.5471420800004</v>
      </c>
      <c r="AU21" s="68">
        <v>4416.4525100300007</v>
      </c>
      <c r="AV21" s="68">
        <v>4747.560530570001</v>
      </c>
      <c r="AW21" s="68">
        <v>5044.6957263500008</v>
      </c>
      <c r="AX21" s="68">
        <v>5730.3962745800009</v>
      </c>
      <c r="AY21" s="69">
        <v>5993.1060144300009</v>
      </c>
      <c r="AZ21" s="68">
        <v>260.76889315</v>
      </c>
      <c r="BA21" s="68">
        <v>376.00082823999998</v>
      </c>
      <c r="BB21" s="68">
        <v>397.17159537999999</v>
      </c>
      <c r="BC21" s="68">
        <v>413.54302127</v>
      </c>
      <c r="BD21" s="68">
        <v>703.12803160999988</v>
      </c>
      <c r="BE21" s="68">
        <v>710.84813208999992</v>
      </c>
      <c r="BF21" s="68">
        <v>719.6752831099999</v>
      </c>
      <c r="BG21" s="68">
        <v>959.55719651999993</v>
      </c>
      <c r="BH21" s="68">
        <v>970.41545377999989</v>
      </c>
      <c r="BI21" s="68">
        <v>853.12435345999995</v>
      </c>
      <c r="BJ21" s="68">
        <v>947.21883957</v>
      </c>
      <c r="BK21" s="68">
        <v>666.18173353999998</v>
      </c>
      <c r="BL21" s="70">
        <v>7.1895541000000005</v>
      </c>
      <c r="BM21" s="68">
        <v>191.32904069</v>
      </c>
      <c r="BN21" s="68">
        <v>81.925878570000009</v>
      </c>
      <c r="BO21" s="68">
        <v>47.347621349999997</v>
      </c>
      <c r="BP21" s="68">
        <v>338.48539896000005</v>
      </c>
      <c r="BQ21" s="68">
        <v>2.8493104999999446</v>
      </c>
      <c r="BR21" s="68">
        <v>-9.1319486699999661</v>
      </c>
      <c r="BS21" s="68">
        <v>328.60393412999991</v>
      </c>
      <c r="BT21" s="68">
        <v>203.98447464999987</v>
      </c>
      <c r="BU21" s="68">
        <v>105.14111273</v>
      </c>
      <c r="BV21" s="68">
        <v>152.46706568999994</v>
      </c>
      <c r="BW21" s="68">
        <v>-645.83285838000006</v>
      </c>
      <c r="BX21" s="70">
        <v>12.466374669999999</v>
      </c>
      <c r="BY21" s="68">
        <v>441.59677139999997</v>
      </c>
      <c r="BZ21" s="68">
        <v>453.32379140999996</v>
      </c>
      <c r="CA21" s="68">
        <v>-2664.0930913000002</v>
      </c>
      <c r="CB21" s="68">
        <v>-3158.5484486300002</v>
      </c>
      <c r="CC21" s="68">
        <v>-4993.8847689900003</v>
      </c>
      <c r="CD21" s="68">
        <v>-6492.6643161900001</v>
      </c>
      <c r="CE21" s="68">
        <v>-6681.3058458900005</v>
      </c>
      <c r="CF21" s="68">
        <v>-6679.3317274700003</v>
      </c>
      <c r="CG21" s="68">
        <v>-6672.8277965500001</v>
      </c>
      <c r="CH21" s="68">
        <v>-8451.6070113800015</v>
      </c>
      <c r="CI21" s="68">
        <v>-10951.637026690001</v>
      </c>
      <c r="CJ21" s="70">
        <v>15.764485249999998</v>
      </c>
      <c r="CK21" s="68">
        <v>691.35334375000002</v>
      </c>
      <c r="CL21" s="68">
        <v>877.86855175999995</v>
      </c>
      <c r="CM21" s="68">
        <v>-601.2653396300002</v>
      </c>
      <c r="CN21" s="68">
        <v>-58.225251860000185</v>
      </c>
      <c r="CO21" s="68">
        <v>-402.98551956000034</v>
      </c>
      <c r="CP21" s="68">
        <v>-385.1456352600004</v>
      </c>
      <c r="CQ21" s="68">
        <v>208.98627271999965</v>
      </c>
      <c r="CR21" s="68">
        <v>21.773041019999766</v>
      </c>
      <c r="CS21" s="68">
        <v>-79.439690640000279</v>
      </c>
      <c r="CT21" s="68">
        <v>-515.46561206999991</v>
      </c>
      <c r="CU21" s="69">
        <v>-505.14656712999994</v>
      </c>
      <c r="CV21" s="68">
        <v>62.711319060000008</v>
      </c>
      <c r="CW21" s="68">
        <v>803.91607030000011</v>
      </c>
      <c r="CX21" s="68">
        <v>823.71390657000006</v>
      </c>
      <c r="CY21" s="68">
        <v>882.11137841000016</v>
      </c>
      <c r="CZ21" s="68">
        <v>1939.16233573</v>
      </c>
      <c r="DA21" s="68">
        <v>1962.69311666</v>
      </c>
      <c r="DB21" s="68">
        <v>2024.38144431</v>
      </c>
      <c r="DC21" s="68">
        <v>2877.7980662100003</v>
      </c>
      <c r="DD21" s="68">
        <v>2901.9208119300001</v>
      </c>
      <c r="DE21" s="68">
        <v>2951.90463206</v>
      </c>
      <c r="DF21" s="68">
        <v>3823.2612493899992</v>
      </c>
      <c r="DG21" s="69">
        <v>3854.9565107099997</v>
      </c>
      <c r="DH21" s="68">
        <v>35.800636700000005</v>
      </c>
      <c r="DI21" s="68">
        <v>963.61151841000003</v>
      </c>
      <c r="DJ21" s="68">
        <v>980.65930369000012</v>
      </c>
      <c r="DK21" s="68">
        <v>1019.7975859500001</v>
      </c>
      <c r="DL21" s="68">
        <v>1677.9952706500003</v>
      </c>
      <c r="DM21" s="68">
        <v>1682.4248160500001</v>
      </c>
      <c r="DN21" s="68">
        <v>1740.4360906400002</v>
      </c>
      <c r="DO21" s="68">
        <v>2196.3900135500003</v>
      </c>
      <c r="DP21" s="68">
        <v>2260.9113993100004</v>
      </c>
      <c r="DQ21" s="68">
        <v>2382.5387405400002</v>
      </c>
      <c r="DR21" s="68">
        <v>3193.9630049699999</v>
      </c>
      <c r="DS21" s="69">
        <v>3306.2136338200003</v>
      </c>
      <c r="DT21" s="68">
        <v>32.40972326</v>
      </c>
      <c r="DU21" s="68">
        <v>1054.8734945000001</v>
      </c>
      <c r="DV21" s="68">
        <v>1075.7332286600001</v>
      </c>
      <c r="DW21" s="68">
        <v>1140.56777212</v>
      </c>
      <c r="DX21" s="68">
        <v>1979.90848811</v>
      </c>
      <c r="DY21" s="68">
        <v>2000.75111881</v>
      </c>
      <c r="DZ21" s="68">
        <v>2100.8580523999999</v>
      </c>
      <c r="EA21" s="68">
        <v>2959.4981321799996</v>
      </c>
      <c r="EB21" s="68">
        <v>2973.1508439099998</v>
      </c>
      <c r="EC21" s="68">
        <v>3015.7031427900001</v>
      </c>
      <c r="ED21" s="68">
        <v>3892.0220738499997</v>
      </c>
      <c r="EE21" s="68">
        <v>3916.4816466900002</v>
      </c>
      <c r="EF21" s="70">
        <v>26.279678280000002</v>
      </c>
      <c r="EG21" s="68">
        <v>894.01964600999997</v>
      </c>
      <c r="EH21" s="68">
        <v>898.28929601999994</v>
      </c>
      <c r="EI21" s="68">
        <v>936.08828976999996</v>
      </c>
      <c r="EJ21" s="68">
        <v>1666.9975646500002</v>
      </c>
      <c r="EK21" s="68">
        <v>1689.21843425</v>
      </c>
      <c r="EL21" s="68">
        <v>1771.8512428800002</v>
      </c>
      <c r="EM21" s="68">
        <v>2355.2074649899996</v>
      </c>
      <c r="EN21" s="68">
        <v>2477.6462354</v>
      </c>
      <c r="EO21" s="68">
        <v>2584.15298639</v>
      </c>
      <c r="EP21" s="68">
        <v>3296.2125899799998</v>
      </c>
      <c r="EQ21" s="68">
        <v>3322.4213789999999</v>
      </c>
      <c r="ER21" s="70">
        <v>40.541384009999994</v>
      </c>
      <c r="ES21" s="68">
        <v>913.57276752999996</v>
      </c>
      <c r="ET21" s="68">
        <v>927.33700813999997</v>
      </c>
      <c r="EU21" s="68">
        <v>1004.27841688</v>
      </c>
      <c r="EV21" s="68">
        <v>1902.9175227200001</v>
      </c>
      <c r="EW21" s="68">
        <v>1939.2452127899999</v>
      </c>
      <c r="EX21" s="68">
        <v>1967.1261405</v>
      </c>
      <c r="EY21" s="68">
        <v>2774.8512796700002</v>
      </c>
      <c r="EZ21" s="68">
        <v>2830.5587644299999</v>
      </c>
      <c r="FA21" s="68">
        <v>2910.09081049</v>
      </c>
      <c r="FB21" s="68">
        <v>3717.8996338000002</v>
      </c>
      <c r="FC21" s="68">
        <v>3731.1490430100002</v>
      </c>
      <c r="FD21" s="70">
        <v>71.858030480000011</v>
      </c>
      <c r="FE21" s="68">
        <v>1052.50308094</v>
      </c>
      <c r="FF21" s="68">
        <v>1197.8130229000001</v>
      </c>
      <c r="FG21" s="68">
        <v>1354.9225036099999</v>
      </c>
      <c r="FH21" s="68">
        <v>2169.3532319000001</v>
      </c>
      <c r="FI21" s="68">
        <v>2221.7857139099997</v>
      </c>
      <c r="FJ21" s="68">
        <v>2286.1618774600001</v>
      </c>
      <c r="FK21" s="68">
        <v>3091.2309008699999</v>
      </c>
      <c r="FL21" s="68">
        <v>3232.67996941</v>
      </c>
      <c r="FM21" s="68">
        <v>3349.4570120100002</v>
      </c>
      <c r="FN21" s="68">
        <v>4213.33298698</v>
      </c>
      <c r="FO21" s="68"/>
    </row>
    <row r="22" spans="1:171" ht="18" customHeight="1" x14ac:dyDescent="0.25">
      <c r="A22" s="157"/>
      <c r="B22" s="11" t="str">
        <f>IF('0'!$A$1=1,"Екологічний податок","Environmental tax")</f>
        <v>Екологічний податок</v>
      </c>
      <c r="C22" s="10">
        <v>19010000</v>
      </c>
      <c r="D22" s="68">
        <v>0</v>
      </c>
      <c r="E22" s="68">
        <v>122.92975133</v>
      </c>
      <c r="F22" s="68">
        <v>123.30755283000001</v>
      </c>
      <c r="G22" s="68">
        <v>228.23768022999997</v>
      </c>
      <c r="H22" s="68">
        <v>423.32879974000002</v>
      </c>
      <c r="I22" s="68">
        <v>474.13714401999999</v>
      </c>
      <c r="J22" s="68">
        <v>522.51211243</v>
      </c>
      <c r="K22" s="68">
        <v>712.00499216999992</v>
      </c>
      <c r="L22" s="68">
        <v>763.97007413999995</v>
      </c>
      <c r="M22" s="68">
        <v>819.24380085999996</v>
      </c>
      <c r="N22" s="68">
        <v>1061.0415094</v>
      </c>
      <c r="O22" s="69">
        <v>1085.38448281</v>
      </c>
      <c r="P22" s="68">
        <v>111.10354604</v>
      </c>
      <c r="Q22" s="68">
        <v>314.36339459999999</v>
      </c>
      <c r="R22" s="68">
        <v>377.14176949</v>
      </c>
      <c r="S22" s="68">
        <v>442.44238737000001</v>
      </c>
      <c r="T22" s="68">
        <v>661.69473993000008</v>
      </c>
      <c r="U22" s="68">
        <v>735.43206394000003</v>
      </c>
      <c r="V22" s="68">
        <v>807.70196508000004</v>
      </c>
      <c r="W22" s="68">
        <v>991.62417045000007</v>
      </c>
      <c r="X22" s="68">
        <v>1055.2741607</v>
      </c>
      <c r="Y22" s="68">
        <v>1080.1332067800001</v>
      </c>
      <c r="Z22" s="68">
        <v>1227.2189931700002</v>
      </c>
      <c r="AA22" s="69">
        <v>1263.5661176400001</v>
      </c>
      <c r="AB22" s="68">
        <v>83.550747699999988</v>
      </c>
      <c r="AC22" s="68">
        <v>409.30283839999998</v>
      </c>
      <c r="AD22" s="68">
        <v>490.39018666999993</v>
      </c>
      <c r="AE22" s="68">
        <v>550.8570453399999</v>
      </c>
      <c r="AF22" s="68">
        <v>1020.1621219199999</v>
      </c>
      <c r="AG22" s="68">
        <v>1095.21930585</v>
      </c>
      <c r="AH22" s="68">
        <v>1139.8311515799999</v>
      </c>
      <c r="AI22" s="68">
        <v>1598.3583811999997</v>
      </c>
      <c r="AJ22" s="68">
        <v>1706.6462126099998</v>
      </c>
      <c r="AK22" s="68">
        <v>1837.9614751199997</v>
      </c>
      <c r="AL22" s="68">
        <v>2312.2493202899996</v>
      </c>
      <c r="AM22" s="69">
        <v>2364.9265094199995</v>
      </c>
      <c r="AN22" s="68">
        <v>79.081918120000012</v>
      </c>
      <c r="AO22" s="68">
        <v>589.79002177000007</v>
      </c>
      <c r="AP22" s="68">
        <v>1391.1132717100002</v>
      </c>
      <c r="AQ22" s="68">
        <v>1466.5271964600001</v>
      </c>
      <c r="AR22" s="68">
        <v>2137.83422161</v>
      </c>
      <c r="AS22" s="68">
        <v>2192.0819609</v>
      </c>
      <c r="AT22" s="68">
        <v>2259.69983903</v>
      </c>
      <c r="AU22" s="68">
        <v>2898.5866323100004</v>
      </c>
      <c r="AV22" s="68">
        <v>3006.2402947700002</v>
      </c>
      <c r="AW22" s="68">
        <v>3085.4062684200003</v>
      </c>
      <c r="AX22" s="68">
        <v>3559.8813235800003</v>
      </c>
      <c r="AY22" s="69">
        <v>3614.4809841100005</v>
      </c>
      <c r="AZ22" s="68">
        <v>33.15958174</v>
      </c>
      <c r="BA22" s="68">
        <v>269.09764208999997</v>
      </c>
      <c r="BB22" s="68">
        <v>290.54136659999995</v>
      </c>
      <c r="BC22" s="68">
        <v>306.89911937999995</v>
      </c>
      <c r="BD22" s="68">
        <v>595.70113490999984</v>
      </c>
      <c r="BE22" s="68">
        <v>603.24584636999987</v>
      </c>
      <c r="BF22" s="68">
        <v>611.95731652999984</v>
      </c>
      <c r="BG22" s="68">
        <v>851.76667636999991</v>
      </c>
      <c r="BH22" s="68">
        <v>862.51564719999988</v>
      </c>
      <c r="BI22" s="68">
        <v>869.27788976999989</v>
      </c>
      <c r="BJ22" s="68">
        <v>1090.2932116299999</v>
      </c>
      <c r="BK22" s="68">
        <v>1105.4138180999998</v>
      </c>
      <c r="BL22" s="70">
        <v>6.9204330799999996</v>
      </c>
      <c r="BM22" s="68">
        <v>266.69083802</v>
      </c>
      <c r="BN22" s="68">
        <v>318.78750277</v>
      </c>
      <c r="BO22" s="68">
        <v>347.20545943000002</v>
      </c>
      <c r="BP22" s="68">
        <v>637.81863865000003</v>
      </c>
      <c r="BQ22" s="68">
        <v>704.93501988000003</v>
      </c>
      <c r="BR22" s="68">
        <v>763.54625624000005</v>
      </c>
      <c r="BS22" s="68">
        <v>1125.98714907</v>
      </c>
      <c r="BT22" s="68">
        <v>1163.3914085699998</v>
      </c>
      <c r="BU22" s="68">
        <v>1211.0081063999999</v>
      </c>
      <c r="BV22" s="68">
        <v>1569.9695817499999</v>
      </c>
      <c r="BW22" s="68">
        <v>1619.17012725</v>
      </c>
      <c r="BX22" s="70">
        <v>12.156534969999999</v>
      </c>
      <c r="BY22" s="68">
        <v>441.18784457999999</v>
      </c>
      <c r="BZ22" s="68">
        <v>452.95236346999997</v>
      </c>
      <c r="CA22" s="68">
        <v>473.43700974999996</v>
      </c>
      <c r="CB22" s="68">
        <v>918.47221367999998</v>
      </c>
      <c r="CC22" s="68">
        <v>920.44012047000001</v>
      </c>
      <c r="CD22" s="68">
        <v>924.73799069999995</v>
      </c>
      <c r="CE22" s="68">
        <v>1325.1125699300001</v>
      </c>
      <c r="CF22" s="68">
        <v>1327.0729589499999</v>
      </c>
      <c r="CG22" s="68">
        <v>1333.55911556</v>
      </c>
      <c r="CH22" s="68">
        <v>1718.0417770399999</v>
      </c>
      <c r="CI22" s="68">
        <v>1720.7890443099998</v>
      </c>
      <c r="CJ22" s="70">
        <v>15.58879318</v>
      </c>
      <c r="CK22" s="68">
        <v>691.15960148000011</v>
      </c>
      <c r="CL22" s="68">
        <v>877.66810828000007</v>
      </c>
      <c r="CM22" s="68">
        <v>898.43771641000012</v>
      </c>
      <c r="CN22" s="68">
        <v>1441.15801401</v>
      </c>
      <c r="CO22" s="68">
        <v>1459.1372597699999</v>
      </c>
      <c r="CP22" s="68">
        <v>1476.9740444699999</v>
      </c>
      <c r="CQ22" s="68">
        <v>2081.9617317699999</v>
      </c>
      <c r="CR22" s="68">
        <v>2090.92067804</v>
      </c>
      <c r="CS22" s="68">
        <v>2109.1669347399998</v>
      </c>
      <c r="CT22" s="68">
        <v>2769.3377788399998</v>
      </c>
      <c r="CU22" s="69">
        <v>2779.61766829</v>
      </c>
      <c r="CV22" s="68">
        <v>62.693451570000001</v>
      </c>
      <c r="CW22" s="68">
        <v>803.83624979000001</v>
      </c>
      <c r="CX22" s="68">
        <v>823.58826632</v>
      </c>
      <c r="CY22" s="68">
        <v>881.98109578000003</v>
      </c>
      <c r="CZ22" s="68">
        <v>1938.8129099099999</v>
      </c>
      <c r="DA22" s="68">
        <v>1962.3219765099998</v>
      </c>
      <c r="DB22" s="68">
        <v>2023.9534545699996</v>
      </c>
      <c r="DC22" s="68">
        <v>2877.3450072299997</v>
      </c>
      <c r="DD22" s="68">
        <v>2901.4316762299995</v>
      </c>
      <c r="DE22" s="68">
        <v>2951.3599804700002</v>
      </c>
      <c r="DF22" s="68">
        <v>3822.6011461899998</v>
      </c>
      <c r="DG22" s="69">
        <v>3854.3837604199998</v>
      </c>
      <c r="DH22" s="68">
        <v>35.682652379999993</v>
      </c>
      <c r="DI22" s="68">
        <v>963.78050960000007</v>
      </c>
      <c r="DJ22" s="68">
        <v>981.11861910999994</v>
      </c>
      <c r="DK22" s="68">
        <v>1020.4202445999999</v>
      </c>
      <c r="DL22" s="68">
        <v>1678.6613656100001</v>
      </c>
      <c r="DM22" s="68">
        <v>1683.1434118899999</v>
      </c>
      <c r="DN22" s="68">
        <v>1741.34409265</v>
      </c>
      <c r="DO22" s="68">
        <v>2197.3808443899998</v>
      </c>
      <c r="DP22" s="68">
        <v>2261.9061281199997</v>
      </c>
      <c r="DQ22" s="68">
        <v>2383.5570109800001</v>
      </c>
      <c r="DR22" s="68">
        <v>3194.97274879</v>
      </c>
      <c r="DS22" s="69">
        <v>3307.2294259699997</v>
      </c>
      <c r="DT22" s="68">
        <v>32.299657079999996</v>
      </c>
      <c r="DU22" s="68">
        <v>1054.7133128200001</v>
      </c>
      <c r="DV22" s="68">
        <v>1075.6175117799999</v>
      </c>
      <c r="DW22" s="68">
        <v>1140.39290366</v>
      </c>
      <c r="DX22" s="68">
        <v>1979.61817926</v>
      </c>
      <c r="DY22" s="68">
        <v>2000.4656459800001</v>
      </c>
      <c r="DZ22" s="68">
        <v>2100.5363876000001</v>
      </c>
      <c r="EA22" s="68">
        <v>2959.1313548000003</v>
      </c>
      <c r="EB22" s="68">
        <v>2972.6466999699996</v>
      </c>
      <c r="EC22" s="68">
        <v>3015.11164379</v>
      </c>
      <c r="ED22" s="68">
        <v>3891.41045945</v>
      </c>
      <c r="EE22" s="68">
        <v>3915.8509904699999</v>
      </c>
      <c r="EF22" s="70">
        <v>26.363180829999997</v>
      </c>
      <c r="EG22" s="68">
        <v>894.09274230999995</v>
      </c>
      <c r="EH22" s="68">
        <v>898.35930165999991</v>
      </c>
      <c r="EI22" s="68">
        <v>936.11062932000004</v>
      </c>
      <c r="EJ22" s="68">
        <v>1667.02451178</v>
      </c>
      <c r="EK22" s="68">
        <v>1689.24473201</v>
      </c>
      <c r="EL22" s="68">
        <v>1771.87627378</v>
      </c>
      <c r="EM22" s="68">
        <v>2355.1629491199997</v>
      </c>
      <c r="EN22" s="68">
        <v>2477.6002886300003</v>
      </c>
      <c r="EO22" s="68">
        <v>2584.1041759</v>
      </c>
      <c r="EP22" s="68">
        <v>3296.1615146300001</v>
      </c>
      <c r="EQ22" s="68">
        <v>3322.3682281000001</v>
      </c>
      <c r="ER22" s="70">
        <v>40.383308210000003</v>
      </c>
      <c r="ES22" s="68">
        <v>913.08513502999995</v>
      </c>
      <c r="ET22" s="68">
        <v>926.98959973000001</v>
      </c>
      <c r="EU22" s="68">
        <v>1003.83875445</v>
      </c>
      <c r="EV22" s="68">
        <v>1902.3422724700001</v>
      </c>
      <c r="EW22" s="68">
        <v>1938.35257045</v>
      </c>
      <c r="EX22" s="68">
        <v>1966.0797883399998</v>
      </c>
      <c r="EY22" s="68">
        <v>2746.1483412699999</v>
      </c>
      <c r="EZ22" s="68">
        <v>2767.61127339</v>
      </c>
      <c r="FA22" s="68">
        <v>2847.14397457</v>
      </c>
      <c r="FB22" s="68">
        <v>3654.9665685999998</v>
      </c>
      <c r="FC22" s="68">
        <v>3667.8590160200001</v>
      </c>
      <c r="FD22" s="70">
        <v>71.867645480000007</v>
      </c>
      <c r="FE22" s="68">
        <v>1052.4918784700001</v>
      </c>
      <c r="FF22" s="68">
        <v>1197.7455907399999</v>
      </c>
      <c r="FG22" s="68">
        <v>1308.9421509200001</v>
      </c>
      <c r="FH22" s="68">
        <v>2118.3533178800003</v>
      </c>
      <c r="FI22" s="68">
        <v>2152.96568342</v>
      </c>
      <c r="FJ22" s="68">
        <v>2182.4829737199998</v>
      </c>
      <c r="FK22" s="68">
        <v>2897.3528135799997</v>
      </c>
      <c r="FL22" s="68">
        <v>2902.7287699099998</v>
      </c>
      <c r="FM22" s="68">
        <v>2938.5534706799999</v>
      </c>
      <c r="FN22" s="68">
        <v>3802.04736796</v>
      </c>
      <c r="FO22" s="68"/>
    </row>
    <row r="23" spans="1:171" ht="18" customHeight="1" x14ac:dyDescent="0.25">
      <c r="A23" s="157"/>
      <c r="B23" s="11"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10">
        <v>19060000</v>
      </c>
      <c r="D23" s="68">
        <v>0</v>
      </c>
      <c r="E23" s="68">
        <v>107.06529704</v>
      </c>
      <c r="F23" s="68">
        <v>156.09153399000002</v>
      </c>
      <c r="G23" s="68">
        <v>205.76415079</v>
      </c>
      <c r="H23" s="68">
        <v>257.43123061</v>
      </c>
      <c r="I23" s="68">
        <v>314.41205522000001</v>
      </c>
      <c r="J23" s="68">
        <v>375.31087630000002</v>
      </c>
      <c r="K23" s="68">
        <v>440.56954804000003</v>
      </c>
      <c r="L23" s="68">
        <v>536.78000170999996</v>
      </c>
      <c r="M23" s="68">
        <v>623.78840700000001</v>
      </c>
      <c r="N23" s="68">
        <v>703.71091547000003</v>
      </c>
      <c r="O23" s="69">
        <v>784.89386435000006</v>
      </c>
      <c r="P23" s="68">
        <v>102.50443668999999</v>
      </c>
      <c r="Q23" s="68">
        <v>179.45171416999997</v>
      </c>
      <c r="R23" s="68">
        <v>255.45429711999998</v>
      </c>
      <c r="S23" s="68">
        <v>336.34702631999994</v>
      </c>
      <c r="T23" s="68">
        <v>420.14531062999993</v>
      </c>
      <c r="U23" s="68">
        <v>515.21991676999994</v>
      </c>
      <c r="V23" s="68">
        <v>608.07473997</v>
      </c>
      <c r="W23" s="68">
        <v>711.76979587999995</v>
      </c>
      <c r="X23" s="68">
        <v>810.59384969999996</v>
      </c>
      <c r="Y23" s="68">
        <v>898.64907604999985</v>
      </c>
      <c r="Z23" s="68">
        <v>987.69029333999993</v>
      </c>
      <c r="AA23" s="69">
        <v>1075.0363072399998</v>
      </c>
      <c r="AB23" s="68">
        <v>108.50574360000002</v>
      </c>
      <c r="AC23" s="68">
        <v>191.99687758000002</v>
      </c>
      <c r="AD23" s="68">
        <v>272.24487169999998</v>
      </c>
      <c r="AE23" s="68">
        <v>352.78647663999999</v>
      </c>
      <c r="AF23" s="68">
        <v>438.30774617000003</v>
      </c>
      <c r="AG23" s="68">
        <v>536.72381444000007</v>
      </c>
      <c r="AH23" s="68">
        <v>635.89450892000002</v>
      </c>
      <c r="AI23" s="68">
        <v>734.60134710000011</v>
      </c>
      <c r="AJ23" s="68">
        <v>845.57849208000016</v>
      </c>
      <c r="AK23" s="68">
        <v>928.01294859000018</v>
      </c>
      <c r="AL23" s="68">
        <v>1014.2328415200001</v>
      </c>
      <c r="AM23" s="69">
        <v>1102.9933125800001</v>
      </c>
      <c r="AN23" s="68">
        <v>103.78389178</v>
      </c>
      <c r="AO23" s="68">
        <v>179.90333009</v>
      </c>
      <c r="AP23" s="68">
        <v>250.47476165999998</v>
      </c>
      <c r="AQ23" s="68">
        <v>325.65587046000002</v>
      </c>
      <c r="AR23" s="68">
        <v>410.82088698000001</v>
      </c>
      <c r="AS23" s="68">
        <v>501.46127866</v>
      </c>
      <c r="AT23" s="68">
        <v>593.30051830999992</v>
      </c>
      <c r="AU23" s="68">
        <v>690.86781940999992</v>
      </c>
      <c r="AV23" s="68">
        <v>783.08047533000001</v>
      </c>
      <c r="AW23" s="68">
        <v>868.64741303999995</v>
      </c>
      <c r="AX23" s="68">
        <v>953.13034504999996</v>
      </c>
      <c r="AY23" s="69">
        <v>1038.29105579</v>
      </c>
      <c r="AZ23" s="68">
        <v>105.17094133000001</v>
      </c>
      <c r="BA23" s="68">
        <v>106.53444644000001</v>
      </c>
      <c r="BB23" s="68">
        <v>106.04450334000002</v>
      </c>
      <c r="BC23" s="68">
        <v>105.73722067000001</v>
      </c>
      <c r="BD23" s="68">
        <v>106.24270774</v>
      </c>
      <c r="BE23" s="68">
        <v>106.20332619</v>
      </c>
      <c r="BF23" s="68">
        <v>106.03690878</v>
      </c>
      <c r="BG23" s="68">
        <v>105.89862658</v>
      </c>
      <c r="BH23" s="68">
        <v>105.72946048999999</v>
      </c>
      <c r="BI23" s="68">
        <v>105.58587112000001</v>
      </c>
      <c r="BJ23" s="68">
        <v>105.17352615999999</v>
      </c>
      <c r="BK23" s="68">
        <v>104.21127636</v>
      </c>
      <c r="BL23" s="70">
        <v>-3.7803110000000001E-2</v>
      </c>
      <c r="BM23" s="68">
        <v>-0.11725126</v>
      </c>
      <c r="BN23" s="68">
        <v>-0.18860895999999999</v>
      </c>
      <c r="BO23" s="68">
        <v>-0.24586666000000001</v>
      </c>
      <c r="BP23" s="68">
        <v>-0.28467397999999999</v>
      </c>
      <c r="BQ23" s="68">
        <v>-0.32597962000000003</v>
      </c>
      <c r="BR23" s="68">
        <v>-0.40767318000000002</v>
      </c>
      <c r="BS23" s="68">
        <v>-0.49193343</v>
      </c>
      <c r="BT23" s="68">
        <v>-0.70387900000000003</v>
      </c>
      <c r="BU23" s="68">
        <v>-0.73091927000000001</v>
      </c>
      <c r="BV23" s="68">
        <v>-0.77503301999999996</v>
      </c>
      <c r="BW23" s="68">
        <v>-0.84357238999999995</v>
      </c>
      <c r="BX23" s="70">
        <v>-2.7539640000000001E-2</v>
      </c>
      <c r="BY23" s="68">
        <v>-8.8799630000000004E-2</v>
      </c>
      <c r="BZ23" s="68">
        <v>-0.16025180999999999</v>
      </c>
      <c r="CA23" s="68">
        <v>-0.17834443</v>
      </c>
      <c r="CB23" s="68">
        <v>-0.23465806</v>
      </c>
      <c r="CC23" s="68">
        <v>-0.46312175</v>
      </c>
      <c r="CD23" s="68">
        <v>-0.48270690000000005</v>
      </c>
      <c r="CE23" s="68">
        <v>-0.48388668000000001</v>
      </c>
      <c r="CF23" s="68">
        <v>-0.49042578999999997</v>
      </c>
      <c r="CG23" s="68">
        <v>-0.49636381000000002</v>
      </c>
      <c r="CH23" s="68">
        <v>-0.49926115000000004</v>
      </c>
      <c r="CI23" s="68">
        <v>-0.54870273999999997</v>
      </c>
      <c r="CJ23" s="70">
        <v>-9.8545600000000001E-3</v>
      </c>
      <c r="CK23" s="68">
        <v>-7.3012999999999897E-4</v>
      </c>
      <c r="CL23" s="68">
        <v>6.7154200000000015E-3</v>
      </c>
      <c r="CM23" s="68">
        <v>1.2781170000000001E-2</v>
      </c>
      <c r="CN23" s="68">
        <v>0.21361610999999997</v>
      </c>
      <c r="CO23" s="68">
        <v>0.21873920999999996</v>
      </c>
      <c r="CP23" s="68">
        <v>0.24290321999999998</v>
      </c>
      <c r="CQ23" s="68">
        <v>0.26335473999999998</v>
      </c>
      <c r="CR23" s="68">
        <v>0.39992563999999997</v>
      </c>
      <c r="CS23" s="68">
        <v>0.30309678999999995</v>
      </c>
      <c r="CT23" s="68">
        <v>0.31136411999999997</v>
      </c>
      <c r="CU23" s="69">
        <v>0.32020234999999997</v>
      </c>
      <c r="CV23" s="68">
        <v>7.3387399999999998E-3</v>
      </c>
      <c r="CW23" s="68">
        <v>1.850723E-2</v>
      </c>
      <c r="CX23" s="68">
        <v>3.1444899999999998E-2</v>
      </c>
      <c r="CY23" s="68">
        <v>-7.4213899999999999E-3</v>
      </c>
      <c r="CZ23" s="68">
        <v>-2.9404999999999995E-3</v>
      </c>
      <c r="DA23" s="68">
        <v>-1.8213599999999995E-3</v>
      </c>
      <c r="DB23" s="68">
        <v>3.7924400000000011E-3</v>
      </c>
      <c r="DC23" s="68">
        <v>7.7120100000000009E-3</v>
      </c>
      <c r="DD23" s="68">
        <v>3.688375E-2</v>
      </c>
      <c r="DE23" s="68">
        <v>4.7492440000000004E-2</v>
      </c>
      <c r="DF23" s="68">
        <v>0.12789258000000001</v>
      </c>
      <c r="DG23" s="69">
        <v>6.0177720000000004E-2</v>
      </c>
      <c r="DH23" s="68">
        <v>5.2788799999999997E-3</v>
      </c>
      <c r="DI23" s="68">
        <v>-8.4135100000000008E-3</v>
      </c>
      <c r="DJ23" s="68">
        <v>-9.60804E-3</v>
      </c>
      <c r="DK23" s="68">
        <v>-1.05308E-2</v>
      </c>
      <c r="DL23" s="68">
        <v>-9.359870000000001E-3</v>
      </c>
      <c r="DM23" s="68">
        <v>-8.3455399999999985E-3</v>
      </c>
      <c r="DN23" s="68">
        <v>-6.1666899999999998E-3</v>
      </c>
      <c r="DO23" s="68">
        <v>-3.0306599999999997E-3</v>
      </c>
      <c r="DP23" s="68">
        <v>-7.5478999999999781E-4</v>
      </c>
      <c r="DQ23" s="68">
        <v>1.94896E-3</v>
      </c>
      <c r="DR23" s="68">
        <v>3.1223800000000001E-3</v>
      </c>
      <c r="DS23" s="69">
        <v>7.8556000000000008E-3</v>
      </c>
      <c r="DT23" s="68">
        <v>1.479055E-2</v>
      </c>
      <c r="DU23" s="68">
        <v>2.93811E-2</v>
      </c>
      <c r="DV23" s="68">
        <v>3.2599699999999996E-3</v>
      </c>
      <c r="DW23" s="68">
        <v>4.4761499999999999E-3</v>
      </c>
      <c r="DX23" s="68">
        <v>5.54157E-3</v>
      </c>
      <c r="DY23" s="68">
        <v>9.7185499999999994E-3</v>
      </c>
      <c r="DZ23" s="68">
        <v>1.0060719999999999E-2</v>
      </c>
      <c r="EA23" s="68">
        <v>2.0999939999999998E-2</v>
      </c>
      <c r="EB23" s="68">
        <v>2.276355E-2</v>
      </c>
      <c r="EC23" s="68">
        <v>2.3686749999999999E-2</v>
      </c>
      <c r="ED23" s="68">
        <v>2.9164869999999999E-2</v>
      </c>
      <c r="EE23" s="68">
        <v>2.9201660000000001E-2</v>
      </c>
      <c r="EF23" s="70">
        <v>1.408594E-2</v>
      </c>
      <c r="EG23" s="68">
        <v>1.3608209999999999E-2</v>
      </c>
      <c r="EH23" s="68">
        <v>1.3361209999999998E-2</v>
      </c>
      <c r="EI23" s="68">
        <v>1.3176209999999999E-2</v>
      </c>
      <c r="EJ23" s="68">
        <v>1.3176209999999999E-2</v>
      </c>
      <c r="EK23" s="68">
        <v>1.3212209999999999E-2</v>
      </c>
      <c r="EL23" s="68">
        <v>1.3212209999999999E-2</v>
      </c>
      <c r="EM23" s="68">
        <v>1.3212209999999999E-2</v>
      </c>
      <c r="EN23" s="68">
        <v>1.322021E-2</v>
      </c>
      <c r="EO23" s="68">
        <v>1.3355209999999999E-2</v>
      </c>
      <c r="EP23" s="68">
        <v>1.2845209999999999E-2</v>
      </c>
      <c r="EQ23" s="68">
        <v>1.298121E-2</v>
      </c>
      <c r="ER23" s="70">
        <v>0</v>
      </c>
      <c r="ES23" s="68">
        <v>8.1434100000000002E-3</v>
      </c>
      <c r="ET23" s="68">
        <v>8.1434100000000002E-3</v>
      </c>
      <c r="EU23" s="68">
        <v>8.2024100000000003E-3</v>
      </c>
      <c r="EV23" s="68">
        <v>8.4039900000000001E-3</v>
      </c>
      <c r="EW23" s="68">
        <v>8.4039900000000001E-3</v>
      </c>
      <c r="EX23" s="68">
        <v>8.4524300000000004E-3</v>
      </c>
      <c r="EY23" s="68">
        <v>8.4524300000000004E-3</v>
      </c>
      <c r="EZ23" s="68">
        <v>9.2577199999999988E-3</v>
      </c>
      <c r="FA23" s="68">
        <v>9.3117800000000004E-3</v>
      </c>
      <c r="FB23" s="68">
        <v>9.76285E-3</v>
      </c>
      <c r="FC23" s="68">
        <v>9.7774799999999999E-3</v>
      </c>
      <c r="FD23" s="70">
        <v>0</v>
      </c>
      <c r="FE23" s="68">
        <v>2.55E-5</v>
      </c>
      <c r="FF23" s="68">
        <v>1.8338999999999999E-4</v>
      </c>
      <c r="FG23" s="68">
        <v>5.1233000000000008E-4</v>
      </c>
      <c r="FH23" s="68">
        <v>3.13196E-3</v>
      </c>
      <c r="FI23" s="68">
        <v>3.4960199999999999E-3</v>
      </c>
      <c r="FJ23" s="68">
        <v>3.6100199999999998E-3</v>
      </c>
      <c r="FK23" s="68">
        <v>4.0987200000000001E-3</v>
      </c>
      <c r="FL23" s="68">
        <v>4.0987200000000001E-3</v>
      </c>
      <c r="FM23" s="68">
        <v>4.3267000000000002E-3</v>
      </c>
      <c r="FN23" s="68">
        <v>5.2741999999999997E-3</v>
      </c>
      <c r="FO23" s="68"/>
    </row>
    <row r="24" spans="1:171" ht="30" customHeight="1" x14ac:dyDescent="0.25">
      <c r="A24" s="157"/>
      <c r="B24" s="13" t="str">
        <f>IF('0'!$A$1=1,"Неподаткові надходження","Nontax revenue")</f>
        <v>Неподаткові надходження</v>
      </c>
      <c r="C24" s="14">
        <v>20000000</v>
      </c>
      <c r="D24" s="71">
        <v>3950.1404259800001</v>
      </c>
      <c r="E24" s="71">
        <v>5026.3170808900004</v>
      </c>
      <c r="F24" s="71">
        <v>8392.2864807200003</v>
      </c>
      <c r="G24" s="71">
        <v>12475.20585903</v>
      </c>
      <c r="H24" s="71">
        <v>15431.39473812</v>
      </c>
      <c r="I24" s="71">
        <v>17866.149740360001</v>
      </c>
      <c r="J24" s="71">
        <v>26782.889314489999</v>
      </c>
      <c r="K24" s="71">
        <v>30901.442704839996</v>
      </c>
      <c r="L24" s="71">
        <v>34421.476745139997</v>
      </c>
      <c r="M24" s="71">
        <v>39278.951154309994</v>
      </c>
      <c r="N24" s="71">
        <v>42101.670193249993</v>
      </c>
      <c r="O24" s="72">
        <v>49087.80129789999</v>
      </c>
      <c r="P24" s="71">
        <v>3719.9448527499999</v>
      </c>
      <c r="Q24" s="71">
        <v>7037.3560485899998</v>
      </c>
      <c r="R24" s="71">
        <v>11783.68980276</v>
      </c>
      <c r="S24" s="71">
        <v>14942.305445260001</v>
      </c>
      <c r="T24" s="71">
        <v>18152.991729010002</v>
      </c>
      <c r="U24" s="71">
        <v>25532.392259170003</v>
      </c>
      <c r="V24" s="71">
        <v>31626.839551770005</v>
      </c>
      <c r="W24" s="71">
        <v>36720.741316450003</v>
      </c>
      <c r="X24" s="71">
        <v>43319.128849370005</v>
      </c>
      <c r="Y24" s="71">
        <v>48797.298289170009</v>
      </c>
      <c r="Z24" s="71">
        <v>53700.341043230008</v>
      </c>
      <c r="AA24" s="72">
        <v>68287.61731613001</v>
      </c>
      <c r="AB24" s="71">
        <v>3502.2139904000005</v>
      </c>
      <c r="AC24" s="71">
        <v>9579.2392995599985</v>
      </c>
      <c r="AD24" s="71">
        <v>15828.070474359998</v>
      </c>
      <c r="AE24" s="71">
        <v>18294.246896859997</v>
      </c>
      <c r="AF24" s="71">
        <v>22855.714959809997</v>
      </c>
      <c r="AG24" s="71">
        <v>29940.834645159997</v>
      </c>
      <c r="AH24" s="71">
        <v>34862.375815369996</v>
      </c>
      <c r="AI24" s="71">
        <v>43524.662261639998</v>
      </c>
      <c r="AJ24" s="71">
        <v>52878.759323929997</v>
      </c>
      <c r="AK24" s="71">
        <v>60052.928639049998</v>
      </c>
      <c r="AL24" s="71">
        <v>67987.09943776</v>
      </c>
      <c r="AM24" s="72">
        <v>72853.174209050005</v>
      </c>
      <c r="AN24" s="71">
        <v>6654.2883258000002</v>
      </c>
      <c r="AO24" s="71">
        <v>14472.138471510003</v>
      </c>
      <c r="AP24" s="71">
        <v>25260.613175800001</v>
      </c>
      <c r="AQ24" s="71">
        <v>32587.909278290004</v>
      </c>
      <c r="AR24" s="71">
        <v>38617.869713220003</v>
      </c>
      <c r="AS24" s="71">
        <v>42498.308833610005</v>
      </c>
      <c r="AT24" s="71">
        <v>46763.632093610002</v>
      </c>
      <c r="AU24" s="71">
        <v>51480.671176219999</v>
      </c>
      <c r="AV24" s="71">
        <v>56327.078292229999</v>
      </c>
      <c r="AW24" s="71">
        <v>59526.688927640003</v>
      </c>
      <c r="AX24" s="71">
        <v>63006.281775840005</v>
      </c>
      <c r="AY24" s="72">
        <v>68355.242477340013</v>
      </c>
      <c r="AZ24" s="71">
        <v>2482.5314819800001</v>
      </c>
      <c r="BA24" s="71">
        <v>11304.108199979999</v>
      </c>
      <c r="BB24" s="71">
        <v>20059.652860030001</v>
      </c>
      <c r="BC24" s="71">
        <v>35738.492114050001</v>
      </c>
      <c r="BD24" s="71">
        <v>45006.428941630002</v>
      </c>
      <c r="BE24" s="71">
        <v>54369.80926984</v>
      </c>
      <c r="BF24" s="71">
        <v>65020.968619209998</v>
      </c>
      <c r="BG24" s="71">
        <v>77070.712364179999</v>
      </c>
      <c r="BH24" s="71">
        <v>90318.331504799993</v>
      </c>
      <c r="BI24" s="71">
        <v>99123.457530929998</v>
      </c>
      <c r="BJ24" s="71">
        <v>110351.44764494999</v>
      </c>
      <c r="BK24" s="71">
        <v>120006.48542882998</v>
      </c>
      <c r="BL24" s="73">
        <v>2539.6048784900004</v>
      </c>
      <c r="BM24" s="71">
        <v>6611.1858551100004</v>
      </c>
      <c r="BN24" s="71">
        <v>11166.75572297</v>
      </c>
      <c r="BO24" s="71">
        <v>15157.329882869999</v>
      </c>
      <c r="BP24" s="71">
        <v>20896.848865129999</v>
      </c>
      <c r="BQ24" s="71">
        <v>27356.91023424</v>
      </c>
      <c r="BR24" s="71">
        <v>30491.27279508</v>
      </c>
      <c r="BS24" s="71">
        <v>39264.120664319998</v>
      </c>
      <c r="BT24" s="71">
        <v>47196.194878689996</v>
      </c>
      <c r="BU24" s="71">
        <v>61900.047199349996</v>
      </c>
      <c r="BV24" s="71">
        <v>83154.656512029993</v>
      </c>
      <c r="BW24" s="71">
        <v>103643.68244308999</v>
      </c>
      <c r="BX24" s="73">
        <v>3186.93790532</v>
      </c>
      <c r="BY24" s="71">
        <v>9030.8937927399984</v>
      </c>
      <c r="BZ24" s="71">
        <v>14434.217591979997</v>
      </c>
      <c r="CA24" s="71">
        <v>29809.837237659995</v>
      </c>
      <c r="CB24" s="71">
        <v>40372.812341090001</v>
      </c>
      <c r="CC24" s="71">
        <v>65922.808002739999</v>
      </c>
      <c r="CD24" s="71">
        <v>75378.137383630004</v>
      </c>
      <c r="CE24" s="71">
        <v>88620.70800595</v>
      </c>
      <c r="CF24" s="71">
        <v>95003.676270290001</v>
      </c>
      <c r="CG24" s="71">
        <v>104589.38300214001</v>
      </c>
      <c r="CH24" s="71">
        <v>116397.39681288</v>
      </c>
      <c r="CI24" s="71">
        <v>128579.09049113</v>
      </c>
      <c r="CJ24" s="73">
        <v>4274.0212703900006</v>
      </c>
      <c r="CK24" s="71">
        <v>9916.1078124600008</v>
      </c>
      <c r="CL24" s="71">
        <v>19210.44449174</v>
      </c>
      <c r="CM24" s="71">
        <v>43533.806734270009</v>
      </c>
      <c r="CN24" s="71">
        <v>67950.266952060003</v>
      </c>
      <c r="CO24" s="71">
        <v>95273.958917990007</v>
      </c>
      <c r="CP24" s="71">
        <v>101688.09217399001</v>
      </c>
      <c r="CQ24" s="71">
        <v>116414.95832551</v>
      </c>
      <c r="CR24" s="71">
        <v>125057.72478496</v>
      </c>
      <c r="CS24" s="71">
        <v>131506.30063836998</v>
      </c>
      <c r="CT24" s="71">
        <v>146558.77242293998</v>
      </c>
      <c r="CU24" s="72">
        <v>164683.13453033997</v>
      </c>
      <c r="CV24" s="71">
        <v>5481.63471785</v>
      </c>
      <c r="CW24" s="71">
        <v>11570.095357230002</v>
      </c>
      <c r="CX24" s="71">
        <v>19901.196989540003</v>
      </c>
      <c r="CY24" s="71">
        <v>73110.512163480002</v>
      </c>
      <c r="CZ24" s="71">
        <v>98142.521830000012</v>
      </c>
      <c r="DA24" s="71">
        <v>122277.14719205</v>
      </c>
      <c r="DB24" s="71">
        <v>135908.48811430001</v>
      </c>
      <c r="DC24" s="71">
        <v>144238.89805328002</v>
      </c>
      <c r="DD24" s="71">
        <v>152491.97834876002</v>
      </c>
      <c r="DE24" s="71">
        <v>159139.05086880003</v>
      </c>
      <c r="DF24" s="71">
        <v>165646.36854117998</v>
      </c>
      <c r="DG24" s="72">
        <v>186750.10272126002</v>
      </c>
      <c r="DH24" s="71">
        <v>5939.2588919999998</v>
      </c>
      <c r="DI24" s="71">
        <v>12790.868436039998</v>
      </c>
      <c r="DJ24" s="71">
        <v>19375.47571305</v>
      </c>
      <c r="DK24" s="71">
        <v>71133.588872940003</v>
      </c>
      <c r="DL24" s="71">
        <v>77076.251189150003</v>
      </c>
      <c r="DM24" s="71">
        <v>152970.213827</v>
      </c>
      <c r="DN24" s="71">
        <v>159046.21549479</v>
      </c>
      <c r="DO24" s="71">
        <v>171240.58685337999</v>
      </c>
      <c r="DP24" s="71">
        <v>180948.53669004</v>
      </c>
      <c r="DQ24" s="71">
        <v>187726.26389403001</v>
      </c>
      <c r="DR24" s="71">
        <v>199585.43959731</v>
      </c>
      <c r="DS24" s="72">
        <v>212957.20505612</v>
      </c>
      <c r="DT24" s="71">
        <v>5085.80136588</v>
      </c>
      <c r="DU24" s="71">
        <v>11771.05541107</v>
      </c>
      <c r="DV24" s="71">
        <v>20644.765699939999</v>
      </c>
      <c r="DW24" s="71">
        <v>51067.220211760003</v>
      </c>
      <c r="DX24" s="71">
        <v>68110.617204769995</v>
      </c>
      <c r="DY24" s="71">
        <v>104661.7109512</v>
      </c>
      <c r="DZ24" s="71">
        <v>112003.30703975</v>
      </c>
      <c r="EA24" s="71">
        <v>126555.39333404</v>
      </c>
      <c r="EB24" s="71">
        <v>140827.07290235002</v>
      </c>
      <c r="EC24" s="71">
        <v>151067.05894557</v>
      </c>
      <c r="ED24" s="71">
        <v>162979.79674460998</v>
      </c>
      <c r="EE24" s="71">
        <v>175361.43227411999</v>
      </c>
      <c r="EF24" s="73">
        <v>7046.4752196099998</v>
      </c>
      <c r="EG24" s="71">
        <v>33586.274400580005</v>
      </c>
      <c r="EH24" s="71">
        <v>85064.594215039993</v>
      </c>
      <c r="EI24" s="71">
        <v>93959.056400630012</v>
      </c>
      <c r="EJ24" s="71">
        <v>105877.70887617</v>
      </c>
      <c r="EK24" s="71">
        <v>123483.75193974</v>
      </c>
      <c r="EL24" s="71">
        <v>132864.17759106</v>
      </c>
      <c r="EM24" s="71">
        <v>153157.09663876001</v>
      </c>
      <c r="EN24" s="71">
        <v>216800.50527564003</v>
      </c>
      <c r="EO24" s="71">
        <v>226121.46257671999</v>
      </c>
      <c r="EP24" s="71">
        <v>268871.75302667997</v>
      </c>
      <c r="EQ24" s="71">
        <v>346643.16965257999</v>
      </c>
      <c r="ER24" s="73">
        <v>16017.30779176</v>
      </c>
      <c r="ES24" s="71">
        <v>44221.224574160005</v>
      </c>
      <c r="ET24" s="71">
        <v>131821.32252952</v>
      </c>
      <c r="EU24" s="71">
        <v>265246.57932820002</v>
      </c>
      <c r="EV24" s="71">
        <v>379453.13726237998</v>
      </c>
      <c r="EW24" s="71">
        <v>486635.41206581</v>
      </c>
      <c r="EX24" s="71">
        <v>520580.8313815</v>
      </c>
      <c r="EY24" s="71">
        <v>569683.05081692</v>
      </c>
      <c r="EZ24" s="71">
        <v>778437.87969545997</v>
      </c>
      <c r="FA24" s="71">
        <v>819904.30337920994</v>
      </c>
      <c r="FB24" s="71">
        <v>867328.60100283998</v>
      </c>
      <c r="FC24" s="71">
        <v>991541.59620198002</v>
      </c>
      <c r="FD24" s="73">
        <v>37824.628359919996</v>
      </c>
      <c r="FE24" s="71">
        <v>120755.24061944</v>
      </c>
      <c r="FF24" s="71">
        <v>193548.16852797</v>
      </c>
      <c r="FG24" s="71">
        <v>273550.17603226</v>
      </c>
      <c r="FH24" s="71">
        <v>344530.37982418999</v>
      </c>
      <c r="FI24" s="71">
        <v>470695.89598393999</v>
      </c>
      <c r="FJ24" s="71">
        <v>516882.56616768998</v>
      </c>
      <c r="FK24" s="71">
        <v>575280.42969667003</v>
      </c>
      <c r="FL24" s="71">
        <v>676014.1576714</v>
      </c>
      <c r="FM24" s="71">
        <v>722789.76551164</v>
      </c>
      <c r="FN24" s="71">
        <v>799894.29946351005</v>
      </c>
      <c r="FO24" s="71"/>
    </row>
    <row r="25" spans="1:171" ht="19.95" customHeight="1" x14ac:dyDescent="0.25">
      <c r="A25" s="157"/>
      <c r="B25" s="9"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10">
        <v>21000000</v>
      </c>
      <c r="D25" s="68">
        <v>1501.9042967099999</v>
      </c>
      <c r="E25" s="68">
        <v>722.84344756999974</v>
      </c>
      <c r="F25" s="68">
        <v>1710.08687199</v>
      </c>
      <c r="G25" s="68">
        <v>4002.3573213099999</v>
      </c>
      <c r="H25" s="68">
        <v>5069.0298711799996</v>
      </c>
      <c r="I25" s="68">
        <v>5395.9869648899994</v>
      </c>
      <c r="J25" s="68">
        <v>9222.33997284</v>
      </c>
      <c r="K25" s="68">
        <v>9700.3009762799993</v>
      </c>
      <c r="L25" s="68">
        <v>9861.90329948</v>
      </c>
      <c r="M25" s="68">
        <v>12558.126676420001</v>
      </c>
      <c r="N25" s="68">
        <v>13214.132408000001</v>
      </c>
      <c r="O25" s="69">
        <v>17260.225164410003</v>
      </c>
      <c r="P25" s="68">
        <v>1326.0660561999998</v>
      </c>
      <c r="Q25" s="68">
        <v>2272.4305539299999</v>
      </c>
      <c r="R25" s="68">
        <v>4410.72123964</v>
      </c>
      <c r="S25" s="68">
        <v>5557.7131560400003</v>
      </c>
      <c r="T25" s="68">
        <v>6582.6774803000008</v>
      </c>
      <c r="U25" s="68">
        <v>11797.794021090001</v>
      </c>
      <c r="V25" s="68">
        <v>15453.813481730002</v>
      </c>
      <c r="W25" s="68">
        <v>16665.783381910001</v>
      </c>
      <c r="X25" s="68">
        <v>19579.543570220001</v>
      </c>
      <c r="Y25" s="68">
        <v>22382.715083630002</v>
      </c>
      <c r="Z25" s="68">
        <v>24922.748661090001</v>
      </c>
      <c r="AA25" s="69">
        <v>32200.473863010004</v>
      </c>
      <c r="AB25" s="68">
        <v>1125.19862865</v>
      </c>
      <c r="AC25" s="68">
        <v>1439.7115546300001</v>
      </c>
      <c r="AD25" s="68">
        <v>5365.2613097200001</v>
      </c>
      <c r="AE25" s="68">
        <v>5538.09228317</v>
      </c>
      <c r="AF25" s="68">
        <v>8236.4968701899998</v>
      </c>
      <c r="AG25" s="68">
        <v>12939.462253599999</v>
      </c>
      <c r="AH25" s="68">
        <v>15171.94699977</v>
      </c>
      <c r="AI25" s="68">
        <v>18195.283900399998</v>
      </c>
      <c r="AJ25" s="68">
        <v>23733.19527796</v>
      </c>
      <c r="AK25" s="68">
        <v>28034.974021410002</v>
      </c>
      <c r="AL25" s="68">
        <v>32038.632431540002</v>
      </c>
      <c r="AM25" s="69">
        <v>33288.234282210004</v>
      </c>
      <c r="AN25" s="68">
        <v>4175.5186580600002</v>
      </c>
      <c r="AO25" s="68">
        <v>9264.0609246900021</v>
      </c>
      <c r="AP25" s="68">
        <v>17364.158551050001</v>
      </c>
      <c r="AQ25" s="68">
        <v>21500.797321380003</v>
      </c>
      <c r="AR25" s="68">
        <v>24535.623285290003</v>
      </c>
      <c r="AS25" s="68">
        <v>25685.251236370001</v>
      </c>
      <c r="AT25" s="68">
        <v>26869.724700070001</v>
      </c>
      <c r="AU25" s="68">
        <v>27270.25321988</v>
      </c>
      <c r="AV25" s="68">
        <v>27439.382725889998</v>
      </c>
      <c r="AW25" s="68">
        <v>27583.126990149998</v>
      </c>
      <c r="AX25" s="68">
        <v>28082.581027439999</v>
      </c>
      <c r="AY25" s="69">
        <v>28469.324482579999</v>
      </c>
      <c r="AZ25" s="68">
        <v>239.2753884</v>
      </c>
      <c r="BA25" s="68">
        <v>6169.2988157900008</v>
      </c>
      <c r="BB25" s="68">
        <v>6276.3065429400012</v>
      </c>
      <c r="BC25" s="68">
        <v>16824.194248600001</v>
      </c>
      <c r="BD25" s="68">
        <v>22495.697272789999</v>
      </c>
      <c r="BE25" s="68">
        <v>28799.521140949997</v>
      </c>
      <c r="BF25" s="68">
        <v>36816.598921239995</v>
      </c>
      <c r="BG25" s="68">
        <v>44329.862418749995</v>
      </c>
      <c r="BH25" s="68">
        <v>52666.45170456999</v>
      </c>
      <c r="BI25" s="68">
        <v>58412.761964909994</v>
      </c>
      <c r="BJ25" s="68">
        <v>66284.05363889999</v>
      </c>
      <c r="BK25" s="68">
        <v>71084.841227419995</v>
      </c>
      <c r="BL25" s="70">
        <v>89.176857070000011</v>
      </c>
      <c r="BM25" s="68">
        <v>924.38472583999999</v>
      </c>
      <c r="BN25" s="68">
        <v>1156.3565453900001</v>
      </c>
      <c r="BO25" s="68">
        <v>2120.6921606800001</v>
      </c>
      <c r="BP25" s="68">
        <v>4281.6059139099998</v>
      </c>
      <c r="BQ25" s="68">
        <v>6835.0439114399996</v>
      </c>
      <c r="BR25" s="68">
        <v>7257.2942105899992</v>
      </c>
      <c r="BS25" s="68">
        <v>9754.0902977799997</v>
      </c>
      <c r="BT25" s="68">
        <v>10017.6328366</v>
      </c>
      <c r="BU25" s="68">
        <v>20670.025301950001</v>
      </c>
      <c r="BV25" s="68">
        <v>37019.506785810001</v>
      </c>
      <c r="BW25" s="68">
        <v>51589.9420665</v>
      </c>
      <c r="BX25" s="70">
        <v>164.95729399999999</v>
      </c>
      <c r="BY25" s="68">
        <v>2520.1197525699999</v>
      </c>
      <c r="BZ25" s="68">
        <v>2792.3026873399995</v>
      </c>
      <c r="CA25" s="68">
        <v>14399.017409349997</v>
      </c>
      <c r="CB25" s="68">
        <v>20901.429166649999</v>
      </c>
      <c r="CC25" s="68">
        <v>41466.932549220001</v>
      </c>
      <c r="CD25" s="68">
        <v>47424.898655669997</v>
      </c>
      <c r="CE25" s="68">
        <v>54513.999610569997</v>
      </c>
      <c r="CF25" s="68">
        <v>54751.34177934</v>
      </c>
      <c r="CG25" s="68">
        <v>60050.755627780003</v>
      </c>
      <c r="CH25" s="68">
        <v>66857.617180440007</v>
      </c>
      <c r="CI25" s="68">
        <v>71553.74227345</v>
      </c>
      <c r="CJ25" s="70">
        <v>487.96216118000001</v>
      </c>
      <c r="CK25" s="68">
        <v>1797.59417063</v>
      </c>
      <c r="CL25" s="68">
        <v>2919.4676737899999</v>
      </c>
      <c r="CM25" s="68">
        <v>18307.698557380001</v>
      </c>
      <c r="CN25" s="68">
        <v>36812.053025729998</v>
      </c>
      <c r="CO25" s="68">
        <v>58112.976872619998</v>
      </c>
      <c r="CP25" s="68">
        <v>59315.525984219996</v>
      </c>
      <c r="CQ25" s="68">
        <v>67453.473452999999</v>
      </c>
      <c r="CR25" s="68">
        <v>68620.349711189992</v>
      </c>
      <c r="CS25" s="68">
        <v>69438.420163719988</v>
      </c>
      <c r="CT25" s="68">
        <v>78715.715226009983</v>
      </c>
      <c r="CU25" s="69">
        <v>87170.390631699978</v>
      </c>
      <c r="CV25" s="68">
        <v>445.26736927999997</v>
      </c>
      <c r="CW25" s="68">
        <v>1224.73771717</v>
      </c>
      <c r="CX25" s="68">
        <v>3852.31880572</v>
      </c>
      <c r="CY25" s="68">
        <v>51869.566286400004</v>
      </c>
      <c r="CZ25" s="68">
        <v>71186.831347450003</v>
      </c>
      <c r="DA25" s="68">
        <v>89849.768052059997</v>
      </c>
      <c r="DB25" s="68">
        <v>98297.723323070008</v>
      </c>
      <c r="DC25" s="68">
        <v>99333.030069469998</v>
      </c>
      <c r="DD25" s="68">
        <v>99714.749567899999</v>
      </c>
      <c r="DE25" s="68">
        <v>100131.15030767002</v>
      </c>
      <c r="DF25" s="68">
        <v>101547.19954456999</v>
      </c>
      <c r="DG25" s="69">
        <v>114414.84524773</v>
      </c>
      <c r="DH25" s="68">
        <v>584.15298038000003</v>
      </c>
      <c r="DI25" s="68">
        <v>1310.0113827299997</v>
      </c>
      <c r="DJ25" s="68">
        <v>2101.0932165700001</v>
      </c>
      <c r="DK25" s="68">
        <v>45159.862157360003</v>
      </c>
      <c r="DL25" s="68">
        <v>46106.415851500002</v>
      </c>
      <c r="DM25" s="68">
        <v>112549.76155554</v>
      </c>
      <c r="DN25" s="68">
        <v>113148.91949161</v>
      </c>
      <c r="DO25" s="68">
        <v>116364.36158446001</v>
      </c>
      <c r="DP25" s="68">
        <v>116760.71752594999</v>
      </c>
      <c r="DQ25" s="68">
        <v>117277.50894028999</v>
      </c>
      <c r="DR25" s="68">
        <v>118666.31358175</v>
      </c>
      <c r="DS25" s="69">
        <v>119155.93648794999</v>
      </c>
      <c r="DT25" s="68">
        <v>666.59600875000001</v>
      </c>
      <c r="DU25" s="68">
        <v>1600.52165251</v>
      </c>
      <c r="DV25" s="68">
        <v>2427.9916063299997</v>
      </c>
      <c r="DW25" s="68">
        <v>27316.669469479999</v>
      </c>
      <c r="DX25" s="68">
        <v>38730.234843699996</v>
      </c>
      <c r="DY25" s="68">
        <v>50150.176923370003</v>
      </c>
      <c r="DZ25" s="68">
        <v>50325.985310550001</v>
      </c>
      <c r="EA25" s="68">
        <v>51734.874727940005</v>
      </c>
      <c r="EB25" s="68">
        <v>52336.759042140002</v>
      </c>
      <c r="EC25" s="68">
        <v>53420.919114180004</v>
      </c>
      <c r="ED25" s="68">
        <v>55406.42222344</v>
      </c>
      <c r="EE25" s="68">
        <v>56021.911305760004</v>
      </c>
      <c r="EF25" s="70">
        <v>797.26459813999998</v>
      </c>
      <c r="EG25" s="68">
        <v>20906.458567830003</v>
      </c>
      <c r="EH25" s="68">
        <v>55212.444868179999</v>
      </c>
      <c r="EI25" s="68">
        <v>56174.613932480002</v>
      </c>
      <c r="EJ25" s="68">
        <v>59480.578056800005</v>
      </c>
      <c r="EK25" s="68">
        <v>65126.60061057</v>
      </c>
      <c r="EL25" s="68">
        <v>65693.567958600004</v>
      </c>
      <c r="EM25" s="68">
        <v>67069.946515899996</v>
      </c>
      <c r="EN25" s="68">
        <v>67538.81184568</v>
      </c>
      <c r="EO25" s="68">
        <v>68387.317444319997</v>
      </c>
      <c r="EP25" s="68">
        <v>69753.72996692</v>
      </c>
      <c r="EQ25" s="68">
        <v>87172.354514120001</v>
      </c>
      <c r="ER25" s="70">
        <v>829.66341761000001</v>
      </c>
      <c r="ES25" s="68">
        <v>1443.2588965299999</v>
      </c>
      <c r="ET25" s="68">
        <v>11233.407877899999</v>
      </c>
      <c r="EU25" s="68">
        <v>83748.677575580004</v>
      </c>
      <c r="EV25" s="68">
        <v>110362.69253305999</v>
      </c>
      <c r="EW25" s="68">
        <v>114399.96458032001</v>
      </c>
      <c r="EX25" s="68">
        <v>115352.50428044</v>
      </c>
      <c r="EY25" s="68">
        <v>117952.79613195</v>
      </c>
      <c r="EZ25" s="68">
        <v>118704.16236886999</v>
      </c>
      <c r="FA25" s="68">
        <v>119783.00965602</v>
      </c>
      <c r="FB25" s="68">
        <v>121646.94429236</v>
      </c>
      <c r="FC25" s="68">
        <v>123912.36548066999</v>
      </c>
      <c r="FD25" s="70">
        <v>1194.0765216500001</v>
      </c>
      <c r="FE25" s="68">
        <v>34158.57141705</v>
      </c>
      <c r="FF25" s="68">
        <v>35689.665867639997</v>
      </c>
      <c r="FG25" s="68">
        <v>75005.654653979989</v>
      </c>
      <c r="FH25" s="68">
        <v>78248.242892899987</v>
      </c>
      <c r="FI25" s="68">
        <v>110044.22627639999</v>
      </c>
      <c r="FJ25" s="68">
        <v>112238.66581137</v>
      </c>
      <c r="FK25" s="68">
        <v>115102.07768752001</v>
      </c>
      <c r="FL25" s="68">
        <v>116465.12807938001</v>
      </c>
      <c r="FM25" s="68">
        <v>118992.36231621999</v>
      </c>
      <c r="FN25" s="68">
        <v>122607.49920733001</v>
      </c>
      <c r="FO25" s="68"/>
    </row>
    <row r="26" spans="1:171" ht="64.95" customHeight="1" x14ac:dyDescent="0.25">
      <c r="A26" s="157"/>
      <c r="B26" s="11"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10">
        <v>21010000</v>
      </c>
      <c r="D26" s="68">
        <v>19.809914089999999</v>
      </c>
      <c r="E26" s="68">
        <v>272.37917478999998</v>
      </c>
      <c r="F26" s="68">
        <v>297.38136065999998</v>
      </c>
      <c r="G26" s="68">
        <v>337.27914960999999</v>
      </c>
      <c r="H26" s="68">
        <v>903.61117843999989</v>
      </c>
      <c r="I26" s="68">
        <v>1090.4290185899999</v>
      </c>
      <c r="J26" s="68">
        <v>1517.44282402</v>
      </c>
      <c r="K26" s="68">
        <v>1880.04706042</v>
      </c>
      <c r="L26" s="68">
        <v>1927.34115165</v>
      </c>
      <c r="M26" s="68">
        <v>2024.68951982</v>
      </c>
      <c r="N26" s="68">
        <v>2561.5750898800002</v>
      </c>
      <c r="O26" s="69">
        <v>2590.8201116900004</v>
      </c>
      <c r="P26" s="68">
        <v>24.377904820000001</v>
      </c>
      <c r="Q26" s="68">
        <v>850.1518893299999</v>
      </c>
      <c r="R26" s="68">
        <v>875.04510494999988</v>
      </c>
      <c r="S26" s="68">
        <v>924.25676198999986</v>
      </c>
      <c r="T26" s="68">
        <v>1836.25236604</v>
      </c>
      <c r="U26" s="68">
        <v>2424.8311462399997</v>
      </c>
      <c r="V26" s="68">
        <v>3249.3374952099998</v>
      </c>
      <c r="W26" s="68">
        <v>4344.0631981500001</v>
      </c>
      <c r="X26" s="68">
        <v>5130.8989169099996</v>
      </c>
      <c r="Y26" s="68">
        <v>5794.9234506099992</v>
      </c>
      <c r="Z26" s="68">
        <v>6200.0836926899992</v>
      </c>
      <c r="AA26" s="69">
        <v>6329.2507460299994</v>
      </c>
      <c r="AB26" s="68">
        <v>15.175783859999999</v>
      </c>
      <c r="AC26" s="68">
        <v>221.00474433999997</v>
      </c>
      <c r="AD26" s="68">
        <v>235.28300472999999</v>
      </c>
      <c r="AE26" s="68">
        <v>262.9928807</v>
      </c>
      <c r="AF26" s="68">
        <v>844.17923244999997</v>
      </c>
      <c r="AG26" s="68">
        <v>1307.86278244</v>
      </c>
      <c r="AH26" s="68">
        <v>1399.22129771</v>
      </c>
      <c r="AI26" s="68">
        <v>1603.4551213900002</v>
      </c>
      <c r="AJ26" s="68">
        <v>1784.13281665</v>
      </c>
      <c r="AK26" s="68">
        <v>1891.6992150200001</v>
      </c>
      <c r="AL26" s="68">
        <v>2247.9593652799999</v>
      </c>
      <c r="AM26" s="69">
        <v>2322.2749796800003</v>
      </c>
      <c r="AN26" s="68">
        <v>16.331455720000001</v>
      </c>
      <c r="AO26" s="68">
        <v>213.61736357999999</v>
      </c>
      <c r="AP26" s="68">
        <v>249.97759576999999</v>
      </c>
      <c r="AQ26" s="68">
        <v>274.79745509999998</v>
      </c>
      <c r="AR26" s="68">
        <v>994.27523242000007</v>
      </c>
      <c r="AS26" s="68">
        <v>2022.7362809299998</v>
      </c>
      <c r="AT26" s="68">
        <v>2270.48910535</v>
      </c>
      <c r="AU26" s="68">
        <v>2563.99005777</v>
      </c>
      <c r="AV26" s="68">
        <v>2603.46756585</v>
      </c>
      <c r="AW26" s="68">
        <v>2633.2638843</v>
      </c>
      <c r="AX26" s="68">
        <v>3006.0330020299998</v>
      </c>
      <c r="AY26" s="69">
        <v>3267.9524800499998</v>
      </c>
      <c r="AZ26" s="68">
        <v>6.4236617899999997</v>
      </c>
      <c r="BA26" s="68">
        <v>403.29366117000001</v>
      </c>
      <c r="BB26" s="68">
        <v>422.46158496999999</v>
      </c>
      <c r="BC26" s="68">
        <v>761.69317963999993</v>
      </c>
      <c r="BD26" s="68">
        <v>1334.1390951099997</v>
      </c>
      <c r="BE26" s="68">
        <v>2529.2243922899997</v>
      </c>
      <c r="BF26" s="68">
        <v>3212.7695490799997</v>
      </c>
      <c r="BG26" s="68">
        <v>3623.8405245999993</v>
      </c>
      <c r="BH26" s="68">
        <v>3854.0643018499995</v>
      </c>
      <c r="BI26" s="68">
        <v>4465.97809822</v>
      </c>
      <c r="BJ26" s="68">
        <v>5201.9208964999998</v>
      </c>
      <c r="BK26" s="68">
        <v>7157.7516062699997</v>
      </c>
      <c r="BL26" s="70">
        <v>21.393540870000002</v>
      </c>
      <c r="BM26" s="68">
        <v>746.87428304000002</v>
      </c>
      <c r="BN26" s="68">
        <v>857.09597358000008</v>
      </c>
      <c r="BO26" s="68">
        <v>1709.9666917300001</v>
      </c>
      <c r="BP26" s="68">
        <v>3766.4197781499997</v>
      </c>
      <c r="BQ26" s="68">
        <v>6201.9061842600004</v>
      </c>
      <c r="BR26" s="68">
        <v>6515.2630680600005</v>
      </c>
      <c r="BS26" s="68">
        <v>8854.2935320700017</v>
      </c>
      <c r="BT26" s="68">
        <v>8962.4181320600019</v>
      </c>
      <c r="BU26" s="68">
        <v>9481.6802506000022</v>
      </c>
      <c r="BV26" s="68">
        <v>11680.811770530003</v>
      </c>
      <c r="BW26" s="68">
        <v>11780.596677110003</v>
      </c>
      <c r="BX26" s="70">
        <v>12.764163529999999</v>
      </c>
      <c r="BY26" s="68">
        <v>2149.6027253400002</v>
      </c>
      <c r="BZ26" s="68">
        <v>2299.6923451900002</v>
      </c>
      <c r="CA26" s="68">
        <v>3677.5335662400003</v>
      </c>
      <c r="CB26" s="68">
        <v>4839.1785708100006</v>
      </c>
      <c r="CC26" s="68">
        <v>20127.584440679999</v>
      </c>
      <c r="CD26" s="68">
        <v>20883.46317925</v>
      </c>
      <c r="CE26" s="68">
        <v>22765.348070070002</v>
      </c>
      <c r="CF26" s="68">
        <v>22821.650906140003</v>
      </c>
      <c r="CG26" s="68">
        <v>22918.868308320005</v>
      </c>
      <c r="CH26" s="68">
        <v>24536.544814140005</v>
      </c>
      <c r="CI26" s="68">
        <v>24637.051398540003</v>
      </c>
      <c r="CJ26" s="70">
        <v>168.95068373999999</v>
      </c>
      <c r="CK26" s="68">
        <v>1291.1067995599999</v>
      </c>
      <c r="CL26" s="68">
        <v>2230.1181551399995</v>
      </c>
      <c r="CM26" s="68">
        <v>2388.2933825599998</v>
      </c>
      <c r="CN26" s="68">
        <v>3698.3051740199999</v>
      </c>
      <c r="CO26" s="68">
        <v>18811.87864721</v>
      </c>
      <c r="CP26" s="68">
        <v>19723.61072199</v>
      </c>
      <c r="CQ26" s="68">
        <v>21039.32572828</v>
      </c>
      <c r="CR26" s="68">
        <v>21997.733453270001</v>
      </c>
      <c r="CS26" s="68">
        <v>22463.856411380002</v>
      </c>
      <c r="CT26" s="68">
        <v>31525.49452973</v>
      </c>
      <c r="CU26" s="69">
        <v>39732.978007099999</v>
      </c>
      <c r="CV26" s="68">
        <v>72.203909769999996</v>
      </c>
      <c r="CW26" s="68">
        <v>558.06675451000001</v>
      </c>
      <c r="CX26" s="68">
        <v>2951.1859093100002</v>
      </c>
      <c r="CY26" s="68">
        <v>3017.6026602900001</v>
      </c>
      <c r="CZ26" s="68">
        <v>4806.93961872</v>
      </c>
      <c r="DA26" s="68">
        <v>23254.195086159998</v>
      </c>
      <c r="DB26" s="68">
        <v>31458.931766220001</v>
      </c>
      <c r="DC26" s="68">
        <v>32330.769575369999</v>
      </c>
      <c r="DD26" s="68">
        <v>32388.319764430002</v>
      </c>
      <c r="DE26" s="68">
        <v>32469.88192312</v>
      </c>
      <c r="DF26" s="68">
        <v>33674.060319149998</v>
      </c>
      <c r="DG26" s="69">
        <v>46297.269846020004</v>
      </c>
      <c r="DH26" s="68">
        <v>240.61139224999999</v>
      </c>
      <c r="DI26" s="68">
        <v>686.1263328</v>
      </c>
      <c r="DJ26" s="68">
        <v>1290.3886161600001</v>
      </c>
      <c r="DK26" s="68">
        <v>1370.9345066599999</v>
      </c>
      <c r="DL26" s="68">
        <v>2172.4098233699997</v>
      </c>
      <c r="DM26" s="68">
        <v>68388.970691500013</v>
      </c>
      <c r="DN26" s="68">
        <v>68228.615618819997</v>
      </c>
      <c r="DO26" s="68">
        <v>69146.06275266</v>
      </c>
      <c r="DP26" s="68">
        <v>69227.689297120014</v>
      </c>
      <c r="DQ26" s="68">
        <v>69357.459312460007</v>
      </c>
      <c r="DR26" s="68">
        <v>70501.294860599999</v>
      </c>
      <c r="DS26" s="69">
        <v>70729.529649610005</v>
      </c>
      <c r="DT26" s="68">
        <v>53.25615998</v>
      </c>
      <c r="DU26" s="68">
        <v>777.29275840999992</v>
      </c>
      <c r="DV26" s="68">
        <v>1341.55514167</v>
      </c>
      <c r="DW26" s="68">
        <v>1379.5155141700002</v>
      </c>
      <c r="DX26" s="68">
        <v>12518.083365259999</v>
      </c>
      <c r="DY26" s="68">
        <v>25722.917649909999</v>
      </c>
      <c r="DZ26" s="68">
        <v>25790.959489410001</v>
      </c>
      <c r="EA26" s="68">
        <v>26703.394852429999</v>
      </c>
      <c r="EB26" s="68">
        <v>26810.616343189999</v>
      </c>
      <c r="EC26" s="68">
        <v>27082.63604161</v>
      </c>
      <c r="ED26" s="68">
        <v>28473.54630391</v>
      </c>
      <c r="EE26" s="68">
        <v>28525.284158300001</v>
      </c>
      <c r="EF26" s="70">
        <v>59.01864758</v>
      </c>
      <c r="EG26" s="68">
        <v>1062.8721195399999</v>
      </c>
      <c r="EH26" s="68">
        <v>35242.721836260003</v>
      </c>
      <c r="EI26" s="68">
        <v>36130.913293179998</v>
      </c>
      <c r="EJ26" s="68">
        <v>39265.184243279997</v>
      </c>
      <c r="EK26" s="68">
        <v>44670.166959300004</v>
      </c>
      <c r="EL26" s="68">
        <v>44761.893968639997</v>
      </c>
      <c r="EM26" s="68">
        <v>45754.246699889998</v>
      </c>
      <c r="EN26" s="68">
        <v>45785.510058190004</v>
      </c>
      <c r="EO26" s="68">
        <v>45837.04980357</v>
      </c>
      <c r="EP26" s="68">
        <v>46814.308067440004</v>
      </c>
      <c r="EQ26" s="68">
        <v>46884.322665389998</v>
      </c>
      <c r="ER26" s="70">
        <v>113.98708078</v>
      </c>
      <c r="ES26" s="68">
        <v>263.46410944999997</v>
      </c>
      <c r="ET26" s="68">
        <v>749.53261617999999</v>
      </c>
      <c r="EU26" s="68">
        <v>773.02052914000001</v>
      </c>
      <c r="EV26" s="68">
        <v>26638.959924169998</v>
      </c>
      <c r="EW26" s="68">
        <v>30023.725989930001</v>
      </c>
      <c r="EX26" s="68">
        <v>30211.360271240002</v>
      </c>
      <c r="EY26" s="68">
        <v>32098.431755860001</v>
      </c>
      <c r="EZ26" s="68">
        <v>32207.373708529998</v>
      </c>
      <c r="FA26" s="68">
        <v>32257.712635880001</v>
      </c>
      <c r="FB26" s="68">
        <v>33496.359024359997</v>
      </c>
      <c r="FC26" s="68">
        <v>35115.376440449996</v>
      </c>
      <c r="FD26" s="70">
        <v>12.48111448</v>
      </c>
      <c r="FE26" s="68">
        <v>32277.072545619998</v>
      </c>
      <c r="FF26" s="68">
        <v>33040.678286000002</v>
      </c>
      <c r="FG26" s="68">
        <v>32699.957865650002</v>
      </c>
      <c r="FH26" s="68">
        <v>35141.644591309996</v>
      </c>
      <c r="FI26" s="68">
        <v>65993.183695910004</v>
      </c>
      <c r="FJ26" s="68">
        <v>66366.702931150008</v>
      </c>
      <c r="FK26" s="68">
        <v>68310.286716729999</v>
      </c>
      <c r="FL26" s="68">
        <v>68395.986226759996</v>
      </c>
      <c r="FM26" s="68">
        <v>68577.12444330001</v>
      </c>
      <c r="FN26" s="68">
        <v>71031.461350550002</v>
      </c>
      <c r="FO26" s="68"/>
    </row>
    <row r="27" spans="1:171" ht="34.950000000000003" customHeight="1" x14ac:dyDescent="0.25">
      <c r="A27" s="157"/>
      <c r="B27" s="11"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10">
        <v>21020000</v>
      </c>
      <c r="D27" s="68">
        <v>0</v>
      </c>
      <c r="E27" s="68">
        <v>0</v>
      </c>
      <c r="F27" s="68">
        <v>0</v>
      </c>
      <c r="G27" s="68">
        <v>2069.7359999999999</v>
      </c>
      <c r="H27" s="68">
        <v>2417.9719999999998</v>
      </c>
      <c r="I27" s="68">
        <v>2417.9719999999998</v>
      </c>
      <c r="J27" s="68">
        <v>5690.4859999999999</v>
      </c>
      <c r="K27" s="68">
        <v>5690.4859999999999</v>
      </c>
      <c r="L27" s="68">
        <v>5690.4859999999999</v>
      </c>
      <c r="M27" s="68">
        <v>8179.6219999999994</v>
      </c>
      <c r="N27" s="68">
        <v>8179.6219999999994</v>
      </c>
      <c r="O27" s="69">
        <v>11898.252999999999</v>
      </c>
      <c r="P27" s="68">
        <v>1200</v>
      </c>
      <c r="Q27" s="68">
        <v>1200</v>
      </c>
      <c r="R27" s="68">
        <v>2400</v>
      </c>
      <c r="S27" s="68">
        <v>3400</v>
      </c>
      <c r="T27" s="68">
        <v>3400</v>
      </c>
      <c r="U27" s="68">
        <v>7900</v>
      </c>
      <c r="V27" s="68">
        <v>10600</v>
      </c>
      <c r="W27" s="68">
        <v>10600</v>
      </c>
      <c r="X27" s="68">
        <v>12600</v>
      </c>
      <c r="Y27" s="68">
        <v>14600</v>
      </c>
      <c r="Z27" s="68">
        <v>16600</v>
      </c>
      <c r="AA27" s="69">
        <v>23600</v>
      </c>
      <c r="AB27" s="68">
        <v>1000</v>
      </c>
      <c r="AC27" s="68">
        <v>1000</v>
      </c>
      <c r="AD27" s="68">
        <v>4000</v>
      </c>
      <c r="AE27" s="68">
        <v>4000</v>
      </c>
      <c r="AF27" s="68">
        <v>6000</v>
      </c>
      <c r="AG27" s="68">
        <v>10063.700000000001</v>
      </c>
      <c r="AH27" s="68">
        <v>12063.7</v>
      </c>
      <c r="AI27" s="68">
        <v>14747.021000000001</v>
      </c>
      <c r="AJ27" s="68">
        <v>19747.021000000001</v>
      </c>
      <c r="AK27" s="68">
        <v>23797.021000000001</v>
      </c>
      <c r="AL27" s="68">
        <v>27297.021000000001</v>
      </c>
      <c r="AM27" s="69">
        <v>28308.159800000001</v>
      </c>
      <c r="AN27" s="68">
        <v>4037.8693915600002</v>
      </c>
      <c r="AO27" s="68">
        <v>8800.8693915599997</v>
      </c>
      <c r="AP27" s="68">
        <v>15800.86939156</v>
      </c>
      <c r="AQ27" s="68">
        <v>19800.869391560002</v>
      </c>
      <c r="AR27" s="68">
        <v>22000.869391560002</v>
      </c>
      <c r="AS27" s="68">
        <v>22000.869391560002</v>
      </c>
      <c r="AT27" s="68">
        <v>22807.3344</v>
      </c>
      <c r="AU27" s="68">
        <v>22807.3344</v>
      </c>
      <c r="AV27" s="68">
        <v>22807.3344</v>
      </c>
      <c r="AW27" s="68">
        <v>22807.3344</v>
      </c>
      <c r="AX27" s="68">
        <v>22807.3344</v>
      </c>
      <c r="AY27" s="69">
        <v>22807.3344</v>
      </c>
      <c r="AZ27" s="68">
        <v>0</v>
      </c>
      <c r="BA27" s="68">
        <v>5450</v>
      </c>
      <c r="BB27" s="68">
        <v>5450</v>
      </c>
      <c r="BC27" s="68">
        <v>15125</v>
      </c>
      <c r="BD27" s="68">
        <v>20125</v>
      </c>
      <c r="BE27" s="68">
        <v>25125</v>
      </c>
      <c r="BF27" s="68">
        <v>32125</v>
      </c>
      <c r="BG27" s="68">
        <v>39125</v>
      </c>
      <c r="BH27" s="68">
        <v>47125</v>
      </c>
      <c r="BI27" s="68">
        <v>52125</v>
      </c>
      <c r="BJ27" s="68">
        <v>59125</v>
      </c>
      <c r="BK27" s="68">
        <v>61803.593517699999</v>
      </c>
      <c r="BL27" s="70">
        <v>0</v>
      </c>
      <c r="BM27" s="68">
        <v>0</v>
      </c>
      <c r="BN27" s="68">
        <v>0</v>
      </c>
      <c r="BO27" s="68">
        <v>0</v>
      </c>
      <c r="BP27" s="68">
        <v>0</v>
      </c>
      <c r="BQ27" s="68">
        <v>0</v>
      </c>
      <c r="BR27" s="68">
        <v>0</v>
      </c>
      <c r="BS27" s="68">
        <v>0</v>
      </c>
      <c r="BT27" s="68">
        <v>0</v>
      </c>
      <c r="BU27" s="68">
        <v>10000</v>
      </c>
      <c r="BV27" s="68">
        <v>24000</v>
      </c>
      <c r="BW27" s="68">
        <v>38163.777327709999</v>
      </c>
      <c r="BX27" s="70">
        <v>0</v>
      </c>
      <c r="BY27" s="68">
        <v>0</v>
      </c>
      <c r="BZ27" s="68">
        <v>0</v>
      </c>
      <c r="CA27" s="68">
        <v>10000</v>
      </c>
      <c r="CB27" s="68">
        <v>15000</v>
      </c>
      <c r="CC27" s="68">
        <v>20000</v>
      </c>
      <c r="CD27" s="68">
        <v>25000</v>
      </c>
      <c r="CE27" s="68">
        <v>30000</v>
      </c>
      <c r="CF27" s="68">
        <v>30000</v>
      </c>
      <c r="CG27" s="68">
        <v>35000</v>
      </c>
      <c r="CH27" s="68">
        <v>40000</v>
      </c>
      <c r="CI27" s="68">
        <v>44378.828945499998</v>
      </c>
      <c r="CJ27" s="70">
        <v>0</v>
      </c>
      <c r="CK27" s="68">
        <v>0</v>
      </c>
      <c r="CL27" s="68">
        <v>0</v>
      </c>
      <c r="CM27" s="68">
        <v>15000</v>
      </c>
      <c r="CN27" s="68">
        <v>32000</v>
      </c>
      <c r="CO27" s="68">
        <v>38000</v>
      </c>
      <c r="CP27" s="68">
        <v>38000</v>
      </c>
      <c r="CQ27" s="68">
        <v>44614.318840779997</v>
      </c>
      <c r="CR27" s="68">
        <v>44614.318840779997</v>
      </c>
      <c r="CS27" s="68">
        <v>44614.318840779997</v>
      </c>
      <c r="CT27" s="68">
        <v>44614.318840779997</v>
      </c>
      <c r="CU27" s="69">
        <v>44614.318840779997</v>
      </c>
      <c r="CV27" s="68">
        <v>0</v>
      </c>
      <c r="CW27" s="68">
        <v>0</v>
      </c>
      <c r="CX27" s="68">
        <v>0</v>
      </c>
      <c r="CY27" s="68">
        <v>47600</v>
      </c>
      <c r="CZ27" s="68">
        <v>64898.456239040002</v>
      </c>
      <c r="DA27" s="68">
        <v>64898.456239040002</v>
      </c>
      <c r="DB27" s="68">
        <v>64898.456239040002</v>
      </c>
      <c r="DC27" s="68">
        <v>64898.456239040002</v>
      </c>
      <c r="DD27" s="68">
        <v>64898.456239040002</v>
      </c>
      <c r="DE27" s="68">
        <v>64898.456239040002</v>
      </c>
      <c r="DF27" s="68">
        <v>64898.456239040002</v>
      </c>
      <c r="DG27" s="69">
        <v>64898.456239040002</v>
      </c>
      <c r="DH27" s="68">
        <v>0</v>
      </c>
      <c r="DI27" s="68">
        <v>0</v>
      </c>
      <c r="DJ27" s="68">
        <v>0</v>
      </c>
      <c r="DK27" s="68">
        <v>42722.482932980005</v>
      </c>
      <c r="DL27" s="68">
        <v>42722.482932980005</v>
      </c>
      <c r="DM27" s="68">
        <v>42722.482932980005</v>
      </c>
      <c r="DN27" s="68">
        <v>42722.482932980005</v>
      </c>
      <c r="DO27" s="68">
        <v>42722.482932980005</v>
      </c>
      <c r="DP27" s="68">
        <v>42722.482932980005</v>
      </c>
      <c r="DQ27" s="68">
        <v>42722.482932980005</v>
      </c>
      <c r="DR27" s="68">
        <v>42722.482932980005</v>
      </c>
      <c r="DS27" s="69">
        <v>42722.482932980005</v>
      </c>
      <c r="DT27" s="68">
        <v>0</v>
      </c>
      <c r="DU27" s="68">
        <v>0</v>
      </c>
      <c r="DV27" s="68">
        <v>0</v>
      </c>
      <c r="DW27" s="68">
        <v>24433.996610549999</v>
      </c>
      <c r="DX27" s="68">
        <v>24433.996610549999</v>
      </c>
      <c r="DY27" s="68">
        <v>24433.996610549999</v>
      </c>
      <c r="DZ27" s="68">
        <v>24433.996610549999</v>
      </c>
      <c r="EA27" s="68">
        <v>24433.996610549999</v>
      </c>
      <c r="EB27" s="68">
        <v>24433.996610549999</v>
      </c>
      <c r="EC27" s="68">
        <v>24433.996610549999</v>
      </c>
      <c r="ED27" s="68">
        <v>24433.996610549999</v>
      </c>
      <c r="EE27" s="68">
        <v>24433.996610549999</v>
      </c>
      <c r="EF27" s="70">
        <v>0</v>
      </c>
      <c r="EG27" s="68">
        <v>18785.918746479998</v>
      </c>
      <c r="EH27" s="68">
        <v>18785.918746479998</v>
      </c>
      <c r="EI27" s="68">
        <v>18785.918746479998</v>
      </c>
      <c r="EJ27" s="68">
        <v>18785.918746479998</v>
      </c>
      <c r="EK27" s="68">
        <v>18785.918746479998</v>
      </c>
      <c r="EL27" s="68">
        <v>18785.918746479998</v>
      </c>
      <c r="EM27" s="68">
        <v>18785.918746479998</v>
      </c>
      <c r="EN27" s="68">
        <v>18785.918746479998</v>
      </c>
      <c r="EO27" s="68">
        <v>18785.918746479998</v>
      </c>
      <c r="EP27" s="68">
        <v>18785.918746479998</v>
      </c>
      <c r="EQ27" s="68">
        <v>18785.918746479998</v>
      </c>
      <c r="ER27" s="70">
        <v>0</v>
      </c>
      <c r="ES27" s="68">
        <v>0</v>
      </c>
      <c r="ET27" s="68">
        <v>0</v>
      </c>
      <c r="EU27" s="68">
        <v>71868.362753119989</v>
      </c>
      <c r="EV27" s="68">
        <v>71868.362753119989</v>
      </c>
      <c r="EW27" s="68">
        <v>71868.362753119989</v>
      </c>
      <c r="EX27" s="68">
        <v>71868.362753119989</v>
      </c>
      <c r="EY27" s="68">
        <v>71868.362753119989</v>
      </c>
      <c r="EZ27" s="68">
        <v>71868.362753119989</v>
      </c>
      <c r="FA27" s="68">
        <v>71868.362753119989</v>
      </c>
      <c r="FB27" s="68">
        <v>71868.362753119989</v>
      </c>
      <c r="FC27" s="68">
        <v>71868.362753119989</v>
      </c>
      <c r="FD27" s="70">
        <v>0</v>
      </c>
      <c r="FE27" s="68">
        <v>0</v>
      </c>
      <c r="FF27" s="68">
        <v>0</v>
      </c>
      <c r="FG27" s="68">
        <v>38642.736495879995</v>
      </c>
      <c r="FH27" s="68">
        <v>38642.736495879995</v>
      </c>
      <c r="FI27" s="68">
        <v>38642.736495879995</v>
      </c>
      <c r="FJ27" s="68">
        <v>38642.736495879995</v>
      </c>
      <c r="FK27" s="68">
        <v>38642.736495879995</v>
      </c>
      <c r="FL27" s="68">
        <v>38642.736495879995</v>
      </c>
      <c r="FM27" s="68">
        <v>38642.736495879995</v>
      </c>
      <c r="FN27" s="68">
        <v>38642.736495879995</v>
      </c>
      <c r="FO27" s="68"/>
    </row>
    <row r="28" spans="1:171" ht="34.950000000000003" customHeight="1" x14ac:dyDescent="0.25">
      <c r="A28" s="157"/>
      <c r="B28" s="9"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10">
        <v>22000000</v>
      </c>
      <c r="D28" s="68">
        <v>117.96024249999999</v>
      </c>
      <c r="E28" s="68">
        <v>311.02866957999998</v>
      </c>
      <c r="F28" s="68">
        <v>516.64472198999999</v>
      </c>
      <c r="G28" s="68">
        <v>724.04807816999994</v>
      </c>
      <c r="H28" s="68">
        <v>920.23030282999991</v>
      </c>
      <c r="I28" s="68">
        <v>1129.0746933699997</v>
      </c>
      <c r="J28" s="68">
        <v>1345.9326038599997</v>
      </c>
      <c r="K28" s="68">
        <v>1568.9973008699999</v>
      </c>
      <c r="L28" s="68">
        <v>1806.1778828299998</v>
      </c>
      <c r="M28" s="68">
        <v>2045.5857398099997</v>
      </c>
      <c r="N28" s="68">
        <v>2289.8141075599997</v>
      </c>
      <c r="O28" s="69">
        <v>2553.2813881499997</v>
      </c>
      <c r="P28" s="68">
        <v>234.17386212999997</v>
      </c>
      <c r="Q28" s="68">
        <v>655.32201665000002</v>
      </c>
      <c r="R28" s="68">
        <v>1293.6972629800002</v>
      </c>
      <c r="S28" s="68">
        <v>1740.1678981100004</v>
      </c>
      <c r="T28" s="68">
        <v>2170.4074185600002</v>
      </c>
      <c r="U28" s="68">
        <v>2567.9686620700004</v>
      </c>
      <c r="V28" s="68">
        <v>3041.3534359400005</v>
      </c>
      <c r="W28" s="68">
        <v>3505.5183446200008</v>
      </c>
      <c r="X28" s="68">
        <v>4112.0528094800011</v>
      </c>
      <c r="Y28" s="68">
        <v>4527.3518368200012</v>
      </c>
      <c r="Z28" s="68">
        <v>4982.1745809600015</v>
      </c>
      <c r="AA28" s="69">
        <v>5435.8526568400011</v>
      </c>
      <c r="AB28" s="68">
        <v>329.57989158000004</v>
      </c>
      <c r="AC28" s="68">
        <v>709.18718009999998</v>
      </c>
      <c r="AD28" s="68">
        <v>1223.5450690099999</v>
      </c>
      <c r="AE28" s="68">
        <v>1662.2598610699999</v>
      </c>
      <c r="AF28" s="68">
        <v>2010.8969843599998</v>
      </c>
      <c r="AG28" s="68">
        <v>2395.8927930599998</v>
      </c>
      <c r="AH28" s="68">
        <v>2857.5699053799999</v>
      </c>
      <c r="AI28" s="68">
        <v>3287.1318856900002</v>
      </c>
      <c r="AJ28" s="68">
        <v>3748.0413358600003</v>
      </c>
      <c r="AK28" s="68">
        <v>4202.1446990300001</v>
      </c>
      <c r="AL28" s="68">
        <v>4668.2521101499997</v>
      </c>
      <c r="AM28" s="69">
        <v>5163.7871029299995</v>
      </c>
      <c r="AN28" s="68">
        <v>362.62899393000004</v>
      </c>
      <c r="AO28" s="68">
        <v>1017.77140444</v>
      </c>
      <c r="AP28" s="68">
        <v>1572.90065957</v>
      </c>
      <c r="AQ28" s="68">
        <v>2008.39644318</v>
      </c>
      <c r="AR28" s="68">
        <v>2388.8143216099998</v>
      </c>
      <c r="AS28" s="68">
        <v>2750.9317451499996</v>
      </c>
      <c r="AT28" s="68">
        <v>3276.5322663399998</v>
      </c>
      <c r="AU28" s="68">
        <v>3654.2438934499996</v>
      </c>
      <c r="AV28" s="68">
        <v>4049.0658901999996</v>
      </c>
      <c r="AW28" s="68">
        <v>4453.7047760299993</v>
      </c>
      <c r="AX28" s="68">
        <v>4843.4062862599994</v>
      </c>
      <c r="AY28" s="69">
        <v>5305.6557998399994</v>
      </c>
      <c r="AZ28" s="68">
        <v>384.89417485999996</v>
      </c>
      <c r="BA28" s="68">
        <v>793.55073461999996</v>
      </c>
      <c r="BB28" s="68">
        <v>7323.51579855</v>
      </c>
      <c r="BC28" s="68">
        <v>10495.60604158</v>
      </c>
      <c r="BD28" s="68">
        <v>10918.051111180001</v>
      </c>
      <c r="BE28" s="68">
        <v>11397.52721882</v>
      </c>
      <c r="BF28" s="68">
        <v>11966.16245613</v>
      </c>
      <c r="BG28" s="68">
        <v>12468.0985222</v>
      </c>
      <c r="BH28" s="68">
        <v>13050.26072626</v>
      </c>
      <c r="BI28" s="68">
        <v>13645.854667899999</v>
      </c>
      <c r="BJ28" s="68">
        <v>14262.83082399</v>
      </c>
      <c r="BK28" s="68">
        <v>15008.33333514</v>
      </c>
      <c r="BL28" s="70">
        <v>456.16046928999992</v>
      </c>
      <c r="BM28" s="68">
        <v>1039.3577229399998</v>
      </c>
      <c r="BN28" s="68">
        <v>1692.0163214699996</v>
      </c>
      <c r="BO28" s="68">
        <v>2346.5238563699995</v>
      </c>
      <c r="BP28" s="68">
        <v>2927.3406101899996</v>
      </c>
      <c r="BQ28" s="68">
        <v>3483.8330822199996</v>
      </c>
      <c r="BR28" s="68">
        <v>4050.0056502699999</v>
      </c>
      <c r="BS28" s="68">
        <v>4636.1878223399999</v>
      </c>
      <c r="BT28" s="68">
        <v>5523.4818384800001</v>
      </c>
      <c r="BU28" s="68">
        <v>6299.0773417500004</v>
      </c>
      <c r="BV28" s="68">
        <v>7192.88461491</v>
      </c>
      <c r="BW28" s="68">
        <v>8026.6340208399997</v>
      </c>
      <c r="BX28" s="70">
        <v>652.59366447999992</v>
      </c>
      <c r="BY28" s="68">
        <v>1280.1565810900001</v>
      </c>
      <c r="BZ28" s="68">
        <v>2145.8794264800003</v>
      </c>
      <c r="CA28" s="68">
        <v>2892.6348337999998</v>
      </c>
      <c r="CB28" s="68">
        <v>3587.5065858100002</v>
      </c>
      <c r="CC28" s="68">
        <v>4411.6397463900003</v>
      </c>
      <c r="CD28" s="68">
        <v>5139.2081335700004</v>
      </c>
      <c r="CE28" s="68">
        <v>5883.23730488</v>
      </c>
      <c r="CF28" s="68">
        <v>6682.3053392600004</v>
      </c>
      <c r="CG28" s="68">
        <v>7693.80899004</v>
      </c>
      <c r="CH28" s="68">
        <v>8606.00848658</v>
      </c>
      <c r="CI28" s="68">
        <v>10437.594139550001</v>
      </c>
      <c r="CJ28" s="70">
        <v>737.53114690000007</v>
      </c>
      <c r="CK28" s="68">
        <v>1498.7823793900002</v>
      </c>
      <c r="CL28" s="68">
        <v>5534.3752025499998</v>
      </c>
      <c r="CM28" s="68">
        <v>11177.778742099999</v>
      </c>
      <c r="CN28" s="68">
        <v>12185.526498109999</v>
      </c>
      <c r="CO28" s="68">
        <v>12986.67266826</v>
      </c>
      <c r="CP28" s="68">
        <v>13863.41716171</v>
      </c>
      <c r="CQ28" s="68">
        <v>14830.724823479999</v>
      </c>
      <c r="CR28" s="68">
        <v>15571.743578739999</v>
      </c>
      <c r="CS28" s="68">
        <v>16449.756944180001</v>
      </c>
      <c r="CT28" s="68">
        <v>17393.34744931</v>
      </c>
      <c r="CU28" s="69">
        <v>18413.623691560002</v>
      </c>
      <c r="CV28" s="68">
        <v>745.06674710999994</v>
      </c>
      <c r="CW28" s="68">
        <v>1481.4420765899999</v>
      </c>
      <c r="CX28" s="68">
        <v>2293.2713107399995</v>
      </c>
      <c r="CY28" s="68">
        <v>3273.0563069799996</v>
      </c>
      <c r="CZ28" s="68">
        <v>4156.7786620799998</v>
      </c>
      <c r="DA28" s="68">
        <v>4982.3940470599991</v>
      </c>
      <c r="DB28" s="68">
        <v>5958.7049130899986</v>
      </c>
      <c r="DC28" s="68">
        <v>6792.027224299999</v>
      </c>
      <c r="DD28" s="68">
        <v>7695.0974455299984</v>
      </c>
      <c r="DE28" s="68">
        <v>8730.7230164500015</v>
      </c>
      <c r="DF28" s="68">
        <v>9501.8119703800003</v>
      </c>
      <c r="DG28" s="69">
        <v>10377.764215709998</v>
      </c>
      <c r="DH28" s="68">
        <v>574.07169819000001</v>
      </c>
      <c r="DI28" s="68">
        <v>1622.9899207799999</v>
      </c>
      <c r="DJ28" s="68">
        <v>2653.9097229600002</v>
      </c>
      <c r="DK28" s="68">
        <v>3141.65906855</v>
      </c>
      <c r="DL28" s="68">
        <v>3699.1766776300001</v>
      </c>
      <c r="DM28" s="68">
        <v>4330.3117518299996</v>
      </c>
      <c r="DN28" s="68">
        <v>5149.0180035699996</v>
      </c>
      <c r="DO28" s="68">
        <v>5838.1953187200006</v>
      </c>
      <c r="DP28" s="68">
        <v>6574.5537112699994</v>
      </c>
      <c r="DQ28" s="68">
        <v>7967.3820179700006</v>
      </c>
      <c r="DR28" s="68">
        <v>8688.937025180001</v>
      </c>
      <c r="DS28" s="69">
        <v>9771.9772752199988</v>
      </c>
      <c r="DT28" s="68">
        <v>677.34796528999993</v>
      </c>
      <c r="DU28" s="68">
        <v>1741.9160789100001</v>
      </c>
      <c r="DV28" s="68">
        <v>2829.79149482</v>
      </c>
      <c r="DW28" s="68">
        <v>4018.73837207</v>
      </c>
      <c r="DX28" s="68">
        <v>5112.5773094200003</v>
      </c>
      <c r="DY28" s="68">
        <v>6093.5352795200006</v>
      </c>
      <c r="DZ28" s="68">
        <v>7099.3693141800004</v>
      </c>
      <c r="EA28" s="68">
        <v>8112.0976390400001</v>
      </c>
      <c r="EB28" s="68">
        <v>9230.2647586499988</v>
      </c>
      <c r="EC28" s="68">
        <v>10253.065810709999</v>
      </c>
      <c r="ED28" s="68">
        <v>11809.81287252</v>
      </c>
      <c r="EE28" s="68">
        <v>12975.505395290002</v>
      </c>
      <c r="EF28" s="70">
        <v>1103.1505051099998</v>
      </c>
      <c r="EG28" s="68">
        <v>1967.81698443</v>
      </c>
      <c r="EH28" s="68">
        <v>2162.7670244800001</v>
      </c>
      <c r="EI28" s="68">
        <v>2575.5855839000001</v>
      </c>
      <c r="EJ28" s="68">
        <v>3049.3513839099996</v>
      </c>
      <c r="EK28" s="68">
        <v>3702.3882957699998</v>
      </c>
      <c r="EL28" s="68">
        <v>4222.5343460599997</v>
      </c>
      <c r="EM28" s="68">
        <v>4919.9385294599997</v>
      </c>
      <c r="EN28" s="68">
        <v>5578.24843126</v>
      </c>
      <c r="EO28" s="68">
        <v>6215.6678631200002</v>
      </c>
      <c r="EP28" s="68">
        <v>7015.52018245</v>
      </c>
      <c r="EQ28" s="68">
        <v>8166.1058210399997</v>
      </c>
      <c r="ER28" s="70">
        <v>860.78049097000007</v>
      </c>
      <c r="ES28" s="68">
        <v>2938.9519500799997</v>
      </c>
      <c r="ET28" s="68">
        <v>4000.82018079</v>
      </c>
      <c r="EU28" s="68">
        <v>4875.7182349300001</v>
      </c>
      <c r="EV28" s="68">
        <v>5835.6704929699999</v>
      </c>
      <c r="EW28" s="68">
        <v>6822.8295907299998</v>
      </c>
      <c r="EX28" s="68">
        <v>7712.6730517899996</v>
      </c>
      <c r="EY28" s="68">
        <v>9304.9142659299996</v>
      </c>
      <c r="EZ28" s="68">
        <v>10463.027833759999</v>
      </c>
      <c r="FA28" s="68">
        <v>11618.12549927</v>
      </c>
      <c r="FB28" s="68">
        <v>13041.48707718</v>
      </c>
      <c r="FC28" s="68">
        <v>14257.60073002</v>
      </c>
      <c r="FD28" s="70">
        <v>1204.7009794999999</v>
      </c>
      <c r="FE28" s="68">
        <v>2320.8269115600001</v>
      </c>
      <c r="FF28" s="68">
        <v>3660.6279203099998</v>
      </c>
      <c r="FG28" s="68">
        <v>4926.1368861999999</v>
      </c>
      <c r="FH28" s="68">
        <v>6226.1605969600005</v>
      </c>
      <c r="FI28" s="68">
        <v>7391.9790728199996</v>
      </c>
      <c r="FJ28" s="68">
        <v>8709.7641342099996</v>
      </c>
      <c r="FK28" s="68">
        <v>10312.187424709999</v>
      </c>
      <c r="FL28" s="68">
        <v>11433.43673073</v>
      </c>
      <c r="FM28" s="68">
        <v>13053.634333079999</v>
      </c>
      <c r="FN28" s="68">
        <v>15208.807657899999</v>
      </c>
      <c r="FO28" s="68"/>
    </row>
    <row r="29" spans="1:171" ht="18" customHeight="1" x14ac:dyDescent="0.25">
      <c r="A29" s="157"/>
      <c r="B29" s="11" t="str">
        <f>IF('0'!$A$1=1,"Плата за надання адміністративних послуг","Fees for administrative services")</f>
        <v>Плата за надання адміністративних послуг</v>
      </c>
      <c r="C29" s="10">
        <v>22010000</v>
      </c>
      <c r="D29" s="68">
        <v>0</v>
      </c>
      <c r="E29" s="68">
        <v>10.19990022</v>
      </c>
      <c r="F29" s="68">
        <v>12.14974527</v>
      </c>
      <c r="G29" s="68">
        <v>21.792700619999998</v>
      </c>
      <c r="H29" s="68">
        <v>27.904746689999996</v>
      </c>
      <c r="I29" s="68">
        <v>40.809400569999994</v>
      </c>
      <c r="J29" s="68">
        <v>55.496228589999994</v>
      </c>
      <c r="K29" s="68">
        <v>82.417065279999989</v>
      </c>
      <c r="L29" s="68">
        <v>118.09815995</v>
      </c>
      <c r="M29" s="68">
        <v>139.62987971000001</v>
      </c>
      <c r="N29" s="68">
        <v>151.32200020000002</v>
      </c>
      <c r="O29" s="69">
        <v>155.60051596000002</v>
      </c>
      <c r="P29" s="68">
        <v>8.9237381500000019</v>
      </c>
      <c r="Q29" s="68">
        <v>174.46959028999999</v>
      </c>
      <c r="R29" s="68">
        <v>532.38247692000004</v>
      </c>
      <c r="S29" s="68">
        <v>697.62042434</v>
      </c>
      <c r="T29" s="68">
        <v>847.79865369999993</v>
      </c>
      <c r="U29" s="68">
        <v>982.65442044999998</v>
      </c>
      <c r="V29" s="68">
        <v>1166.06609288</v>
      </c>
      <c r="W29" s="68">
        <v>1362.38553905</v>
      </c>
      <c r="X29" s="68">
        <v>1711.43335613</v>
      </c>
      <c r="Y29" s="68">
        <v>1839.37110306</v>
      </c>
      <c r="Z29" s="68">
        <v>2023.14413784</v>
      </c>
      <c r="AA29" s="69">
        <v>2206.4651352800001</v>
      </c>
      <c r="AB29" s="68">
        <v>83.213438330000002</v>
      </c>
      <c r="AC29" s="68">
        <v>177.37895902</v>
      </c>
      <c r="AD29" s="68">
        <v>399.93249403000004</v>
      </c>
      <c r="AE29" s="68">
        <v>517.06407531000013</v>
      </c>
      <c r="AF29" s="68">
        <v>604.31507049000015</v>
      </c>
      <c r="AG29" s="68">
        <v>700.63810037000019</v>
      </c>
      <c r="AH29" s="68">
        <v>830.44906389000016</v>
      </c>
      <c r="AI29" s="68">
        <v>964.39984127000014</v>
      </c>
      <c r="AJ29" s="68">
        <v>1118.1325119600001</v>
      </c>
      <c r="AK29" s="68">
        <v>1244.6584946100002</v>
      </c>
      <c r="AL29" s="68">
        <v>1382.2411743500002</v>
      </c>
      <c r="AM29" s="69">
        <v>1549.2938820400002</v>
      </c>
      <c r="AN29" s="68">
        <v>98.340701969999998</v>
      </c>
      <c r="AO29" s="68">
        <v>469.27946304</v>
      </c>
      <c r="AP29" s="68">
        <v>719.10429084999998</v>
      </c>
      <c r="AQ29" s="68">
        <v>835.13121648000003</v>
      </c>
      <c r="AR29" s="68">
        <v>929.77604522000001</v>
      </c>
      <c r="AS29" s="68">
        <v>1000.50852505</v>
      </c>
      <c r="AT29" s="68">
        <v>1193.8235680600001</v>
      </c>
      <c r="AU29" s="68">
        <v>1276.16421126</v>
      </c>
      <c r="AV29" s="68">
        <v>1359.55860418</v>
      </c>
      <c r="AW29" s="68">
        <v>1442.8379620199998</v>
      </c>
      <c r="AX29" s="68">
        <v>1525.1054755399998</v>
      </c>
      <c r="AY29" s="69">
        <v>1619.92619752</v>
      </c>
      <c r="AZ29" s="68">
        <v>105.74128621</v>
      </c>
      <c r="BA29" s="68">
        <v>299.25057336999998</v>
      </c>
      <c r="BB29" s="68">
        <v>6486.1916586200005</v>
      </c>
      <c r="BC29" s="68">
        <v>9332.7042053600017</v>
      </c>
      <c r="BD29" s="68">
        <v>9428.9214219000023</v>
      </c>
      <c r="BE29" s="68">
        <v>9568.3010717200032</v>
      </c>
      <c r="BF29" s="68">
        <v>9788.405461600003</v>
      </c>
      <c r="BG29" s="68">
        <v>9926.387123530003</v>
      </c>
      <c r="BH29" s="68">
        <v>10088.842476630003</v>
      </c>
      <c r="BI29" s="68">
        <v>10248.128963160003</v>
      </c>
      <c r="BJ29" s="68">
        <v>10391.012917210002</v>
      </c>
      <c r="BK29" s="68">
        <v>10561.236502090002</v>
      </c>
      <c r="BL29" s="70">
        <v>55.529514580000011</v>
      </c>
      <c r="BM29" s="68">
        <v>173.4678783</v>
      </c>
      <c r="BN29" s="68">
        <v>274.06854010000001</v>
      </c>
      <c r="BO29" s="68">
        <v>385.62729894</v>
      </c>
      <c r="BP29" s="68">
        <v>491.38391317999998</v>
      </c>
      <c r="BQ29" s="68">
        <v>562.68707671999994</v>
      </c>
      <c r="BR29" s="68">
        <v>635.31044003999989</v>
      </c>
      <c r="BS29" s="68">
        <v>706.68287532999989</v>
      </c>
      <c r="BT29" s="68">
        <v>1006.1274096499999</v>
      </c>
      <c r="BU29" s="68">
        <v>1121.6633567099998</v>
      </c>
      <c r="BV29" s="68">
        <v>1236.9072034999997</v>
      </c>
      <c r="BW29" s="68">
        <v>1340.0730929699998</v>
      </c>
      <c r="BX29" s="70">
        <v>224.81266911</v>
      </c>
      <c r="BY29" s="68">
        <v>322.35437684999999</v>
      </c>
      <c r="BZ29" s="68">
        <v>594.30913641999996</v>
      </c>
      <c r="CA29" s="68">
        <v>680.17265292999991</v>
      </c>
      <c r="CB29" s="68">
        <v>810.98691485999984</v>
      </c>
      <c r="CC29" s="68">
        <v>1051.6983513599998</v>
      </c>
      <c r="CD29" s="68">
        <v>1238.2341019999999</v>
      </c>
      <c r="CE29" s="68">
        <v>1422.3088487099999</v>
      </c>
      <c r="CF29" s="68">
        <v>1651.63342306</v>
      </c>
      <c r="CG29" s="68">
        <v>2026.1919170900001</v>
      </c>
      <c r="CH29" s="68">
        <v>2280.5891295000001</v>
      </c>
      <c r="CI29" s="68">
        <v>3327.2177318600006</v>
      </c>
      <c r="CJ29" s="70">
        <v>208.13574532000004</v>
      </c>
      <c r="CK29" s="68">
        <v>366.80012674</v>
      </c>
      <c r="CL29" s="68">
        <v>3769.1332146999998</v>
      </c>
      <c r="CM29" s="68">
        <v>8703.8633584999989</v>
      </c>
      <c r="CN29" s="68">
        <v>8924.009938889998</v>
      </c>
      <c r="CO29" s="68">
        <v>9037.0329073799985</v>
      </c>
      <c r="CP29" s="68">
        <v>9233.280767809998</v>
      </c>
      <c r="CQ29" s="68">
        <v>9503.4664656999976</v>
      </c>
      <c r="CR29" s="68">
        <v>9649.2412715599967</v>
      </c>
      <c r="CS29" s="68">
        <v>9794.4550526899966</v>
      </c>
      <c r="CT29" s="68">
        <v>9994.639230959996</v>
      </c>
      <c r="CU29" s="69">
        <v>10224.773207129996</v>
      </c>
      <c r="CV29" s="68">
        <v>173.59038371999998</v>
      </c>
      <c r="CW29" s="68">
        <v>309.55787978000001</v>
      </c>
      <c r="CX29" s="68">
        <v>472.07167884</v>
      </c>
      <c r="CY29" s="68">
        <v>802.34616641000002</v>
      </c>
      <c r="CZ29" s="68">
        <v>1049.97366865</v>
      </c>
      <c r="DA29" s="68">
        <v>1215.6231368599999</v>
      </c>
      <c r="DB29" s="68">
        <v>1430.4493081199998</v>
      </c>
      <c r="DC29" s="68">
        <v>1576.2958312699998</v>
      </c>
      <c r="DD29" s="68">
        <v>1806.1876671699997</v>
      </c>
      <c r="DE29" s="68">
        <v>2028.5532818499998</v>
      </c>
      <c r="DF29" s="68">
        <v>2174.3844465699999</v>
      </c>
      <c r="DG29" s="69">
        <v>2343.5132840399997</v>
      </c>
      <c r="DH29" s="68">
        <v>113.12044316999999</v>
      </c>
      <c r="DI29" s="68">
        <v>530.86717575</v>
      </c>
      <c r="DJ29" s="68">
        <v>972.65790751000009</v>
      </c>
      <c r="DK29" s="68">
        <v>1013.19314348</v>
      </c>
      <c r="DL29" s="68">
        <v>1083.7724518800001</v>
      </c>
      <c r="DM29" s="68">
        <v>1195.49038391</v>
      </c>
      <c r="DN29" s="68">
        <v>1436.0861933800002</v>
      </c>
      <c r="DO29" s="68">
        <v>1590.0761261700002</v>
      </c>
      <c r="DP29" s="68">
        <v>1748.7779358600001</v>
      </c>
      <c r="DQ29" s="68">
        <v>2493.7436895700002</v>
      </c>
      <c r="DR29" s="68">
        <v>2659.7447350500001</v>
      </c>
      <c r="DS29" s="69">
        <v>2871.4716775399997</v>
      </c>
      <c r="DT29" s="68">
        <v>89.643419199999997</v>
      </c>
      <c r="DU29" s="68">
        <v>336.13079572000004</v>
      </c>
      <c r="DV29" s="68">
        <v>696.33744374000003</v>
      </c>
      <c r="DW29" s="68">
        <v>1184.3251264999999</v>
      </c>
      <c r="DX29" s="68">
        <v>1661.0930884100001</v>
      </c>
      <c r="DY29" s="68">
        <v>1987.3000892100001</v>
      </c>
      <c r="DZ29" s="68">
        <v>2286.5007232199996</v>
      </c>
      <c r="EA29" s="68">
        <v>2616.9810109800001</v>
      </c>
      <c r="EB29" s="68">
        <v>3045.1687775300002</v>
      </c>
      <c r="EC29" s="68">
        <v>3398.9518277699999</v>
      </c>
      <c r="ED29" s="68">
        <v>4164.0776592700004</v>
      </c>
      <c r="EE29" s="68">
        <v>4517.8325774700006</v>
      </c>
      <c r="EF29" s="70">
        <v>154.01742833</v>
      </c>
      <c r="EG29" s="68">
        <v>293.20108604000001</v>
      </c>
      <c r="EH29" s="68">
        <v>312.32014230999999</v>
      </c>
      <c r="EI29" s="68">
        <v>358.89982707999997</v>
      </c>
      <c r="EJ29" s="68">
        <v>463.47280870999998</v>
      </c>
      <c r="EK29" s="68">
        <v>643.17022452000003</v>
      </c>
      <c r="EL29" s="68">
        <v>784.96236997000005</v>
      </c>
      <c r="EM29" s="68">
        <v>925.07753839999998</v>
      </c>
      <c r="EN29" s="68">
        <v>1015.4392033400001</v>
      </c>
      <c r="EO29" s="68">
        <v>1196.4694341099998</v>
      </c>
      <c r="EP29" s="68">
        <v>1372.6180026300001</v>
      </c>
      <c r="EQ29" s="68">
        <v>1600.5519908900001</v>
      </c>
      <c r="ER29" s="70">
        <v>202.66689703</v>
      </c>
      <c r="ES29" s="68">
        <v>1672.9510700200001</v>
      </c>
      <c r="ET29" s="68">
        <v>1826.32718871</v>
      </c>
      <c r="EU29" s="68">
        <v>2016.1133695199999</v>
      </c>
      <c r="EV29" s="68">
        <v>2215.2016014400001</v>
      </c>
      <c r="EW29" s="68">
        <v>2375.4577889299999</v>
      </c>
      <c r="EX29" s="68">
        <v>2521.6819526999998</v>
      </c>
      <c r="EY29" s="68">
        <v>2832.74258779</v>
      </c>
      <c r="EZ29" s="68">
        <v>3172.6430760100002</v>
      </c>
      <c r="FA29" s="68">
        <v>3427.1884133099998</v>
      </c>
      <c r="FB29" s="68">
        <v>3737.6868552199999</v>
      </c>
      <c r="FC29" s="68">
        <v>4016.75606685</v>
      </c>
      <c r="FD29" s="70">
        <v>333.32223546</v>
      </c>
      <c r="FE29" s="68">
        <v>648.20920248000004</v>
      </c>
      <c r="FF29" s="68">
        <v>1046.2489855900001</v>
      </c>
      <c r="FG29" s="68">
        <v>1393.63079582</v>
      </c>
      <c r="FH29" s="68">
        <v>1789.7253586099998</v>
      </c>
      <c r="FI29" s="68">
        <v>2139.8134040800001</v>
      </c>
      <c r="FJ29" s="68">
        <v>2424.7345662299999</v>
      </c>
      <c r="FK29" s="68">
        <v>3156.2995578099999</v>
      </c>
      <c r="FL29" s="68">
        <v>3365.1807857600002</v>
      </c>
      <c r="FM29" s="68">
        <v>3791.6321988499999</v>
      </c>
      <c r="FN29" s="68">
        <v>4954.83854892</v>
      </c>
      <c r="FO29" s="68"/>
    </row>
    <row r="30" spans="1:171" s="50" customFormat="1" ht="18" customHeight="1" x14ac:dyDescent="0.25">
      <c r="A30" s="157"/>
      <c r="B30" s="11" t="str">
        <f>IF('0'!$A$1=1,"Судовий збір","Court fees")</f>
        <v>Судовий збір</v>
      </c>
      <c r="C30" s="10">
        <v>22030000</v>
      </c>
      <c r="D30" s="68">
        <v>0</v>
      </c>
      <c r="E30" s="68">
        <v>0</v>
      </c>
      <c r="F30" s="68">
        <v>0</v>
      </c>
      <c r="G30" s="68">
        <v>0</v>
      </c>
      <c r="H30" s="68">
        <v>0</v>
      </c>
      <c r="I30" s="68">
        <v>0</v>
      </c>
      <c r="J30" s="68">
        <v>0</v>
      </c>
      <c r="K30" s="68">
        <v>0</v>
      </c>
      <c r="L30" s="68">
        <v>0</v>
      </c>
      <c r="M30" s="68">
        <v>0</v>
      </c>
      <c r="N30" s="68">
        <v>60.605705909999998</v>
      </c>
      <c r="O30" s="69">
        <v>137.98229971000001</v>
      </c>
      <c r="P30" s="68">
        <v>63.5978663</v>
      </c>
      <c r="Q30" s="68">
        <v>147.20178679000003</v>
      </c>
      <c r="R30" s="68">
        <v>234.52138421000001</v>
      </c>
      <c r="S30" s="68">
        <v>313.35581439999999</v>
      </c>
      <c r="T30" s="68">
        <v>390.64760694000006</v>
      </c>
      <c r="U30" s="68">
        <v>464.01017896999997</v>
      </c>
      <c r="V30" s="68">
        <v>551.26655010999991</v>
      </c>
      <c r="W30" s="68">
        <v>627.45026189999999</v>
      </c>
      <c r="X30" s="68">
        <v>699.04079839000008</v>
      </c>
      <c r="Y30" s="68">
        <v>783.34430697000005</v>
      </c>
      <c r="Z30" s="68">
        <v>867.60855161000018</v>
      </c>
      <c r="AA30" s="69">
        <v>948.34222913000008</v>
      </c>
      <c r="AB30" s="68">
        <v>69.029049880000002</v>
      </c>
      <c r="AC30" s="68">
        <v>151.89297979000003</v>
      </c>
      <c r="AD30" s="68">
        <v>238.77061731000003</v>
      </c>
      <c r="AE30" s="68">
        <v>335.04210373000001</v>
      </c>
      <c r="AF30" s="68">
        <v>404.08570858999997</v>
      </c>
      <c r="AG30" s="68">
        <v>485.67204224</v>
      </c>
      <c r="AH30" s="68">
        <v>578.30319998999994</v>
      </c>
      <c r="AI30" s="68">
        <v>655.25342602000001</v>
      </c>
      <c r="AJ30" s="68">
        <v>735.77539791999993</v>
      </c>
      <c r="AK30" s="68">
        <v>826.27584023999998</v>
      </c>
      <c r="AL30" s="68">
        <v>921.46907039999985</v>
      </c>
      <c r="AM30" s="69">
        <v>1013.8947619599998</v>
      </c>
      <c r="AN30" s="68">
        <v>71.804047670000017</v>
      </c>
      <c r="AO30" s="68">
        <v>155.75964922999998</v>
      </c>
      <c r="AP30" s="68">
        <v>245.20789345999998</v>
      </c>
      <c r="AQ30" s="68">
        <v>347.62837713999994</v>
      </c>
      <c r="AR30" s="68">
        <v>426.0261604399999</v>
      </c>
      <c r="AS30" s="68">
        <v>513.3199545199999</v>
      </c>
      <c r="AT30" s="68">
        <v>605.15730925999992</v>
      </c>
      <c r="AU30" s="68">
        <v>684.8876749399999</v>
      </c>
      <c r="AV30" s="68">
        <v>776.75998305999985</v>
      </c>
      <c r="AW30" s="68">
        <v>868.93114310999988</v>
      </c>
      <c r="AX30" s="68">
        <v>954.46346253000002</v>
      </c>
      <c r="AY30" s="69">
        <v>1063.4167073000001</v>
      </c>
      <c r="AZ30" s="68">
        <v>67.899294260000005</v>
      </c>
      <c r="BA30" s="68">
        <v>169.28725307000002</v>
      </c>
      <c r="BB30" s="68">
        <v>273.83259722999998</v>
      </c>
      <c r="BC30" s="68">
        <v>377.92720211000005</v>
      </c>
      <c r="BD30" s="68">
        <v>463.40611052000003</v>
      </c>
      <c r="BE30" s="68">
        <v>562.18438564999997</v>
      </c>
      <c r="BF30" s="68">
        <v>672.7835983199999</v>
      </c>
      <c r="BG30" s="68">
        <v>814.02392695000003</v>
      </c>
      <c r="BH30" s="68">
        <v>989.58403527000007</v>
      </c>
      <c r="BI30" s="68">
        <v>1182.4818423199999</v>
      </c>
      <c r="BJ30" s="68">
        <v>1396.6114898199999</v>
      </c>
      <c r="BK30" s="68">
        <v>1712.99229425</v>
      </c>
      <c r="BL30" s="70">
        <v>166.6158868</v>
      </c>
      <c r="BM30" s="68">
        <v>406.29207083000006</v>
      </c>
      <c r="BN30" s="68">
        <v>707.47157200000004</v>
      </c>
      <c r="BO30" s="68">
        <v>976.35793606000016</v>
      </c>
      <c r="BP30" s="68">
        <v>1194.7670038000001</v>
      </c>
      <c r="BQ30" s="68">
        <v>1441.80257235</v>
      </c>
      <c r="BR30" s="68">
        <v>1693.62635456</v>
      </c>
      <c r="BS30" s="68">
        <v>1965.1210242000002</v>
      </c>
      <c r="BT30" s="68">
        <v>2282.3816647400004</v>
      </c>
      <c r="BU30" s="68">
        <v>2610.2135433700005</v>
      </c>
      <c r="BV30" s="68">
        <v>3128.0385478300004</v>
      </c>
      <c r="BW30" s="68">
        <v>3597.6091220699996</v>
      </c>
      <c r="BX30" s="70">
        <v>181.03022255000005</v>
      </c>
      <c r="BY30" s="68">
        <v>485.31259983000007</v>
      </c>
      <c r="BZ30" s="68">
        <v>767.82482217000017</v>
      </c>
      <c r="CA30" s="68">
        <v>1161.1661518799999</v>
      </c>
      <c r="CB30" s="68">
        <v>1460.8977318100001</v>
      </c>
      <c r="CC30" s="68">
        <v>1730.5299573599998</v>
      </c>
      <c r="CD30" s="68">
        <v>2001.7676325599998</v>
      </c>
      <c r="CE30" s="68">
        <v>2262.2506581899997</v>
      </c>
      <c r="CF30" s="68">
        <v>2526.5375469800001</v>
      </c>
      <c r="CG30" s="68">
        <v>2836.7061436599993</v>
      </c>
      <c r="CH30" s="68">
        <v>3128.4135964299994</v>
      </c>
      <c r="CI30" s="68">
        <v>3591.8002516000001</v>
      </c>
      <c r="CJ30" s="70">
        <v>189.13840001</v>
      </c>
      <c r="CK30" s="68">
        <v>433.05180644000001</v>
      </c>
      <c r="CL30" s="68">
        <v>706.50906986999985</v>
      </c>
      <c r="CM30" s="68">
        <v>1075.2661434900001</v>
      </c>
      <c r="CN30" s="68">
        <v>1481.6311350599999</v>
      </c>
      <c r="CO30" s="68">
        <v>1784.71356883</v>
      </c>
      <c r="CP30" s="68">
        <v>2096.60282426</v>
      </c>
      <c r="CQ30" s="68">
        <v>2400.5932664599995</v>
      </c>
      <c r="CR30" s="68">
        <v>2619.26930825</v>
      </c>
      <c r="CS30" s="68">
        <v>2934.3916758099999</v>
      </c>
      <c r="CT30" s="68">
        <v>3226.6627241899996</v>
      </c>
      <c r="CU30" s="69">
        <v>3638.9889603300003</v>
      </c>
      <c r="CV30" s="68">
        <v>214.57491461999999</v>
      </c>
      <c r="CW30" s="68">
        <v>459.55848206999997</v>
      </c>
      <c r="CX30" s="68">
        <v>728.53719925999997</v>
      </c>
      <c r="CY30" s="68">
        <v>996.48179071999994</v>
      </c>
      <c r="CZ30" s="68">
        <v>1261.52640354</v>
      </c>
      <c r="DA30" s="68">
        <v>1552.5345014499999</v>
      </c>
      <c r="DB30" s="68">
        <v>1909.7009287299995</v>
      </c>
      <c r="DC30" s="68">
        <v>2237.79486047</v>
      </c>
      <c r="DD30" s="68">
        <v>2501.3282460899995</v>
      </c>
      <c r="DE30" s="68">
        <v>2762.6211829099998</v>
      </c>
      <c r="DF30" s="68">
        <v>3034.1624686100004</v>
      </c>
      <c r="DG30" s="69">
        <v>3411.6139798299996</v>
      </c>
      <c r="DH30" s="68">
        <v>194.27635075000001</v>
      </c>
      <c r="DI30" s="68">
        <v>472.51982619</v>
      </c>
      <c r="DJ30" s="68">
        <v>735.27666322999994</v>
      </c>
      <c r="DK30" s="68">
        <v>950.7571038100001</v>
      </c>
      <c r="DL30" s="68">
        <v>1219.5551064900001</v>
      </c>
      <c r="DM30" s="68">
        <v>1494.4519349499999</v>
      </c>
      <c r="DN30" s="68">
        <v>1804.8901630299999</v>
      </c>
      <c r="DO30" s="68">
        <v>2068.3319404600002</v>
      </c>
      <c r="DP30" s="68">
        <v>2359.3833757299999</v>
      </c>
      <c r="DQ30" s="68">
        <v>2688.98809454</v>
      </c>
      <c r="DR30" s="68">
        <v>3004.3989369800001</v>
      </c>
      <c r="DS30" s="69">
        <v>3434.4862910300003</v>
      </c>
      <c r="DT30" s="68">
        <v>215.18649525000001</v>
      </c>
      <c r="DU30" s="68">
        <v>494.25781648000003</v>
      </c>
      <c r="DV30" s="68">
        <v>848.42279155999995</v>
      </c>
      <c r="DW30" s="68">
        <v>1211.1528457300001</v>
      </c>
      <c r="DX30" s="68">
        <v>1521.17916476</v>
      </c>
      <c r="DY30" s="68">
        <v>1861.58756868</v>
      </c>
      <c r="DZ30" s="68">
        <v>2207.7263005</v>
      </c>
      <c r="EA30" s="68">
        <v>2533.3888503600001</v>
      </c>
      <c r="EB30" s="68">
        <v>2846.9954342199999</v>
      </c>
      <c r="EC30" s="68">
        <v>3151.69935605</v>
      </c>
      <c r="ED30" s="68">
        <v>3522.1990704099999</v>
      </c>
      <c r="EE30" s="68">
        <v>3950.4321570000002</v>
      </c>
      <c r="EF30" s="70">
        <v>251.25133596999999</v>
      </c>
      <c r="EG30" s="68">
        <v>528.29619779000006</v>
      </c>
      <c r="EH30" s="68">
        <v>578.07878790999996</v>
      </c>
      <c r="EI30" s="68">
        <v>652.43343203999996</v>
      </c>
      <c r="EJ30" s="68">
        <v>804.13759611</v>
      </c>
      <c r="EK30" s="68">
        <v>1034.29173171</v>
      </c>
      <c r="EL30" s="68">
        <v>1271.8824987400001</v>
      </c>
      <c r="EM30" s="68">
        <v>1569.2608665499999</v>
      </c>
      <c r="EN30" s="68">
        <v>1871.9362011400001</v>
      </c>
      <c r="EO30" s="68">
        <v>2162.1820602299999</v>
      </c>
      <c r="EP30" s="68">
        <v>2462.0205479199999</v>
      </c>
      <c r="EQ30" s="68">
        <v>2823.6472745599999</v>
      </c>
      <c r="ER30" s="70">
        <v>228.32445335</v>
      </c>
      <c r="ES30" s="68">
        <v>538.77007734000006</v>
      </c>
      <c r="ET30" s="68">
        <v>919.42759291999994</v>
      </c>
      <c r="EU30" s="68">
        <v>1260.02065831</v>
      </c>
      <c r="EV30" s="68">
        <v>1684.2825079200002</v>
      </c>
      <c r="EW30" s="68">
        <v>2162.8667237899999</v>
      </c>
      <c r="EX30" s="68">
        <v>2578.6042385700002</v>
      </c>
      <c r="EY30" s="68">
        <v>3043.5097885100004</v>
      </c>
      <c r="EZ30" s="68">
        <v>3427.8530251799998</v>
      </c>
      <c r="FA30" s="68">
        <v>3848.6877431299999</v>
      </c>
      <c r="FB30" s="68">
        <v>4272.7812895200004</v>
      </c>
      <c r="FC30" s="68">
        <v>4789.2338318399998</v>
      </c>
      <c r="FD30" s="70">
        <v>330.10654466000005</v>
      </c>
      <c r="FE30" s="68">
        <v>718.91316072000006</v>
      </c>
      <c r="FF30" s="68">
        <v>1154.48363746</v>
      </c>
      <c r="FG30" s="68">
        <v>1631.73885174</v>
      </c>
      <c r="FH30" s="68">
        <v>2094.4940227400002</v>
      </c>
      <c r="FI30" s="68">
        <v>2530.6283713100001</v>
      </c>
      <c r="FJ30" s="68">
        <v>2971.6735962800003</v>
      </c>
      <c r="FK30" s="68">
        <v>3361.5947538800001</v>
      </c>
      <c r="FL30" s="68">
        <v>3775.09211366</v>
      </c>
      <c r="FM30" s="68">
        <v>4268.7087208699995</v>
      </c>
      <c r="FN30" s="68">
        <v>4726.7874858999994</v>
      </c>
      <c r="FO30" s="68"/>
    </row>
    <row r="31" spans="1:171" ht="34.950000000000003" customHeight="1" x14ac:dyDescent="0.25">
      <c r="A31" s="157"/>
      <c r="B31" s="11"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10">
        <v>22080000</v>
      </c>
      <c r="D31" s="68">
        <v>45.661948960000004</v>
      </c>
      <c r="E31" s="68">
        <v>110.71142543000001</v>
      </c>
      <c r="F31" s="68">
        <v>189.16357653</v>
      </c>
      <c r="G31" s="68">
        <v>265.22614830999999</v>
      </c>
      <c r="H31" s="68">
        <v>337.82932052999996</v>
      </c>
      <c r="I31" s="68">
        <v>410.82374215999994</v>
      </c>
      <c r="J31" s="68">
        <v>490.77883875999993</v>
      </c>
      <c r="K31" s="68">
        <v>562.1615095599999</v>
      </c>
      <c r="L31" s="68">
        <v>633.54929472999993</v>
      </c>
      <c r="M31" s="68">
        <v>708.64334876999999</v>
      </c>
      <c r="N31" s="68">
        <v>778.17462692000004</v>
      </c>
      <c r="O31" s="69">
        <v>856.19024166999998</v>
      </c>
      <c r="P31" s="68">
        <v>75.461900459999995</v>
      </c>
      <c r="Q31" s="68">
        <v>155.22531649999999</v>
      </c>
      <c r="R31" s="68">
        <v>242.48223958999998</v>
      </c>
      <c r="S31" s="68">
        <v>333.36643945999998</v>
      </c>
      <c r="T31" s="68">
        <v>421.16741627999994</v>
      </c>
      <c r="U31" s="68">
        <v>509.30939769999998</v>
      </c>
      <c r="V31" s="68">
        <v>604.78032455000005</v>
      </c>
      <c r="W31" s="68">
        <v>698.71620335</v>
      </c>
      <c r="X31" s="68">
        <v>788.94509438</v>
      </c>
      <c r="Y31" s="68">
        <v>884.71403071999998</v>
      </c>
      <c r="Z31" s="68">
        <v>971.17601146999993</v>
      </c>
      <c r="AA31" s="69">
        <v>1061.56245468</v>
      </c>
      <c r="AB31" s="68">
        <v>87.531703280000002</v>
      </c>
      <c r="AC31" s="68">
        <v>175.28204880999999</v>
      </c>
      <c r="AD31" s="68">
        <v>265.06831656999998</v>
      </c>
      <c r="AE31" s="68">
        <v>358.69888079999998</v>
      </c>
      <c r="AF31" s="68">
        <v>442.68483658999997</v>
      </c>
      <c r="AG31" s="68">
        <v>526.34283949999997</v>
      </c>
      <c r="AH31" s="68">
        <v>617.55701286999999</v>
      </c>
      <c r="AI31" s="68">
        <v>701.57617106000009</v>
      </c>
      <c r="AJ31" s="68">
        <v>788.67367333000016</v>
      </c>
      <c r="AK31" s="68">
        <v>879.26950762000013</v>
      </c>
      <c r="AL31" s="68">
        <v>967.06873058000008</v>
      </c>
      <c r="AM31" s="69">
        <v>1055.4830705000002</v>
      </c>
      <c r="AN31" s="68">
        <v>88.478757109999989</v>
      </c>
      <c r="AO31" s="68">
        <v>164.48815983999998</v>
      </c>
      <c r="AP31" s="68">
        <v>242.55690852999999</v>
      </c>
      <c r="AQ31" s="68">
        <v>324.20922333999999</v>
      </c>
      <c r="AR31" s="68">
        <v>402.11440527999997</v>
      </c>
      <c r="AS31" s="68">
        <v>479.72834418999997</v>
      </c>
      <c r="AT31" s="68">
        <v>568.67459755000004</v>
      </c>
      <c r="AU31" s="68">
        <v>649.17375220000008</v>
      </c>
      <c r="AV31" s="68">
        <v>727.7809422900001</v>
      </c>
      <c r="AW31" s="68">
        <v>812.90937479000013</v>
      </c>
      <c r="AX31" s="68">
        <v>895.21415671000011</v>
      </c>
      <c r="AY31" s="69">
        <v>984.89578749000009</v>
      </c>
      <c r="AZ31" s="68">
        <v>87.29722633999998</v>
      </c>
      <c r="BA31" s="68">
        <v>168.01822190000001</v>
      </c>
      <c r="BB31" s="68">
        <v>253.01640105000001</v>
      </c>
      <c r="BC31" s="68">
        <v>354.51437170000003</v>
      </c>
      <c r="BD31" s="68">
        <v>458.55052193000006</v>
      </c>
      <c r="BE31" s="68">
        <v>565.95353952000005</v>
      </c>
      <c r="BF31" s="68">
        <v>677.04451096000003</v>
      </c>
      <c r="BG31" s="68">
        <v>779.56362013</v>
      </c>
      <c r="BH31" s="68">
        <v>886.56755315000009</v>
      </c>
      <c r="BI31" s="68">
        <v>994.71766949000016</v>
      </c>
      <c r="BJ31" s="68">
        <v>1102.2795774300002</v>
      </c>
      <c r="BK31" s="68">
        <v>1215.8888584500003</v>
      </c>
      <c r="BL31" s="70">
        <v>98.864636770000004</v>
      </c>
      <c r="BM31" s="68">
        <v>186.44491966000001</v>
      </c>
      <c r="BN31" s="68">
        <v>272.09674892999999</v>
      </c>
      <c r="BO31" s="68">
        <v>355.48086981</v>
      </c>
      <c r="BP31" s="68">
        <v>437.67780728999998</v>
      </c>
      <c r="BQ31" s="68">
        <v>519.48055269999998</v>
      </c>
      <c r="BR31" s="68">
        <v>604.87919044</v>
      </c>
      <c r="BS31" s="68">
        <v>687.01254262999998</v>
      </c>
      <c r="BT31" s="68">
        <v>771.10144981999997</v>
      </c>
      <c r="BU31" s="68">
        <v>859.62470323999992</v>
      </c>
      <c r="BV31" s="68">
        <v>939.40084196999987</v>
      </c>
      <c r="BW31" s="68">
        <v>1028.7131628999998</v>
      </c>
      <c r="BX31" s="70">
        <v>73.445139330000003</v>
      </c>
      <c r="BY31" s="68">
        <v>154.45388124999999</v>
      </c>
      <c r="BZ31" s="68">
        <v>246.05531471</v>
      </c>
      <c r="CA31" s="68">
        <v>329.04301912</v>
      </c>
      <c r="CB31" s="68">
        <v>408.60673161</v>
      </c>
      <c r="CC31" s="68">
        <v>491.38984244000005</v>
      </c>
      <c r="CD31" s="68">
        <v>575.87147511000012</v>
      </c>
      <c r="CE31" s="68">
        <v>672.37154915000008</v>
      </c>
      <c r="CF31" s="68">
        <v>756.79185585000016</v>
      </c>
      <c r="CG31" s="68">
        <v>843.57070737000015</v>
      </c>
      <c r="CH31" s="68">
        <v>944.78326224000023</v>
      </c>
      <c r="CI31" s="68">
        <v>1055.9396300200003</v>
      </c>
      <c r="CJ31" s="70">
        <v>111.25562925</v>
      </c>
      <c r="CK31" s="68">
        <v>227.98018593</v>
      </c>
      <c r="CL31" s="68">
        <v>343.40687381000004</v>
      </c>
      <c r="CM31" s="68">
        <v>459.94964444999999</v>
      </c>
      <c r="CN31" s="68">
        <v>581.32158060000006</v>
      </c>
      <c r="CO31" s="68">
        <v>719.32241276000002</v>
      </c>
      <c r="CP31" s="68">
        <v>840.05023010000002</v>
      </c>
      <c r="CQ31" s="68">
        <v>955.78866172999994</v>
      </c>
      <c r="CR31" s="68">
        <v>1075.51320386</v>
      </c>
      <c r="CS31" s="68">
        <v>1197.4151586400001</v>
      </c>
      <c r="CT31" s="68">
        <v>1319.19874142</v>
      </c>
      <c r="CU31" s="69">
        <v>1445.6092790499999</v>
      </c>
      <c r="CV31" s="68">
        <v>122.31370089000001</v>
      </c>
      <c r="CW31" s="68">
        <v>263.77359345999997</v>
      </c>
      <c r="CX31" s="68">
        <v>412.58873899999992</v>
      </c>
      <c r="CY31" s="68">
        <v>539.71587837999994</v>
      </c>
      <c r="CZ31" s="68">
        <v>676.07763826999985</v>
      </c>
      <c r="DA31" s="68">
        <v>804.46026613999982</v>
      </c>
      <c r="DB31" s="68">
        <v>937.32179506999978</v>
      </c>
      <c r="DC31" s="68">
        <v>1061.6590291999998</v>
      </c>
      <c r="DD31" s="68">
        <v>1194.9905101299998</v>
      </c>
      <c r="DE31" s="68">
        <v>1327.38997754</v>
      </c>
      <c r="DF31" s="68">
        <v>1443.3952117599999</v>
      </c>
      <c r="DG31" s="69">
        <v>1554.90572516</v>
      </c>
      <c r="DH31" s="68">
        <v>124.46907358</v>
      </c>
      <c r="DI31" s="68">
        <v>270.85423249000002</v>
      </c>
      <c r="DJ31" s="68">
        <v>398.53286342000001</v>
      </c>
      <c r="DK31" s="68">
        <v>488.81366315999998</v>
      </c>
      <c r="DL31" s="68">
        <v>579.14514345999999</v>
      </c>
      <c r="DM31" s="68">
        <v>672.76536392000003</v>
      </c>
      <c r="DN31" s="68">
        <v>779.20304020000003</v>
      </c>
      <c r="DO31" s="68">
        <v>874.11066387999995</v>
      </c>
      <c r="DP31" s="68">
        <v>965.33220867</v>
      </c>
      <c r="DQ31" s="68">
        <v>1065.79602232</v>
      </c>
      <c r="DR31" s="68">
        <v>1161.5472156800001</v>
      </c>
      <c r="DS31" s="69">
        <v>1300.8672249599999</v>
      </c>
      <c r="DT31" s="68">
        <v>153.64750893999999</v>
      </c>
      <c r="DU31" s="68">
        <v>503.86542687999997</v>
      </c>
      <c r="DV31" s="68">
        <v>616.97656289999998</v>
      </c>
      <c r="DW31" s="68">
        <v>722.60951011999998</v>
      </c>
      <c r="DX31" s="68">
        <v>828.28550298000005</v>
      </c>
      <c r="DY31" s="68">
        <v>932.22528511999997</v>
      </c>
      <c r="DZ31" s="68">
        <v>1037.2107483899999</v>
      </c>
      <c r="EA31" s="68">
        <v>1144.8249912399999</v>
      </c>
      <c r="EB31" s="68">
        <v>1265.5133645799999</v>
      </c>
      <c r="EC31" s="68">
        <v>1373.8129965099999</v>
      </c>
      <c r="ED31" s="68">
        <v>1487.2720339100001</v>
      </c>
      <c r="EE31" s="68">
        <v>1623.12289734</v>
      </c>
      <c r="EF31" s="70">
        <v>104.53540739</v>
      </c>
      <c r="EG31" s="68">
        <v>201.12590771000001</v>
      </c>
      <c r="EH31" s="68">
        <v>243.18001953000001</v>
      </c>
      <c r="EI31" s="68">
        <v>289.37718841000003</v>
      </c>
      <c r="EJ31" s="68">
        <v>336.50892797</v>
      </c>
      <c r="EK31" s="68">
        <v>365.86536366000001</v>
      </c>
      <c r="EL31" s="68">
        <v>387.17390516</v>
      </c>
      <c r="EM31" s="68">
        <v>409.50127494999998</v>
      </c>
      <c r="EN31" s="68">
        <v>444.10688252999995</v>
      </c>
      <c r="EO31" s="68">
        <v>480.36994898</v>
      </c>
      <c r="EP31" s="68">
        <v>521.21278413999994</v>
      </c>
      <c r="EQ31" s="68">
        <v>575.05300883000007</v>
      </c>
      <c r="ER31" s="70">
        <v>62.385435790000002</v>
      </c>
      <c r="ES31" s="68">
        <v>124.68533658</v>
      </c>
      <c r="ET31" s="68">
        <v>181.62950816</v>
      </c>
      <c r="EU31" s="68">
        <v>238.42952109000001</v>
      </c>
      <c r="EV31" s="68">
        <v>320.91845278</v>
      </c>
      <c r="EW31" s="68">
        <v>380.89826439999996</v>
      </c>
      <c r="EX31" s="68">
        <v>451.33868067000003</v>
      </c>
      <c r="EY31" s="68">
        <v>511.12297188000002</v>
      </c>
      <c r="EZ31" s="68">
        <v>572.15567945999999</v>
      </c>
      <c r="FA31" s="68">
        <v>633.79828591</v>
      </c>
      <c r="FB31" s="68">
        <v>696.43275865999999</v>
      </c>
      <c r="FC31" s="68">
        <v>769.06405401999996</v>
      </c>
      <c r="FD31" s="70">
        <v>68.435439349999996</v>
      </c>
      <c r="FE31" s="68">
        <v>141.01058518000002</v>
      </c>
      <c r="FF31" s="68">
        <v>208.18545227000001</v>
      </c>
      <c r="FG31" s="68">
        <v>277.96911068999998</v>
      </c>
      <c r="FH31" s="68">
        <v>350.51106827999996</v>
      </c>
      <c r="FI31" s="68">
        <v>419.97294644999999</v>
      </c>
      <c r="FJ31" s="68">
        <v>487.88063188000001</v>
      </c>
      <c r="FK31" s="68">
        <v>556.04162459000008</v>
      </c>
      <c r="FL31" s="68">
        <v>623.01422177999996</v>
      </c>
      <c r="FM31" s="68">
        <v>694.06108997000001</v>
      </c>
      <c r="FN31" s="68">
        <v>762.08291094000003</v>
      </c>
      <c r="FO31" s="68"/>
    </row>
    <row r="32" spans="1:171" ht="18" customHeight="1" x14ac:dyDescent="0.25">
      <c r="A32" s="157"/>
      <c r="B32" s="11" t="str">
        <f>IF('0'!$A$1=1,"Державне мито","State duty")</f>
        <v>Державне мито</v>
      </c>
      <c r="C32" s="10">
        <v>22090000</v>
      </c>
      <c r="D32" s="68">
        <v>30.373737049999999</v>
      </c>
      <c r="E32" s="68">
        <v>71.189508500000002</v>
      </c>
      <c r="F32" s="68">
        <v>116.5652989</v>
      </c>
      <c r="G32" s="68">
        <v>156.16073908000001</v>
      </c>
      <c r="H32" s="68">
        <v>193.01319838000001</v>
      </c>
      <c r="I32" s="68">
        <v>234.64127825000003</v>
      </c>
      <c r="J32" s="68">
        <v>277.42269206000003</v>
      </c>
      <c r="K32" s="68">
        <v>318.87281860000007</v>
      </c>
      <c r="L32" s="68">
        <v>359.47767445000005</v>
      </c>
      <c r="M32" s="68">
        <v>407.07130668000002</v>
      </c>
      <c r="N32" s="68">
        <v>427.56967356000007</v>
      </c>
      <c r="O32" s="69">
        <v>447.32596768000008</v>
      </c>
      <c r="P32" s="68">
        <v>14.90290136</v>
      </c>
      <c r="Q32" s="68">
        <v>32.470873269999998</v>
      </c>
      <c r="R32" s="68">
        <v>52.117396470000003</v>
      </c>
      <c r="S32" s="68">
        <v>71.230786540000011</v>
      </c>
      <c r="T32" s="68">
        <v>91.483131380000003</v>
      </c>
      <c r="U32" s="68">
        <v>110.73009935</v>
      </c>
      <c r="V32" s="68">
        <v>133.97353939000001</v>
      </c>
      <c r="W32" s="68">
        <v>155.08457064000004</v>
      </c>
      <c r="X32" s="68">
        <v>171.77054348000001</v>
      </c>
      <c r="Y32" s="68">
        <v>189.35599742000002</v>
      </c>
      <c r="Z32" s="68">
        <v>207.69970691000003</v>
      </c>
      <c r="AA32" s="69">
        <v>221.71209756000005</v>
      </c>
      <c r="AB32" s="68">
        <v>26.858742729999996</v>
      </c>
      <c r="AC32" s="68">
        <v>62.620281479999996</v>
      </c>
      <c r="AD32" s="68">
        <v>104.68192768999999</v>
      </c>
      <c r="AE32" s="68">
        <v>155.86706934</v>
      </c>
      <c r="AF32" s="68">
        <v>197.14449123999998</v>
      </c>
      <c r="AG32" s="68">
        <v>241.89609608000001</v>
      </c>
      <c r="AH32" s="68">
        <v>306.38937613999997</v>
      </c>
      <c r="AI32" s="68">
        <v>354.48694019999999</v>
      </c>
      <c r="AJ32" s="68">
        <v>403.32303712999999</v>
      </c>
      <c r="AK32" s="68">
        <v>462.91048090999999</v>
      </c>
      <c r="AL32" s="68">
        <v>522.33666111999992</v>
      </c>
      <c r="AM32" s="69">
        <v>587.16788436999991</v>
      </c>
      <c r="AN32" s="68">
        <v>52.126768350000006</v>
      </c>
      <c r="AO32" s="68">
        <v>101.47790281</v>
      </c>
      <c r="AP32" s="68">
        <v>164.09620142</v>
      </c>
      <c r="AQ32" s="68">
        <v>220.17010139999999</v>
      </c>
      <c r="AR32" s="68">
        <v>271.08287328</v>
      </c>
      <c r="AS32" s="68">
        <v>321.59490950000003</v>
      </c>
      <c r="AT32" s="68">
        <v>384.28025570000005</v>
      </c>
      <c r="AU32" s="68">
        <v>435.68608539000002</v>
      </c>
      <c r="AV32" s="68">
        <v>489.78252056000002</v>
      </c>
      <c r="AW32" s="68">
        <v>543.12838692000003</v>
      </c>
      <c r="AX32" s="68">
        <v>593.33565395000005</v>
      </c>
      <c r="AY32" s="69">
        <v>658.32360155000003</v>
      </c>
      <c r="AZ32" s="68">
        <v>39.837879819999998</v>
      </c>
      <c r="BA32" s="68">
        <v>0</v>
      </c>
      <c r="BB32" s="68">
        <v>0</v>
      </c>
      <c r="BC32" s="68">
        <v>0</v>
      </c>
      <c r="BD32" s="68">
        <v>0</v>
      </c>
      <c r="BE32" s="68">
        <v>0</v>
      </c>
      <c r="BF32" s="68">
        <v>0</v>
      </c>
      <c r="BG32" s="68">
        <v>0</v>
      </c>
      <c r="BH32" s="68">
        <v>0</v>
      </c>
      <c r="BI32" s="68">
        <v>0</v>
      </c>
      <c r="BJ32" s="68">
        <v>0</v>
      </c>
      <c r="BK32" s="68">
        <v>0</v>
      </c>
      <c r="BL32" s="70">
        <v>0</v>
      </c>
      <c r="BM32" s="68">
        <v>0</v>
      </c>
      <c r="BN32" s="68">
        <v>0</v>
      </c>
      <c r="BO32" s="68">
        <v>0</v>
      </c>
      <c r="BP32" s="68">
        <v>0</v>
      </c>
      <c r="BQ32" s="68">
        <v>0</v>
      </c>
      <c r="BR32" s="68">
        <v>0</v>
      </c>
      <c r="BS32" s="68">
        <v>0</v>
      </c>
      <c r="BT32" s="68">
        <v>0</v>
      </c>
      <c r="BU32" s="68">
        <v>0</v>
      </c>
      <c r="BV32" s="68">
        <v>0</v>
      </c>
      <c r="BW32" s="68">
        <v>0</v>
      </c>
      <c r="BX32" s="70">
        <v>0</v>
      </c>
      <c r="BY32" s="68">
        <v>0</v>
      </c>
      <c r="BZ32" s="68">
        <v>0</v>
      </c>
      <c r="CA32" s="68">
        <v>0</v>
      </c>
      <c r="CB32" s="68">
        <v>0</v>
      </c>
      <c r="CC32" s="68">
        <v>0</v>
      </c>
      <c r="CD32" s="68">
        <v>0</v>
      </c>
      <c r="CE32" s="68">
        <v>0</v>
      </c>
      <c r="CF32" s="68">
        <v>0</v>
      </c>
      <c r="CG32" s="68">
        <v>0</v>
      </c>
      <c r="CH32" s="68">
        <v>0</v>
      </c>
      <c r="CI32" s="68">
        <v>0</v>
      </c>
      <c r="CJ32" s="70">
        <v>0</v>
      </c>
      <c r="CK32" s="68">
        <v>0</v>
      </c>
      <c r="CL32" s="68">
        <v>0</v>
      </c>
      <c r="CM32" s="68">
        <v>0</v>
      </c>
      <c r="CN32" s="68">
        <v>0</v>
      </c>
      <c r="CO32" s="68">
        <v>0</v>
      </c>
      <c r="CP32" s="68">
        <v>0</v>
      </c>
      <c r="CQ32" s="68">
        <v>0</v>
      </c>
      <c r="CR32" s="68">
        <v>0</v>
      </c>
      <c r="CS32" s="68">
        <v>0</v>
      </c>
      <c r="CT32" s="68">
        <v>0</v>
      </c>
      <c r="CU32" s="69">
        <v>0</v>
      </c>
      <c r="CV32" s="68">
        <v>0</v>
      </c>
      <c r="CW32" s="68">
        <v>0</v>
      </c>
      <c r="CX32" s="68">
        <v>0</v>
      </c>
      <c r="CY32" s="68">
        <v>0</v>
      </c>
      <c r="CZ32" s="68">
        <v>0</v>
      </c>
      <c r="DA32" s="68">
        <v>0</v>
      </c>
      <c r="DB32" s="68">
        <v>0</v>
      </c>
      <c r="DC32" s="68">
        <v>0</v>
      </c>
      <c r="DD32" s="68">
        <v>0</v>
      </c>
      <c r="DE32" s="68">
        <v>0</v>
      </c>
      <c r="DF32" s="68">
        <v>0</v>
      </c>
      <c r="DG32" s="69">
        <v>0</v>
      </c>
      <c r="DH32" s="68">
        <v>0</v>
      </c>
      <c r="DI32" s="68">
        <v>0</v>
      </c>
      <c r="DJ32" s="68">
        <v>0</v>
      </c>
      <c r="DK32" s="68">
        <v>0</v>
      </c>
      <c r="DL32" s="68">
        <v>0</v>
      </c>
      <c r="DM32" s="68">
        <v>0</v>
      </c>
      <c r="DN32" s="68">
        <v>0</v>
      </c>
      <c r="DO32" s="68">
        <v>0</v>
      </c>
      <c r="DP32" s="68">
        <v>0</v>
      </c>
      <c r="DQ32" s="68">
        <v>0</v>
      </c>
      <c r="DR32" s="68">
        <v>0</v>
      </c>
      <c r="DS32" s="69">
        <v>0</v>
      </c>
      <c r="DT32" s="68">
        <v>0</v>
      </c>
      <c r="DU32" s="68">
        <v>0</v>
      </c>
      <c r="DV32" s="68">
        <v>0</v>
      </c>
      <c r="DW32" s="68">
        <v>0</v>
      </c>
      <c r="DX32" s="68">
        <v>0</v>
      </c>
      <c r="DY32" s="68">
        <v>0</v>
      </c>
      <c r="DZ32" s="68">
        <v>0</v>
      </c>
      <c r="EA32" s="68">
        <v>0</v>
      </c>
      <c r="EB32" s="68">
        <v>0</v>
      </c>
      <c r="EC32" s="68">
        <v>0</v>
      </c>
      <c r="ED32" s="68">
        <v>0</v>
      </c>
      <c r="EE32" s="68">
        <v>0</v>
      </c>
      <c r="EF32" s="70">
        <v>0</v>
      </c>
      <c r="EG32" s="68">
        <v>0</v>
      </c>
      <c r="EH32" s="68">
        <v>0</v>
      </c>
      <c r="EI32" s="68">
        <v>0</v>
      </c>
      <c r="EJ32" s="68">
        <v>0</v>
      </c>
      <c r="EK32" s="68">
        <v>0</v>
      </c>
      <c r="EL32" s="68">
        <v>0</v>
      </c>
      <c r="EM32" s="68">
        <v>0</v>
      </c>
      <c r="EN32" s="68">
        <v>0</v>
      </c>
      <c r="EO32" s="68">
        <v>0</v>
      </c>
      <c r="EP32" s="68">
        <v>0</v>
      </c>
      <c r="EQ32" s="68">
        <v>0</v>
      </c>
      <c r="ER32" s="70">
        <v>0</v>
      </c>
      <c r="ES32" s="68">
        <v>0</v>
      </c>
      <c r="ET32" s="68">
        <v>0</v>
      </c>
      <c r="EU32" s="68">
        <v>0</v>
      </c>
      <c r="EV32" s="68">
        <v>0</v>
      </c>
      <c r="EW32" s="68">
        <v>0</v>
      </c>
      <c r="EX32" s="68">
        <v>0</v>
      </c>
      <c r="EY32" s="68">
        <v>0</v>
      </c>
      <c r="EZ32" s="68">
        <v>0</v>
      </c>
      <c r="FA32" s="68">
        <v>0</v>
      </c>
      <c r="FB32" s="68">
        <v>0</v>
      </c>
      <c r="FC32" s="68">
        <v>0</v>
      </c>
      <c r="FD32" s="70">
        <v>0</v>
      </c>
      <c r="FE32" s="68">
        <v>0</v>
      </c>
      <c r="FF32" s="68">
        <v>0</v>
      </c>
      <c r="FG32" s="68">
        <v>0</v>
      </c>
      <c r="FH32" s="68">
        <v>0</v>
      </c>
      <c r="FI32" s="68">
        <v>0</v>
      </c>
      <c r="FJ32" s="68">
        <v>0</v>
      </c>
      <c r="FK32" s="68">
        <v>0</v>
      </c>
      <c r="FL32" s="68">
        <v>0</v>
      </c>
      <c r="FM32" s="68">
        <v>0</v>
      </c>
      <c r="FN32" s="68">
        <v>0</v>
      </c>
      <c r="FO32" s="68"/>
    </row>
    <row r="33" spans="1:171" ht="19.5" customHeight="1" x14ac:dyDescent="0.25">
      <c r="A33" s="157"/>
      <c r="B33" s="9" t="str">
        <f>IF('0'!$A$1=1,"Інші неподаткові надходження, з них:","Other nontax revenue, inc.:")</f>
        <v>Інші неподаткові надходження, з них:</v>
      </c>
      <c r="C33" s="10">
        <v>24000000</v>
      </c>
      <c r="D33" s="68">
        <v>803.00126724000006</v>
      </c>
      <c r="E33" s="68">
        <v>867.46558743000014</v>
      </c>
      <c r="F33" s="68">
        <v>1380.4684047200001</v>
      </c>
      <c r="G33" s="68">
        <v>1844.6924154600001</v>
      </c>
      <c r="H33" s="68">
        <v>2286.3617719500003</v>
      </c>
      <c r="I33" s="68">
        <v>2712.7247514000001</v>
      </c>
      <c r="J33" s="68">
        <v>3147.2107147800002</v>
      </c>
      <c r="K33" s="68">
        <v>3686.1283888600001</v>
      </c>
      <c r="L33" s="68">
        <v>4295.6132173700007</v>
      </c>
      <c r="M33" s="68">
        <v>4797.4526659600006</v>
      </c>
      <c r="N33" s="68">
        <v>5320.1765936800002</v>
      </c>
      <c r="O33" s="69">
        <v>6017.4148634800003</v>
      </c>
      <c r="P33" s="68">
        <v>412.79357357000004</v>
      </c>
      <c r="Q33" s="68">
        <v>782.58561541000006</v>
      </c>
      <c r="R33" s="68">
        <v>1203.4034189700001</v>
      </c>
      <c r="S33" s="68">
        <v>1665.1912038300002</v>
      </c>
      <c r="T33" s="68">
        <v>2127.7012580400001</v>
      </c>
      <c r="U33" s="68">
        <v>2600.40525557</v>
      </c>
      <c r="V33" s="68">
        <v>3065.7655614199998</v>
      </c>
      <c r="W33" s="68">
        <v>3553.5868901399999</v>
      </c>
      <c r="X33" s="68">
        <v>4052.6780450300002</v>
      </c>
      <c r="Y33" s="68">
        <v>4822.7351872199997</v>
      </c>
      <c r="Z33" s="68">
        <v>5402.3224216999997</v>
      </c>
      <c r="AA33" s="69">
        <v>5950.11701868</v>
      </c>
      <c r="AB33" s="68">
        <v>354.43129394000005</v>
      </c>
      <c r="AC33" s="68">
        <v>771.64261830999999</v>
      </c>
      <c r="AD33" s="68">
        <v>1210.9802612000001</v>
      </c>
      <c r="AE33" s="68">
        <v>1787.33081425</v>
      </c>
      <c r="AF33" s="68">
        <v>2159.5894803400001</v>
      </c>
      <c r="AG33" s="68">
        <v>2545.2968072100002</v>
      </c>
      <c r="AH33" s="68">
        <v>3044.7466565200002</v>
      </c>
      <c r="AI33" s="68">
        <v>3537.8413363900004</v>
      </c>
      <c r="AJ33" s="68">
        <v>3926.0105795100003</v>
      </c>
      <c r="AK33" s="68">
        <v>4365.5574090900009</v>
      </c>
      <c r="AL33" s="68">
        <v>4746.9277312100012</v>
      </c>
      <c r="AM33" s="69">
        <v>5369.207734640001</v>
      </c>
      <c r="AN33" s="68">
        <v>369.26216420000003</v>
      </c>
      <c r="AO33" s="68">
        <v>728.71154763000004</v>
      </c>
      <c r="AP33" s="68">
        <v>1072.0648971000001</v>
      </c>
      <c r="AQ33" s="68">
        <v>2473.9834017700005</v>
      </c>
      <c r="AR33" s="68">
        <v>3529.1187871700004</v>
      </c>
      <c r="AS33" s="68">
        <v>4550.54294476</v>
      </c>
      <c r="AT33" s="68">
        <v>5609.6156456500003</v>
      </c>
      <c r="AU33" s="68">
        <v>7012.6862798900002</v>
      </c>
      <c r="AV33" s="68">
        <v>8216.7980425800015</v>
      </c>
      <c r="AW33" s="68">
        <v>9393.5944423200017</v>
      </c>
      <c r="AX33" s="68">
        <v>10537.260637430001</v>
      </c>
      <c r="AY33" s="69">
        <v>12496.295631080002</v>
      </c>
      <c r="AZ33" s="68">
        <v>434.35402149000004</v>
      </c>
      <c r="BA33" s="68">
        <v>865.77201108000008</v>
      </c>
      <c r="BB33" s="68">
        <v>1313.9493943700002</v>
      </c>
      <c r="BC33" s="68">
        <v>1763.5611858500001</v>
      </c>
      <c r="BD33" s="68">
        <v>2769.5203470800002</v>
      </c>
      <c r="BE33" s="68">
        <v>3300.1392410000003</v>
      </c>
      <c r="BF33" s="68">
        <v>3797.9309089400003</v>
      </c>
      <c r="BG33" s="68">
        <v>4317.3690463500006</v>
      </c>
      <c r="BH33" s="68">
        <v>4764.904016720001</v>
      </c>
      <c r="BI33" s="68">
        <v>5461.5247162300011</v>
      </c>
      <c r="BJ33" s="68">
        <v>6574.725686910002</v>
      </c>
      <c r="BK33" s="68">
        <v>7507.7031382400019</v>
      </c>
      <c r="BL33" s="70">
        <v>466.99690055999997</v>
      </c>
      <c r="BM33" s="68">
        <v>1084.1459519999999</v>
      </c>
      <c r="BN33" s="68">
        <v>1717.96071545</v>
      </c>
      <c r="BO33" s="68">
        <v>2576.20414798</v>
      </c>
      <c r="BP33" s="68">
        <v>3690.2207683199999</v>
      </c>
      <c r="BQ33" s="68">
        <v>4374.3385435099999</v>
      </c>
      <c r="BR33" s="68">
        <v>4900.8149872399999</v>
      </c>
      <c r="BS33" s="68">
        <v>5710.4911844500002</v>
      </c>
      <c r="BT33" s="68">
        <v>6440.5846863900006</v>
      </c>
      <c r="BU33" s="68">
        <v>7609.0430059600003</v>
      </c>
      <c r="BV33" s="68">
        <v>8910.4049561600004</v>
      </c>
      <c r="BW33" s="68">
        <v>9944.3009648700008</v>
      </c>
      <c r="BX33" s="70">
        <v>504.03019926000002</v>
      </c>
      <c r="BY33" s="68">
        <v>1228.4668863500001</v>
      </c>
      <c r="BZ33" s="68">
        <v>2080.8939339799999</v>
      </c>
      <c r="CA33" s="68">
        <v>2946.0096921700001</v>
      </c>
      <c r="CB33" s="68">
        <v>4248.3780578200003</v>
      </c>
      <c r="CC33" s="68">
        <v>5063.9244807800005</v>
      </c>
      <c r="CD33" s="68">
        <v>5724.2573089700008</v>
      </c>
      <c r="CE33" s="68">
        <v>6577.5910015200006</v>
      </c>
      <c r="CF33" s="68">
        <v>7387.5091910800011</v>
      </c>
      <c r="CG33" s="68">
        <v>8269.9809345100002</v>
      </c>
      <c r="CH33" s="68">
        <v>9601.9963305399997</v>
      </c>
      <c r="CI33" s="68">
        <v>10882.63747471</v>
      </c>
      <c r="CJ33" s="70">
        <v>646.39961417999996</v>
      </c>
      <c r="CK33" s="68">
        <v>1500.8843920700001</v>
      </c>
      <c r="CL33" s="68">
        <v>2323.80567905</v>
      </c>
      <c r="CM33" s="68">
        <v>3346.6307023600002</v>
      </c>
      <c r="CN33" s="68">
        <v>4675.6332287599998</v>
      </c>
      <c r="CO33" s="68">
        <v>5607.5901724699997</v>
      </c>
      <c r="CP33" s="68">
        <v>6384.7799232799998</v>
      </c>
      <c r="CQ33" s="68">
        <v>7282.2106747300004</v>
      </c>
      <c r="CR33" s="68">
        <v>8280.0998951700003</v>
      </c>
      <c r="CS33" s="68">
        <v>9485.8289349799998</v>
      </c>
      <c r="CT33" s="68">
        <v>11219.825795179999</v>
      </c>
      <c r="CU33" s="69">
        <v>12399.905687319999</v>
      </c>
      <c r="CV33" s="68">
        <v>1616.4078480399999</v>
      </c>
      <c r="CW33" s="68">
        <v>3223.6310276300001</v>
      </c>
      <c r="CX33" s="68">
        <v>4451.0385115099998</v>
      </c>
      <c r="CY33" s="68">
        <v>5822.5225738199997</v>
      </c>
      <c r="CZ33" s="68">
        <v>7187.5311719299998</v>
      </c>
      <c r="DA33" s="68">
        <v>8189.1238866700005</v>
      </c>
      <c r="DB33" s="68">
        <v>9295.1530845300003</v>
      </c>
      <c r="DC33" s="68">
        <v>10609.260652160001</v>
      </c>
      <c r="DD33" s="68">
        <v>11649.346867890001</v>
      </c>
      <c r="DE33" s="68">
        <v>12894.5144012</v>
      </c>
      <c r="DF33" s="68">
        <v>14087.11189489</v>
      </c>
      <c r="DG33" s="69">
        <v>15762.60553635</v>
      </c>
      <c r="DH33" s="68">
        <v>1343.7580393699998</v>
      </c>
      <c r="DI33" s="68">
        <v>2348.2852191000002</v>
      </c>
      <c r="DJ33" s="68">
        <v>3311.0139714500001</v>
      </c>
      <c r="DK33" s="68">
        <v>4155.3218499799996</v>
      </c>
      <c r="DL33" s="68">
        <v>5156.2436763099995</v>
      </c>
      <c r="DM33" s="68">
        <v>6193.2961124200001</v>
      </c>
      <c r="DN33" s="68">
        <v>7491.8184142600003</v>
      </c>
      <c r="DO33" s="68">
        <v>8496.2733098099998</v>
      </c>
      <c r="DP33" s="68">
        <v>9707.8474412300002</v>
      </c>
      <c r="DQ33" s="68">
        <v>10939.031130790001</v>
      </c>
      <c r="DR33" s="68">
        <v>12123.027377009999</v>
      </c>
      <c r="DS33" s="69">
        <v>15038.23294767</v>
      </c>
      <c r="DT33" s="68">
        <v>891.38089242000001</v>
      </c>
      <c r="DU33" s="68">
        <v>2001.6017539500001</v>
      </c>
      <c r="DV33" s="68">
        <v>3412.0736248799999</v>
      </c>
      <c r="DW33" s="68">
        <v>4806.2551666400004</v>
      </c>
      <c r="DX33" s="68">
        <v>6059.5422593000003</v>
      </c>
      <c r="DY33" s="68">
        <v>7388.85749519</v>
      </c>
      <c r="DZ33" s="68">
        <v>8830.7821536200008</v>
      </c>
      <c r="EA33" s="68">
        <v>10211.222304020001</v>
      </c>
      <c r="EB33" s="68">
        <v>11744.569807600001</v>
      </c>
      <c r="EC33" s="68">
        <v>13299.4120779</v>
      </c>
      <c r="ED33" s="68">
        <v>14915.719490200001</v>
      </c>
      <c r="EE33" s="68">
        <v>17994.880594210001</v>
      </c>
      <c r="EF33" s="70">
        <v>1261.2755144600001</v>
      </c>
      <c r="EG33" s="68">
        <v>2436.7124129399999</v>
      </c>
      <c r="EH33" s="68">
        <v>3050.6683836699999</v>
      </c>
      <c r="EI33" s="68">
        <v>4073.6668899499996</v>
      </c>
      <c r="EJ33" s="68">
        <v>6737.0589875100004</v>
      </c>
      <c r="EK33" s="68">
        <v>8140.7446385600006</v>
      </c>
      <c r="EL33" s="68">
        <v>9404.3985380699996</v>
      </c>
      <c r="EM33" s="68">
        <v>10427.15870428</v>
      </c>
      <c r="EN33" s="68">
        <v>11640.927484239999</v>
      </c>
      <c r="EO33" s="68">
        <v>12791.171305450001</v>
      </c>
      <c r="EP33" s="68">
        <v>14119.974652530002</v>
      </c>
      <c r="EQ33" s="68">
        <v>16146.99525735</v>
      </c>
      <c r="ER33" s="70">
        <v>3618.7364561599998</v>
      </c>
      <c r="ES33" s="68">
        <v>5169.9256394899994</v>
      </c>
      <c r="ET33" s="68">
        <v>9862.9685610699999</v>
      </c>
      <c r="EU33" s="68">
        <v>13996.908164979999</v>
      </c>
      <c r="EV33" s="68">
        <v>20849.51463075</v>
      </c>
      <c r="EW33" s="68">
        <v>24692.711224819999</v>
      </c>
      <c r="EX33" s="68">
        <v>26745.084957229999</v>
      </c>
      <c r="EY33" s="68">
        <v>29582.36941915</v>
      </c>
      <c r="EZ33" s="68">
        <v>31339.56786177</v>
      </c>
      <c r="FA33" s="68">
        <v>33398.378637560003</v>
      </c>
      <c r="FB33" s="68">
        <v>36093.060739480003</v>
      </c>
      <c r="FC33" s="68">
        <v>41027.29669132</v>
      </c>
      <c r="FD33" s="70">
        <v>13535.891831930001</v>
      </c>
      <c r="FE33" s="68">
        <v>19603.417483630001</v>
      </c>
      <c r="FF33" s="68">
        <v>22565.52643505</v>
      </c>
      <c r="FG33" s="68">
        <v>25368.329409030001</v>
      </c>
      <c r="FH33" s="68">
        <v>27935.59041714</v>
      </c>
      <c r="FI33" s="68">
        <v>30775.397979860001</v>
      </c>
      <c r="FJ33" s="68">
        <v>35086.283518559998</v>
      </c>
      <c r="FK33" s="68">
        <v>40187.959008749996</v>
      </c>
      <c r="FL33" s="68">
        <v>43385.766436190002</v>
      </c>
      <c r="FM33" s="68">
        <v>46639.5677144</v>
      </c>
      <c r="FN33" s="68">
        <v>50003.53410207</v>
      </c>
      <c r="FO33" s="68"/>
    </row>
    <row r="34" spans="1:171" ht="34.950000000000003" customHeight="1" x14ac:dyDescent="0.25">
      <c r="A34" s="157"/>
      <c r="B34" s="11"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10">
        <v>24140000</v>
      </c>
      <c r="D34" s="68">
        <v>359.82584215999998</v>
      </c>
      <c r="E34" s="68">
        <v>436.18643800999996</v>
      </c>
      <c r="F34" s="68">
        <v>732.25935400000003</v>
      </c>
      <c r="G34" s="68">
        <v>1029.3176486299999</v>
      </c>
      <c r="H34" s="68">
        <v>1317.3222196299998</v>
      </c>
      <c r="I34" s="68">
        <v>1616.5699700599998</v>
      </c>
      <c r="J34" s="68">
        <v>1923.0172219499998</v>
      </c>
      <c r="K34" s="68">
        <v>2274.4523430499999</v>
      </c>
      <c r="L34" s="68">
        <v>2610.0607402999999</v>
      </c>
      <c r="M34" s="68">
        <v>2927.0014235099998</v>
      </c>
      <c r="N34" s="68">
        <v>3267.3548365199995</v>
      </c>
      <c r="O34" s="69">
        <v>3658.5947204399995</v>
      </c>
      <c r="P34" s="68">
        <v>243.83492059000002</v>
      </c>
      <c r="Q34" s="68">
        <v>502.79067036999999</v>
      </c>
      <c r="R34" s="68">
        <v>816.65008995999995</v>
      </c>
      <c r="S34" s="68">
        <v>1134.2822776200001</v>
      </c>
      <c r="T34" s="68">
        <v>1452.67903968</v>
      </c>
      <c r="U34" s="68">
        <v>1764.1655698100001</v>
      </c>
      <c r="V34" s="68">
        <v>2105.0774104100001</v>
      </c>
      <c r="W34" s="68">
        <v>2451.69375064</v>
      </c>
      <c r="X34" s="68">
        <v>2761.4216410399999</v>
      </c>
      <c r="Y34" s="68">
        <v>3110.6585535499999</v>
      </c>
      <c r="Z34" s="68">
        <v>3433.41143152</v>
      </c>
      <c r="AA34" s="69">
        <v>3796.29886769</v>
      </c>
      <c r="AB34" s="68">
        <v>213.50684938000001</v>
      </c>
      <c r="AC34" s="68">
        <v>458.68168329000002</v>
      </c>
      <c r="AD34" s="68">
        <v>747.45716586000003</v>
      </c>
      <c r="AE34" s="68">
        <v>1125.8229561999999</v>
      </c>
      <c r="AF34" s="68">
        <v>1396.8901439499998</v>
      </c>
      <c r="AG34" s="68">
        <v>1682.8587864399997</v>
      </c>
      <c r="AH34" s="68">
        <v>2052.1355521899995</v>
      </c>
      <c r="AI34" s="68">
        <v>2425.2903391699997</v>
      </c>
      <c r="AJ34" s="68">
        <v>2694.3015562199994</v>
      </c>
      <c r="AK34" s="68">
        <v>3006.9430636199995</v>
      </c>
      <c r="AL34" s="68">
        <v>3276.4483972299995</v>
      </c>
      <c r="AM34" s="69">
        <v>3605.4699883499998</v>
      </c>
      <c r="AN34" s="68">
        <v>248.32916442000001</v>
      </c>
      <c r="AO34" s="68">
        <v>481.05489367000007</v>
      </c>
      <c r="AP34" s="68">
        <v>715.63755200000003</v>
      </c>
      <c r="AQ34" s="68">
        <v>1763.3434934400002</v>
      </c>
      <c r="AR34" s="68">
        <v>2667.0384632300002</v>
      </c>
      <c r="AS34" s="68">
        <v>3543.9658584500003</v>
      </c>
      <c r="AT34" s="68">
        <v>4518.6007223200004</v>
      </c>
      <c r="AU34" s="68">
        <v>5711.7079024100003</v>
      </c>
      <c r="AV34" s="68">
        <v>6697.0034377200009</v>
      </c>
      <c r="AW34" s="68">
        <v>7688.2181295700011</v>
      </c>
      <c r="AX34" s="68">
        <v>8495.9606079500008</v>
      </c>
      <c r="AY34" s="69">
        <v>9631.6440028000015</v>
      </c>
      <c r="AZ34" s="68">
        <v>211.60339387000002</v>
      </c>
      <c r="BA34" s="68">
        <v>468.85857003000001</v>
      </c>
      <c r="BB34" s="68">
        <v>720.00573253000005</v>
      </c>
      <c r="BC34" s="68">
        <v>1003.1023945400001</v>
      </c>
      <c r="BD34" s="68">
        <v>1253.3635277200001</v>
      </c>
      <c r="BE34" s="68">
        <v>1552.5686534700001</v>
      </c>
      <c r="BF34" s="68">
        <v>1922.48071463</v>
      </c>
      <c r="BG34" s="68">
        <v>2231.45196764</v>
      </c>
      <c r="BH34" s="68">
        <v>2565.1782566299999</v>
      </c>
      <c r="BI34" s="68">
        <v>2975.4850306099997</v>
      </c>
      <c r="BJ34" s="68">
        <v>3418.4994768400002</v>
      </c>
      <c r="BK34" s="68">
        <v>3912.82916583</v>
      </c>
      <c r="BL34" s="70">
        <v>268.84802944</v>
      </c>
      <c r="BM34" s="68">
        <v>644.39253219</v>
      </c>
      <c r="BN34" s="68">
        <v>1085.6623097699999</v>
      </c>
      <c r="BO34" s="68">
        <v>1547.8700573900001</v>
      </c>
      <c r="BP34" s="68">
        <v>1931.8794890199999</v>
      </c>
      <c r="BQ34" s="68">
        <v>2339.8087129700002</v>
      </c>
      <c r="BR34" s="68">
        <v>2763.9558611500001</v>
      </c>
      <c r="BS34" s="68">
        <v>3235.6431213599999</v>
      </c>
      <c r="BT34" s="68">
        <v>3726.0128672800001</v>
      </c>
      <c r="BU34" s="68">
        <v>4215.1857579800007</v>
      </c>
      <c r="BV34" s="68">
        <v>4760.0034932100007</v>
      </c>
      <c r="BW34" s="68">
        <v>5358.5419586400003</v>
      </c>
      <c r="BX34" s="70">
        <v>367.65768729000001</v>
      </c>
      <c r="BY34" s="68">
        <v>773.10480355999994</v>
      </c>
      <c r="BZ34" s="68">
        <v>1300.33215666</v>
      </c>
      <c r="CA34" s="68">
        <v>1797.4304297399999</v>
      </c>
      <c r="CB34" s="68">
        <v>2288.6414117300001</v>
      </c>
      <c r="CC34" s="68">
        <v>2819.0079789800002</v>
      </c>
      <c r="CD34" s="68">
        <v>3331.19130834</v>
      </c>
      <c r="CE34" s="68">
        <v>3846.2844589900001</v>
      </c>
      <c r="CF34" s="68">
        <v>4406.9772013399997</v>
      </c>
      <c r="CG34" s="68">
        <v>4969.8080542299995</v>
      </c>
      <c r="CH34" s="68">
        <v>5548.1708190599993</v>
      </c>
      <c r="CI34" s="68">
        <v>6183.2659894399994</v>
      </c>
      <c r="CJ34" s="70">
        <v>487.50807116999999</v>
      </c>
      <c r="CK34" s="68">
        <v>976.72001929999999</v>
      </c>
      <c r="CL34" s="68">
        <v>1523.36447772</v>
      </c>
      <c r="CM34" s="68">
        <v>2068.4322052299999</v>
      </c>
      <c r="CN34" s="68">
        <v>2636.5391555900001</v>
      </c>
      <c r="CO34" s="68">
        <v>3172.93081046</v>
      </c>
      <c r="CP34" s="68">
        <v>3762.9059002200001</v>
      </c>
      <c r="CQ34" s="68">
        <v>4406.9878778100001</v>
      </c>
      <c r="CR34" s="68">
        <v>5017.0332081799997</v>
      </c>
      <c r="CS34" s="68">
        <v>5726.9807558399998</v>
      </c>
      <c r="CT34" s="68">
        <v>6422.0495908699995</v>
      </c>
      <c r="CU34" s="69">
        <v>7161.1030909199999</v>
      </c>
      <c r="CV34" s="68">
        <v>661.16200318000006</v>
      </c>
      <c r="CW34" s="68">
        <v>1418.3008353499999</v>
      </c>
      <c r="CX34" s="68">
        <v>2181.2396136299999</v>
      </c>
      <c r="CY34" s="68">
        <v>2893.8309468799998</v>
      </c>
      <c r="CZ34" s="68">
        <v>3642.4127966999995</v>
      </c>
      <c r="DA34" s="68">
        <v>4350.50592779</v>
      </c>
      <c r="DB34" s="68">
        <v>5184.5502329000001</v>
      </c>
      <c r="DC34" s="68">
        <v>5959.46286392</v>
      </c>
      <c r="DD34" s="68">
        <v>6723.7691246900004</v>
      </c>
      <c r="DE34" s="68">
        <v>7554.7478761700004</v>
      </c>
      <c r="DF34" s="68">
        <v>8352.2820157899987</v>
      </c>
      <c r="DG34" s="69">
        <v>9231.6604407400009</v>
      </c>
      <c r="DH34" s="68">
        <v>671.05331280999997</v>
      </c>
      <c r="DI34" s="68">
        <v>1379.47724148</v>
      </c>
      <c r="DJ34" s="68">
        <v>2075.8269345799999</v>
      </c>
      <c r="DK34" s="68">
        <v>2521.5012024099997</v>
      </c>
      <c r="DL34" s="68">
        <v>3210.3524697500002</v>
      </c>
      <c r="DM34" s="68">
        <v>3974.2443081399997</v>
      </c>
      <c r="DN34" s="68">
        <v>4897.6660569899996</v>
      </c>
      <c r="DO34" s="68">
        <v>5704.98019733</v>
      </c>
      <c r="DP34" s="68">
        <v>6645.7927487599991</v>
      </c>
      <c r="DQ34" s="68">
        <v>7564.8345351099997</v>
      </c>
      <c r="DR34" s="68">
        <v>8465.7004891699999</v>
      </c>
      <c r="DS34" s="69">
        <v>9535.6083571899999</v>
      </c>
      <c r="DT34" s="68">
        <v>669.08528201000001</v>
      </c>
      <c r="DU34" s="68">
        <v>1456.0826486199999</v>
      </c>
      <c r="DV34" s="68">
        <v>2500.7539634</v>
      </c>
      <c r="DW34" s="68">
        <v>3596.3377022</v>
      </c>
      <c r="DX34" s="68">
        <v>4527.4825587299993</v>
      </c>
      <c r="DY34" s="68">
        <v>5566.2998924599997</v>
      </c>
      <c r="DZ34" s="68">
        <v>6727.6249305800002</v>
      </c>
      <c r="EA34" s="68">
        <v>7819.7153127499996</v>
      </c>
      <c r="EB34" s="68">
        <v>8974.7085271299984</v>
      </c>
      <c r="EC34" s="68">
        <v>9994.2422403500004</v>
      </c>
      <c r="ED34" s="68">
        <v>11118.709733709999</v>
      </c>
      <c r="EE34" s="68">
        <v>12414.020246799999</v>
      </c>
      <c r="EF34" s="70">
        <v>806.19744678999996</v>
      </c>
      <c r="EG34" s="68">
        <v>1672.1947378499999</v>
      </c>
      <c r="EH34" s="68">
        <v>2024.5735831099998</v>
      </c>
      <c r="EI34" s="68">
        <v>2473.6660177399999</v>
      </c>
      <c r="EJ34" s="68">
        <v>3300.4847374400001</v>
      </c>
      <c r="EK34" s="68">
        <v>4145.6798293499996</v>
      </c>
      <c r="EL34" s="68">
        <v>4885.68358524</v>
      </c>
      <c r="EM34" s="68">
        <v>5590.9168849399994</v>
      </c>
      <c r="EN34" s="68">
        <v>6327.0832943199994</v>
      </c>
      <c r="EO34" s="68">
        <v>7033.3664232000001</v>
      </c>
      <c r="EP34" s="68">
        <v>7758.3066212900003</v>
      </c>
      <c r="EQ34" s="68">
        <v>8585.0156039800004</v>
      </c>
      <c r="ER34" s="70">
        <v>750.09574037000004</v>
      </c>
      <c r="ES34" s="68">
        <v>1527.0828975100001</v>
      </c>
      <c r="ET34" s="68">
        <v>2507.8467454499996</v>
      </c>
      <c r="EU34" s="68">
        <v>3449.8542363699999</v>
      </c>
      <c r="EV34" s="68">
        <v>4552.04064389</v>
      </c>
      <c r="EW34" s="68">
        <v>5641.9910834299999</v>
      </c>
      <c r="EX34" s="68">
        <v>6678.2518031600002</v>
      </c>
      <c r="EY34" s="68">
        <v>7848.9027530200001</v>
      </c>
      <c r="EZ34" s="68">
        <v>8954.8808209199997</v>
      </c>
      <c r="FA34" s="68">
        <v>10110.061325870001</v>
      </c>
      <c r="FB34" s="68">
        <v>11233.60390978</v>
      </c>
      <c r="FC34" s="68">
        <v>12338.735973030001</v>
      </c>
      <c r="FD34" s="70">
        <v>861.13995111999998</v>
      </c>
      <c r="FE34" s="68">
        <v>1851.24921227</v>
      </c>
      <c r="FF34" s="68">
        <v>2923.04470571</v>
      </c>
      <c r="FG34" s="68">
        <v>4044.6394334400002</v>
      </c>
      <c r="FH34" s="68">
        <v>5198.1379194799993</v>
      </c>
      <c r="FI34" s="68">
        <v>6255.9001477100001</v>
      </c>
      <c r="FJ34" s="68">
        <v>7543.8585567099999</v>
      </c>
      <c r="FK34" s="68">
        <v>9003.4614807399994</v>
      </c>
      <c r="FL34" s="68">
        <v>10187.149936850001</v>
      </c>
      <c r="FM34" s="68">
        <v>11370.61848863</v>
      </c>
      <c r="FN34" s="68">
        <v>12512.29278507</v>
      </c>
      <c r="FO34" s="68"/>
    </row>
    <row r="35" spans="1:171" ht="19.95" customHeight="1" x14ac:dyDescent="0.25">
      <c r="A35" s="157"/>
      <c r="B35" s="9" t="str">
        <f>IF('0'!$A$1=1,"Власні надходження бюджетних установ","Own revenues of budgetary institutions")</f>
        <v>Власні надходження бюджетних установ</v>
      </c>
      <c r="C35" s="10">
        <v>25000000</v>
      </c>
      <c r="D35" s="68">
        <v>1527.2746195300001</v>
      </c>
      <c r="E35" s="68">
        <v>3124.9793763100001</v>
      </c>
      <c r="F35" s="68">
        <v>4785.0864820200004</v>
      </c>
      <c r="G35" s="68">
        <v>5904.1080440900005</v>
      </c>
      <c r="H35" s="68">
        <v>7155.7727921599999</v>
      </c>
      <c r="I35" s="68">
        <v>8628.3633307</v>
      </c>
      <c r="J35" s="68">
        <v>13067.40602301</v>
      </c>
      <c r="K35" s="68">
        <v>15946.016038829999</v>
      </c>
      <c r="L35" s="68">
        <v>18457.78234546</v>
      </c>
      <c r="M35" s="68">
        <v>19877.786072119998</v>
      </c>
      <c r="N35" s="68">
        <v>21277.547084009995</v>
      </c>
      <c r="O35" s="69">
        <v>23256.879881859993</v>
      </c>
      <c r="P35" s="68">
        <v>1746.9113608500002</v>
      </c>
      <c r="Q35" s="68">
        <v>3327.0178625999997</v>
      </c>
      <c r="R35" s="68">
        <v>4875.8678811700001</v>
      </c>
      <c r="S35" s="68">
        <v>5979.2331872799996</v>
      </c>
      <c r="T35" s="68">
        <v>7272.2055721099996</v>
      </c>
      <c r="U35" s="68">
        <v>8566.2243204400002</v>
      </c>
      <c r="V35" s="68">
        <v>10065.90707268</v>
      </c>
      <c r="W35" s="68">
        <v>12995.85269978</v>
      </c>
      <c r="X35" s="68">
        <v>15574.854424640002</v>
      </c>
      <c r="Y35" s="68">
        <v>17064.496181500002</v>
      </c>
      <c r="Z35" s="68">
        <v>18393.095379480004</v>
      </c>
      <c r="AA35" s="69">
        <v>24701.173777600001</v>
      </c>
      <c r="AB35" s="68">
        <v>1693.00417623</v>
      </c>
      <c r="AC35" s="68">
        <v>6658.6979465199993</v>
      </c>
      <c r="AD35" s="68">
        <v>8028.2838344299998</v>
      </c>
      <c r="AE35" s="68">
        <v>9306.56393837</v>
      </c>
      <c r="AF35" s="68">
        <v>10448.731624920001</v>
      </c>
      <c r="AG35" s="68">
        <v>12060.182791290001</v>
      </c>
      <c r="AH35" s="68">
        <v>13788.112253700001</v>
      </c>
      <c r="AI35" s="68">
        <v>18504.405139160001</v>
      </c>
      <c r="AJ35" s="68">
        <v>21471.5121306</v>
      </c>
      <c r="AK35" s="68">
        <v>23450.25250952</v>
      </c>
      <c r="AL35" s="68">
        <v>26533.287164859998</v>
      </c>
      <c r="AM35" s="69">
        <v>29031.945089269997</v>
      </c>
      <c r="AN35" s="68">
        <v>1746.87850961</v>
      </c>
      <c r="AO35" s="68">
        <v>3461.5945947500004</v>
      </c>
      <c r="AP35" s="68">
        <v>5251.4890680800008</v>
      </c>
      <c r="AQ35" s="68">
        <v>6604.7321119600001</v>
      </c>
      <c r="AR35" s="68">
        <v>8164.313319150001</v>
      </c>
      <c r="AS35" s="68">
        <v>9511.582907330001</v>
      </c>
      <c r="AT35" s="68">
        <v>11007.759481550002</v>
      </c>
      <c r="AU35" s="68">
        <v>13543.487783000002</v>
      </c>
      <c r="AV35" s="68">
        <v>16621.831633559999</v>
      </c>
      <c r="AW35" s="68">
        <v>18096.262719139999</v>
      </c>
      <c r="AX35" s="68">
        <v>19543.033824710001</v>
      </c>
      <c r="AY35" s="69">
        <v>22083.96656384</v>
      </c>
      <c r="AZ35" s="68">
        <v>1424.00789723</v>
      </c>
      <c r="BA35" s="68">
        <v>3475.4866384899997</v>
      </c>
      <c r="BB35" s="68">
        <v>5145.8811241700005</v>
      </c>
      <c r="BC35" s="68">
        <v>6655.1306380200003</v>
      </c>
      <c r="BD35" s="68">
        <v>8823.1602105800011</v>
      </c>
      <c r="BE35" s="68">
        <v>10872.621669070002</v>
      </c>
      <c r="BF35" s="68">
        <v>12440.276332900003</v>
      </c>
      <c r="BG35" s="68">
        <v>15955.382376880003</v>
      </c>
      <c r="BH35" s="68">
        <v>19836.715057250003</v>
      </c>
      <c r="BI35" s="68">
        <v>21603.316181890004</v>
      </c>
      <c r="BJ35" s="68">
        <v>23229.837495150005</v>
      </c>
      <c r="BK35" s="68">
        <v>26405.607728030005</v>
      </c>
      <c r="BL35" s="70">
        <v>1527.2706515699999</v>
      </c>
      <c r="BM35" s="68">
        <v>3563.2974543299997</v>
      </c>
      <c r="BN35" s="68">
        <v>6600.42214066</v>
      </c>
      <c r="BO35" s="68">
        <v>8113.9097178399998</v>
      </c>
      <c r="BP35" s="68">
        <v>9997.6815727100002</v>
      </c>
      <c r="BQ35" s="68">
        <v>12663.694697070001</v>
      </c>
      <c r="BR35" s="68">
        <v>14283.15794698</v>
      </c>
      <c r="BS35" s="68">
        <v>19163.351359750002</v>
      </c>
      <c r="BT35" s="68">
        <v>25214.495517219999</v>
      </c>
      <c r="BU35" s="68">
        <v>27321.901549689999</v>
      </c>
      <c r="BV35" s="68">
        <v>30031.860155150003</v>
      </c>
      <c r="BW35" s="68">
        <v>34082.805390880007</v>
      </c>
      <c r="BX35" s="70">
        <v>1865.35674758</v>
      </c>
      <c r="BY35" s="68">
        <v>4002.15057273</v>
      </c>
      <c r="BZ35" s="68">
        <v>7415.14154418</v>
      </c>
      <c r="CA35" s="68">
        <v>9572.1753023399997</v>
      </c>
      <c r="CB35" s="68">
        <v>11635.49853081</v>
      </c>
      <c r="CC35" s="68">
        <v>14980.311226349999</v>
      </c>
      <c r="CD35" s="68">
        <v>17089.77328542</v>
      </c>
      <c r="CE35" s="68">
        <v>21645.88008898</v>
      </c>
      <c r="CF35" s="68">
        <v>26182.51996061</v>
      </c>
      <c r="CG35" s="68">
        <v>28574.837449810002</v>
      </c>
      <c r="CH35" s="68">
        <v>31331.774815320001</v>
      </c>
      <c r="CI35" s="68">
        <v>35705.11660342</v>
      </c>
      <c r="CJ35" s="70">
        <v>2402.1283481300002</v>
      </c>
      <c r="CK35" s="68">
        <v>5118.84687037</v>
      </c>
      <c r="CL35" s="68">
        <v>8432.7959363499995</v>
      </c>
      <c r="CM35" s="68">
        <v>10701.698732429999</v>
      </c>
      <c r="CN35" s="68">
        <v>14277.054199459999</v>
      </c>
      <c r="CO35" s="68">
        <v>18566.719204640001</v>
      </c>
      <c r="CP35" s="68">
        <v>22124.369104780002</v>
      </c>
      <c r="CQ35" s="68">
        <v>26848.549374300004</v>
      </c>
      <c r="CR35" s="68">
        <v>32585.531599860005</v>
      </c>
      <c r="CS35" s="68">
        <v>36132.294595490006</v>
      </c>
      <c r="CT35" s="68">
        <v>39229.88395244001</v>
      </c>
      <c r="CU35" s="69">
        <v>46699.214519760004</v>
      </c>
      <c r="CV35" s="68">
        <v>2674.8927534200002</v>
      </c>
      <c r="CW35" s="68">
        <v>5640.2845358400009</v>
      </c>
      <c r="CX35" s="68">
        <v>9304.56836157</v>
      </c>
      <c r="CY35" s="68">
        <v>12145.366996280001</v>
      </c>
      <c r="CZ35" s="68">
        <v>15611.380648540002</v>
      </c>
      <c r="DA35" s="68">
        <v>19255.861206260004</v>
      </c>
      <c r="DB35" s="68">
        <v>22356.906793610004</v>
      </c>
      <c r="DC35" s="68">
        <v>27504.580107350004</v>
      </c>
      <c r="DD35" s="68">
        <v>33432.784467440004</v>
      </c>
      <c r="DE35" s="68">
        <v>37382.663143479993</v>
      </c>
      <c r="DF35" s="68">
        <v>40510.245131339994</v>
      </c>
      <c r="DG35" s="69">
        <v>46194.887721470011</v>
      </c>
      <c r="DH35" s="68">
        <v>3437.2761740599999</v>
      </c>
      <c r="DI35" s="68">
        <v>7509.58191343</v>
      </c>
      <c r="DJ35" s="68">
        <v>11309.458802069999</v>
      </c>
      <c r="DK35" s="68">
        <v>18676.74579705</v>
      </c>
      <c r="DL35" s="68">
        <v>22114.414983709998</v>
      </c>
      <c r="DM35" s="68">
        <v>29896.844407209999</v>
      </c>
      <c r="DN35" s="68">
        <v>33256.45958535</v>
      </c>
      <c r="DO35" s="68">
        <v>40541.756640389998</v>
      </c>
      <c r="DP35" s="68">
        <v>47905.418011590002</v>
      </c>
      <c r="DQ35" s="68">
        <v>51542.341804980002</v>
      </c>
      <c r="DR35" s="68">
        <v>60107.161613370001</v>
      </c>
      <c r="DS35" s="69">
        <v>68991.058345280006</v>
      </c>
      <c r="DT35" s="68">
        <v>2850.47649942</v>
      </c>
      <c r="DU35" s="68">
        <v>6427.0159256999996</v>
      </c>
      <c r="DV35" s="68">
        <v>11974.90897391</v>
      </c>
      <c r="DW35" s="68">
        <v>14925.557203569999</v>
      </c>
      <c r="DX35" s="68">
        <v>18208.262792349997</v>
      </c>
      <c r="DY35" s="68">
        <v>41029.141253120004</v>
      </c>
      <c r="DZ35" s="68">
        <v>45747.170261400002</v>
      </c>
      <c r="EA35" s="68">
        <v>56497.198663039999</v>
      </c>
      <c r="EB35" s="68">
        <v>67515.479293960001</v>
      </c>
      <c r="EC35" s="68">
        <v>74093.661942780003</v>
      </c>
      <c r="ED35" s="68">
        <v>80847.842158450003</v>
      </c>
      <c r="EE35" s="68">
        <v>88369.134978860006</v>
      </c>
      <c r="EF35" s="70">
        <v>3884.7846018999999</v>
      </c>
      <c r="EG35" s="68">
        <v>8275.2864353799996</v>
      </c>
      <c r="EH35" s="68">
        <v>24638.71393871</v>
      </c>
      <c r="EI35" s="68">
        <v>31135.189994299999</v>
      </c>
      <c r="EJ35" s="68">
        <v>36610.72044795</v>
      </c>
      <c r="EK35" s="68">
        <v>46514.018394839994</v>
      </c>
      <c r="EL35" s="68">
        <v>53543.676748329999</v>
      </c>
      <c r="EM35" s="68">
        <v>70740.052889119994</v>
      </c>
      <c r="EN35" s="68">
        <v>132042.51751445999</v>
      </c>
      <c r="EO35" s="68">
        <v>138727.30596382997</v>
      </c>
      <c r="EP35" s="68">
        <v>177982.52822477999</v>
      </c>
      <c r="EQ35" s="68">
        <v>235157.71406006999</v>
      </c>
      <c r="ER35" s="70">
        <v>10708.127427020001</v>
      </c>
      <c r="ES35" s="68">
        <v>34669.088088059994</v>
      </c>
      <c r="ET35" s="68">
        <v>106724.12590976</v>
      </c>
      <c r="EU35" s="68">
        <v>162625.27535270998</v>
      </c>
      <c r="EV35" s="68">
        <v>242405.2596056</v>
      </c>
      <c r="EW35" s="68">
        <v>340719.90666993998</v>
      </c>
      <c r="EX35" s="68">
        <v>370770.56909203995</v>
      </c>
      <c r="EY35" s="68">
        <v>412842.97099989001</v>
      </c>
      <c r="EZ35" s="68">
        <v>617931.12163106003</v>
      </c>
      <c r="FA35" s="68">
        <v>655104.78958635998</v>
      </c>
      <c r="FB35" s="68">
        <v>696547.10889381997</v>
      </c>
      <c r="FC35" s="68">
        <v>812344.33329997002</v>
      </c>
      <c r="FD35" s="70">
        <v>21889.959026839999</v>
      </c>
      <c r="FE35" s="68">
        <v>64672.424807199997</v>
      </c>
      <c r="FF35" s="68">
        <v>131632.34830497002</v>
      </c>
      <c r="FG35" s="68">
        <v>168250.05508304999</v>
      </c>
      <c r="FH35" s="68">
        <v>232120.38591719</v>
      </c>
      <c r="FI35" s="68">
        <v>322484.29265486001</v>
      </c>
      <c r="FJ35" s="68">
        <v>360847.85270355002</v>
      </c>
      <c r="FK35" s="68">
        <v>409678.20557569002</v>
      </c>
      <c r="FL35" s="68">
        <v>504729.82642509998</v>
      </c>
      <c r="FM35" s="68">
        <v>544104.20114794001</v>
      </c>
      <c r="FN35" s="68">
        <v>612074.45849620993</v>
      </c>
      <c r="FO35" s="68"/>
    </row>
    <row r="36" spans="1:171" ht="30" customHeight="1" x14ac:dyDescent="0.25">
      <c r="A36" s="157"/>
      <c r="B36" s="13" t="str">
        <f>IF('0'!$A$1=1,"Доходи від операцій з капіталом","Income from capital transactions")</f>
        <v>Доходи від операцій з капіталом</v>
      </c>
      <c r="C36" s="14">
        <v>30000000</v>
      </c>
      <c r="D36" s="71">
        <v>28.521635159999995</v>
      </c>
      <c r="E36" s="71">
        <v>37.684931679999991</v>
      </c>
      <c r="F36" s="71">
        <v>54.669008529999992</v>
      </c>
      <c r="G36" s="71">
        <v>84.148080329999999</v>
      </c>
      <c r="H36" s="71">
        <v>100.31039293000001</v>
      </c>
      <c r="I36" s="71">
        <v>121.48188586000001</v>
      </c>
      <c r="J36" s="71">
        <v>305.80633979000004</v>
      </c>
      <c r="K36" s="71">
        <v>321.68747440000004</v>
      </c>
      <c r="L36" s="71">
        <v>336.62743409000007</v>
      </c>
      <c r="M36" s="71">
        <v>347.56700983000007</v>
      </c>
      <c r="N36" s="71">
        <v>471.21867170000007</v>
      </c>
      <c r="O36" s="72">
        <v>517.68956054000012</v>
      </c>
      <c r="P36" s="71">
        <v>26.834170199999996</v>
      </c>
      <c r="Q36" s="71">
        <v>38.397395879999998</v>
      </c>
      <c r="R36" s="71">
        <v>49.321574889999994</v>
      </c>
      <c r="S36" s="71">
        <v>62.617751609999999</v>
      </c>
      <c r="T36" s="71">
        <v>135.34017279</v>
      </c>
      <c r="U36" s="71">
        <v>152.51337823</v>
      </c>
      <c r="V36" s="71">
        <v>179.04108683999999</v>
      </c>
      <c r="W36" s="71">
        <v>194.34597290000002</v>
      </c>
      <c r="X36" s="71">
        <v>205.77537411</v>
      </c>
      <c r="Y36" s="71">
        <v>215.73552194000001</v>
      </c>
      <c r="Z36" s="71">
        <v>310.38685022000004</v>
      </c>
      <c r="AA36" s="72">
        <v>1231.4436459900003</v>
      </c>
      <c r="AB36" s="71">
        <v>4.8249508900000002</v>
      </c>
      <c r="AC36" s="71">
        <v>8.9131482700000007</v>
      </c>
      <c r="AD36" s="71">
        <v>12.389817410000001</v>
      </c>
      <c r="AE36" s="71">
        <v>17.277716009999999</v>
      </c>
      <c r="AF36" s="71">
        <v>20.23750463</v>
      </c>
      <c r="AG36" s="71">
        <v>68.463003450000002</v>
      </c>
      <c r="AH36" s="71">
        <v>106.56241827000001</v>
      </c>
      <c r="AI36" s="71">
        <v>128.64519598999999</v>
      </c>
      <c r="AJ36" s="71">
        <v>173.95030101</v>
      </c>
      <c r="AK36" s="71">
        <v>185.75900301999999</v>
      </c>
      <c r="AL36" s="71">
        <v>194.11486601999999</v>
      </c>
      <c r="AM36" s="72">
        <v>255.40845267</v>
      </c>
      <c r="AN36" s="71">
        <v>13.25608566</v>
      </c>
      <c r="AO36" s="71">
        <v>17.080953269999998</v>
      </c>
      <c r="AP36" s="71">
        <v>26.759676679999998</v>
      </c>
      <c r="AQ36" s="71">
        <v>32.866708719999998</v>
      </c>
      <c r="AR36" s="71">
        <v>36.373627079999999</v>
      </c>
      <c r="AS36" s="71">
        <v>52.316436170000003</v>
      </c>
      <c r="AT36" s="71">
        <v>220.44502277999999</v>
      </c>
      <c r="AU36" s="71">
        <v>305.01405763000002</v>
      </c>
      <c r="AV36" s="71">
        <v>736.58741473999999</v>
      </c>
      <c r="AW36" s="71">
        <v>830.76074575999996</v>
      </c>
      <c r="AX36" s="71">
        <v>856.06662297999992</v>
      </c>
      <c r="AY36" s="72">
        <v>888.09897590999992</v>
      </c>
      <c r="AZ36" s="71">
        <v>22.190101730000002</v>
      </c>
      <c r="BA36" s="71">
        <v>43.990851210000002</v>
      </c>
      <c r="BB36" s="71">
        <v>53.072889199999999</v>
      </c>
      <c r="BC36" s="71">
        <v>97.244684370000016</v>
      </c>
      <c r="BD36" s="71">
        <v>99.42509548000001</v>
      </c>
      <c r="BE36" s="71">
        <v>108.01582607</v>
      </c>
      <c r="BF36" s="71">
        <v>112.3775466</v>
      </c>
      <c r="BG36" s="71">
        <v>140.25751715000001</v>
      </c>
      <c r="BH36" s="71">
        <v>144.93445698000002</v>
      </c>
      <c r="BI36" s="71">
        <v>150.40862678000002</v>
      </c>
      <c r="BJ36" s="71">
        <v>159.33836891000001</v>
      </c>
      <c r="BK36" s="71">
        <v>171.40285927000002</v>
      </c>
      <c r="BL36" s="73">
        <v>2.60659895</v>
      </c>
      <c r="BM36" s="71">
        <v>85.126048150000003</v>
      </c>
      <c r="BN36" s="71">
        <v>96.949744989999999</v>
      </c>
      <c r="BO36" s="71">
        <v>101.16936908</v>
      </c>
      <c r="BP36" s="71">
        <v>105.6241376</v>
      </c>
      <c r="BQ36" s="71">
        <v>115.95099450999999</v>
      </c>
      <c r="BR36" s="71">
        <v>125.01942799999999</v>
      </c>
      <c r="BS36" s="71">
        <v>131.81354518000001</v>
      </c>
      <c r="BT36" s="71">
        <v>142.70395597000001</v>
      </c>
      <c r="BU36" s="71">
        <v>169.84990053000001</v>
      </c>
      <c r="BV36" s="71">
        <v>181.19530647000002</v>
      </c>
      <c r="BW36" s="71">
        <v>191.46395738000001</v>
      </c>
      <c r="BX36" s="73">
        <v>77.639570800000001</v>
      </c>
      <c r="BY36" s="71">
        <v>135.72624761</v>
      </c>
      <c r="BZ36" s="71">
        <v>162.27214028999998</v>
      </c>
      <c r="CA36" s="71">
        <v>220.28788377999999</v>
      </c>
      <c r="CB36" s="71">
        <v>228.20378952999999</v>
      </c>
      <c r="CC36" s="71">
        <v>240.26831050999999</v>
      </c>
      <c r="CD36" s="71">
        <v>245.09983216000001</v>
      </c>
      <c r="CE36" s="71">
        <v>249.48453493</v>
      </c>
      <c r="CF36" s="71">
        <v>259.94218420999999</v>
      </c>
      <c r="CG36" s="71">
        <v>265.96582618999997</v>
      </c>
      <c r="CH36" s="71">
        <v>277.13532712999995</v>
      </c>
      <c r="CI36" s="71">
        <v>286.89899163999996</v>
      </c>
      <c r="CJ36" s="73">
        <v>26.46154546</v>
      </c>
      <c r="CK36" s="71">
        <v>29.560872070000002</v>
      </c>
      <c r="CL36" s="71">
        <v>42.201683029999998</v>
      </c>
      <c r="CM36" s="71">
        <v>57.725822049999998</v>
      </c>
      <c r="CN36" s="71">
        <v>437.95474394999997</v>
      </c>
      <c r="CO36" s="71">
        <v>446.05240921999996</v>
      </c>
      <c r="CP36" s="71">
        <v>451.25927830999996</v>
      </c>
      <c r="CQ36" s="71">
        <v>496.83662006999998</v>
      </c>
      <c r="CR36" s="71">
        <v>528.88917945000003</v>
      </c>
      <c r="CS36" s="71">
        <v>564.70125389999998</v>
      </c>
      <c r="CT36" s="71">
        <v>616.18128208999997</v>
      </c>
      <c r="CU36" s="72">
        <v>657.53005642999995</v>
      </c>
      <c r="CV36" s="71">
        <v>10.28131466</v>
      </c>
      <c r="CW36" s="71">
        <v>27.071746779999998</v>
      </c>
      <c r="CX36" s="71">
        <v>35.902613009999996</v>
      </c>
      <c r="CY36" s="71">
        <v>46.640964999999994</v>
      </c>
      <c r="CZ36" s="71">
        <v>65.988306010000002</v>
      </c>
      <c r="DA36" s="71">
        <v>77.799602730000004</v>
      </c>
      <c r="DB36" s="71">
        <v>100.92715309</v>
      </c>
      <c r="DC36" s="71">
        <v>108.23116909000001</v>
      </c>
      <c r="DD36" s="71">
        <v>122.63680453000001</v>
      </c>
      <c r="DE36" s="71">
        <v>133.37833714999999</v>
      </c>
      <c r="DF36" s="71">
        <v>159.85987025</v>
      </c>
      <c r="DG36" s="72">
        <v>183.03114088000001</v>
      </c>
      <c r="DH36" s="71">
        <v>6.3170559699999984</v>
      </c>
      <c r="DI36" s="71">
        <v>12.479085400000001</v>
      </c>
      <c r="DJ36" s="71">
        <v>15.768091310000001</v>
      </c>
      <c r="DK36" s="71">
        <v>20.481647829999996</v>
      </c>
      <c r="DL36" s="71">
        <v>26.427626359999998</v>
      </c>
      <c r="DM36" s="71">
        <v>28.806705800000003</v>
      </c>
      <c r="DN36" s="71">
        <v>34.029993529999999</v>
      </c>
      <c r="DO36" s="71">
        <v>41.317875270000002</v>
      </c>
      <c r="DP36" s="71">
        <v>53.334443960000009</v>
      </c>
      <c r="DQ36" s="71">
        <v>58.814326139999999</v>
      </c>
      <c r="DR36" s="71">
        <v>66.577123799999995</v>
      </c>
      <c r="DS36" s="72">
        <v>79.383686389999994</v>
      </c>
      <c r="DT36" s="71">
        <v>3.6903237599999996</v>
      </c>
      <c r="DU36" s="71">
        <v>14.00789951</v>
      </c>
      <c r="DV36" s="71">
        <v>58.772485439999997</v>
      </c>
      <c r="DW36" s="71">
        <v>62.602662090000003</v>
      </c>
      <c r="DX36" s="71">
        <v>167.55795477999999</v>
      </c>
      <c r="DY36" s="71">
        <v>290.20419393999998</v>
      </c>
      <c r="DZ36" s="71">
        <v>292.37464198000004</v>
      </c>
      <c r="EA36" s="71">
        <v>296.77123983999996</v>
      </c>
      <c r="EB36" s="71">
        <v>300.73086685999999</v>
      </c>
      <c r="EC36" s="71">
        <v>306.37345496</v>
      </c>
      <c r="ED36" s="71">
        <v>308.75601876999997</v>
      </c>
      <c r="EE36" s="71">
        <v>328.66717208</v>
      </c>
      <c r="EF36" s="73">
        <v>-0.82094213999999999</v>
      </c>
      <c r="EG36" s="71">
        <v>4.8039763200000003</v>
      </c>
      <c r="EH36" s="71">
        <v>5.5799046900000002</v>
      </c>
      <c r="EI36" s="71">
        <v>202.52407493000001</v>
      </c>
      <c r="EJ36" s="71">
        <v>209.87194932</v>
      </c>
      <c r="EK36" s="71">
        <v>297.41890119999999</v>
      </c>
      <c r="EL36" s="71">
        <v>565.93728654999995</v>
      </c>
      <c r="EM36" s="71">
        <v>592.06779790999997</v>
      </c>
      <c r="EN36" s="71">
        <v>598.66462860000001</v>
      </c>
      <c r="EO36" s="71">
        <v>598.67788760999997</v>
      </c>
      <c r="EP36" s="71">
        <v>603.34206913000003</v>
      </c>
      <c r="EQ36" s="71">
        <v>610.98311632000002</v>
      </c>
      <c r="ER36" s="73">
        <v>5.4567715199999993</v>
      </c>
      <c r="ES36" s="71">
        <v>13.82807846</v>
      </c>
      <c r="ET36" s="71">
        <v>23.832424929999998</v>
      </c>
      <c r="EU36" s="71">
        <v>33.08180479</v>
      </c>
      <c r="EV36" s="71">
        <v>45.666282710000004</v>
      </c>
      <c r="EW36" s="71">
        <v>53.555234310000003</v>
      </c>
      <c r="EX36" s="71">
        <v>59.143203270000001</v>
      </c>
      <c r="EY36" s="71">
        <v>64.329685659999996</v>
      </c>
      <c r="EZ36" s="71">
        <v>70.695231480000004</v>
      </c>
      <c r="FA36" s="71">
        <v>77.247369359999993</v>
      </c>
      <c r="FB36" s="71">
        <v>88.511385169999997</v>
      </c>
      <c r="FC36" s="71">
        <v>100.31634906000001</v>
      </c>
      <c r="FD36" s="73">
        <v>9.1661372200000013</v>
      </c>
      <c r="FE36" s="71">
        <v>22.22432083</v>
      </c>
      <c r="FF36" s="71">
        <v>33.694712060000001</v>
      </c>
      <c r="FG36" s="71">
        <v>42.253781029999999</v>
      </c>
      <c r="FH36" s="71">
        <v>54.288837960000002</v>
      </c>
      <c r="FI36" s="71">
        <v>60.653055180000003</v>
      </c>
      <c r="FJ36" s="71">
        <v>76.456227510000005</v>
      </c>
      <c r="FK36" s="71">
        <v>90.257254680000003</v>
      </c>
      <c r="FL36" s="71">
        <v>112.76544195999999</v>
      </c>
      <c r="FM36" s="71">
        <v>132.97615066</v>
      </c>
      <c r="FN36" s="71">
        <v>150.49930790000002</v>
      </c>
      <c r="FO36" s="71"/>
    </row>
    <row r="37" spans="1:171" ht="30" customHeight="1" x14ac:dyDescent="0.25">
      <c r="A37" s="157"/>
      <c r="B37" s="13"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7" s="14">
        <v>42000000</v>
      </c>
      <c r="D37" s="71">
        <v>9.0927261000000001</v>
      </c>
      <c r="E37" s="71">
        <v>9.0927261000000001</v>
      </c>
      <c r="F37" s="71">
        <v>9.0927261000000001</v>
      </c>
      <c r="G37" s="71">
        <v>49.822705540000001</v>
      </c>
      <c r="H37" s="71">
        <v>49.822705540000001</v>
      </c>
      <c r="I37" s="71">
        <v>59.160788380000007</v>
      </c>
      <c r="J37" s="71">
        <v>88.625981700000011</v>
      </c>
      <c r="K37" s="71">
        <v>88.625981700000011</v>
      </c>
      <c r="L37" s="71">
        <v>114.78630308000001</v>
      </c>
      <c r="M37" s="71">
        <v>135.25521424000002</v>
      </c>
      <c r="N37" s="71">
        <v>145.15408882</v>
      </c>
      <c r="O37" s="72">
        <v>481.35156761999997</v>
      </c>
      <c r="P37" s="71">
        <v>15.5475224</v>
      </c>
      <c r="Q37" s="71">
        <v>24.504327940000003</v>
      </c>
      <c r="R37" s="71">
        <v>56.649890880000001</v>
      </c>
      <c r="S37" s="71">
        <v>56.649890880000001</v>
      </c>
      <c r="T37" s="71">
        <v>62.866057759999997</v>
      </c>
      <c r="U37" s="71">
        <v>106.87959003</v>
      </c>
      <c r="V37" s="71">
        <v>131.86984035</v>
      </c>
      <c r="W37" s="71">
        <v>131.86984035</v>
      </c>
      <c r="X37" s="71">
        <v>148.07684152000002</v>
      </c>
      <c r="Y37" s="71">
        <v>172.72286721</v>
      </c>
      <c r="Z37" s="71">
        <v>202.65085984999999</v>
      </c>
      <c r="AA37" s="72">
        <v>222.64842018000002</v>
      </c>
      <c r="AB37" s="71">
        <v>318.84696860000003</v>
      </c>
      <c r="AC37" s="71">
        <v>318.84696860000003</v>
      </c>
      <c r="AD37" s="71">
        <v>377.86679070000002</v>
      </c>
      <c r="AE37" s="71">
        <v>377.86679070000002</v>
      </c>
      <c r="AF37" s="71">
        <v>377.86679070000002</v>
      </c>
      <c r="AG37" s="71">
        <v>398.02968912</v>
      </c>
      <c r="AH37" s="71">
        <v>425.16114878000002</v>
      </c>
      <c r="AI37" s="71">
        <v>432.23611371999999</v>
      </c>
      <c r="AJ37" s="71">
        <v>443.66967323</v>
      </c>
      <c r="AK37" s="71">
        <v>479.75339649</v>
      </c>
      <c r="AL37" s="71">
        <v>479.75339649</v>
      </c>
      <c r="AM37" s="72">
        <v>1529.2751301500002</v>
      </c>
      <c r="AN37" s="71">
        <v>0</v>
      </c>
      <c r="AO37" s="71">
        <v>15.04870594</v>
      </c>
      <c r="AP37" s="71">
        <v>39.942154600000002</v>
      </c>
      <c r="AQ37" s="71">
        <v>400.76949292</v>
      </c>
      <c r="AR37" s="71">
        <v>408.44941677999998</v>
      </c>
      <c r="AS37" s="71">
        <v>424.73085785999996</v>
      </c>
      <c r="AT37" s="71">
        <v>475.75670175999994</v>
      </c>
      <c r="AU37" s="71">
        <v>5149.1324517600005</v>
      </c>
      <c r="AV37" s="71">
        <v>5183.3176240700004</v>
      </c>
      <c r="AW37" s="71">
        <v>5226.8760126000006</v>
      </c>
      <c r="AX37" s="71">
        <v>5335.5436434500007</v>
      </c>
      <c r="AY37" s="72">
        <v>5382.954781890001</v>
      </c>
      <c r="AZ37" s="71">
        <v>48.702702930000001</v>
      </c>
      <c r="BA37" s="71">
        <v>60.368299239999999</v>
      </c>
      <c r="BB37" s="71">
        <v>301.91946141000005</v>
      </c>
      <c r="BC37" s="71">
        <v>375.44947286000001</v>
      </c>
      <c r="BD37" s="71">
        <v>375.44947286000001</v>
      </c>
      <c r="BE37" s="71">
        <v>560.73085274999994</v>
      </c>
      <c r="BF37" s="71">
        <v>696.78798469999992</v>
      </c>
      <c r="BG37" s="71">
        <v>945.53941361999989</v>
      </c>
      <c r="BH37" s="71">
        <v>1484.1156339699996</v>
      </c>
      <c r="BI37" s="71">
        <v>1562.0780279199996</v>
      </c>
      <c r="BJ37" s="71">
        <v>1573.5008077199996</v>
      </c>
      <c r="BK37" s="71">
        <v>1800.3196551599997</v>
      </c>
      <c r="BL37" s="73">
        <v>62.051523600000003</v>
      </c>
      <c r="BM37" s="71">
        <v>89.443873310000001</v>
      </c>
      <c r="BN37" s="71">
        <v>215.12159975</v>
      </c>
      <c r="BO37" s="71">
        <v>312.55095126999998</v>
      </c>
      <c r="BP37" s="71">
        <v>339.43219851999999</v>
      </c>
      <c r="BQ37" s="71">
        <v>386.92576699</v>
      </c>
      <c r="BR37" s="71">
        <v>454.29128642000001</v>
      </c>
      <c r="BS37" s="71">
        <v>626.75292821000005</v>
      </c>
      <c r="BT37" s="71">
        <v>800.87584675000005</v>
      </c>
      <c r="BU37" s="71">
        <v>863.82046605000005</v>
      </c>
      <c r="BV37" s="71">
        <v>2363.1142955700002</v>
      </c>
      <c r="BW37" s="71">
        <v>4109.3578235300001</v>
      </c>
      <c r="BX37" s="73">
        <v>63.673797789999995</v>
      </c>
      <c r="BY37" s="71">
        <v>63.673797789999995</v>
      </c>
      <c r="BZ37" s="71">
        <v>493.32934500000005</v>
      </c>
      <c r="CA37" s="71">
        <v>493.33110500000004</v>
      </c>
      <c r="CB37" s="71">
        <v>789.24232304999998</v>
      </c>
      <c r="CC37" s="71">
        <v>837.54022235000002</v>
      </c>
      <c r="CD37" s="71">
        <v>1022.63163449</v>
      </c>
      <c r="CE37" s="71">
        <v>1141.64641764</v>
      </c>
      <c r="CF37" s="71">
        <v>1289.9051044800001</v>
      </c>
      <c r="CG37" s="71">
        <v>1314.60284086</v>
      </c>
      <c r="CH37" s="71">
        <v>1495.78586868</v>
      </c>
      <c r="CI37" s="71">
        <v>1607.3650275900002</v>
      </c>
      <c r="CJ37" s="73">
        <v>5.3803675999999996</v>
      </c>
      <c r="CK37" s="71">
        <v>16.079847470000001</v>
      </c>
      <c r="CL37" s="71">
        <v>52.241861880000002</v>
      </c>
      <c r="CM37" s="71">
        <v>83.069834010000008</v>
      </c>
      <c r="CN37" s="71">
        <v>83.291242730000008</v>
      </c>
      <c r="CO37" s="71">
        <v>124.44770800000001</v>
      </c>
      <c r="CP37" s="71">
        <v>124.44770800000001</v>
      </c>
      <c r="CQ37" s="71">
        <v>779.43131756000002</v>
      </c>
      <c r="CR37" s="71">
        <v>934.65472935000003</v>
      </c>
      <c r="CS37" s="71">
        <v>937.8707754400001</v>
      </c>
      <c r="CT37" s="71">
        <v>937.8707754400001</v>
      </c>
      <c r="CU37" s="72">
        <v>1464.8460496299999</v>
      </c>
      <c r="CV37" s="71">
        <v>0</v>
      </c>
      <c r="CW37" s="71">
        <v>0</v>
      </c>
      <c r="CX37" s="71">
        <v>39.86447905</v>
      </c>
      <c r="CY37" s="71">
        <v>39.86447905</v>
      </c>
      <c r="CZ37" s="71">
        <v>67.806429550000004</v>
      </c>
      <c r="DA37" s="71">
        <v>636.02430491999996</v>
      </c>
      <c r="DB37" s="71">
        <v>639.04032252000002</v>
      </c>
      <c r="DC37" s="71">
        <v>639.04032252000002</v>
      </c>
      <c r="DD37" s="71">
        <v>668.04806512000005</v>
      </c>
      <c r="DE37" s="71">
        <v>1128.57502576</v>
      </c>
      <c r="DF37" s="71">
        <v>1130.47842472</v>
      </c>
      <c r="DG37" s="72">
        <v>1139.8692344399999</v>
      </c>
      <c r="DH37" s="71">
        <v>23.68619953</v>
      </c>
      <c r="DI37" s="71">
        <v>154.87046088999998</v>
      </c>
      <c r="DJ37" s="71">
        <v>184.26346559000001</v>
      </c>
      <c r="DK37" s="71">
        <v>325.71942027</v>
      </c>
      <c r="DL37" s="71">
        <v>457.45567987999999</v>
      </c>
      <c r="DM37" s="71">
        <v>479.61512797000006</v>
      </c>
      <c r="DN37" s="71">
        <v>831.2165384299999</v>
      </c>
      <c r="DO37" s="71">
        <v>875.30307833000006</v>
      </c>
      <c r="DP37" s="71">
        <v>951.67825186000005</v>
      </c>
      <c r="DQ37" s="71">
        <v>951.67825186000005</v>
      </c>
      <c r="DR37" s="71">
        <v>976.47688821000008</v>
      </c>
      <c r="DS37" s="72">
        <v>1029.6510144400002</v>
      </c>
      <c r="DT37" s="71">
        <v>0</v>
      </c>
      <c r="DU37" s="65">
        <v>0</v>
      </c>
      <c r="DV37" s="65">
        <v>43.896461330000001</v>
      </c>
      <c r="DW37" s="65">
        <v>43.896461330000001</v>
      </c>
      <c r="DX37" s="65">
        <v>45.763421729999997</v>
      </c>
      <c r="DY37" s="65">
        <v>157.57700147999998</v>
      </c>
      <c r="DZ37" s="65">
        <v>262.45125257000001</v>
      </c>
      <c r="EA37" s="65">
        <v>450.66320651000001</v>
      </c>
      <c r="EB37" s="65">
        <v>123</v>
      </c>
      <c r="EC37" s="65">
        <v>724.25952155999994</v>
      </c>
      <c r="ED37" s="65">
        <v>818.57809094000004</v>
      </c>
      <c r="EE37" s="65">
        <v>1329.9287875999999</v>
      </c>
      <c r="EF37" s="73">
        <v>41.43917836</v>
      </c>
      <c r="EG37" s="65">
        <v>3703.5479247100002</v>
      </c>
      <c r="EH37" s="65">
        <v>3788.9035129499998</v>
      </c>
      <c r="EI37" s="65">
        <v>25628.332436459998</v>
      </c>
      <c r="EJ37" s="65">
        <v>41500.796751139998</v>
      </c>
      <c r="EK37" s="65">
        <v>79616.783834240006</v>
      </c>
      <c r="EL37" s="65">
        <v>160042.61984552999</v>
      </c>
      <c r="EM37" s="65">
        <v>269822.98993702</v>
      </c>
      <c r="EN37" s="65">
        <v>342350.00240765995</v>
      </c>
      <c r="EO37" s="65">
        <v>342350.00240765995</v>
      </c>
      <c r="EP37" s="65">
        <v>342531.63551409997</v>
      </c>
      <c r="EQ37" s="65">
        <v>481090.72144159995</v>
      </c>
      <c r="ER37" s="73">
        <v>36570.551850000003</v>
      </c>
      <c r="ES37" s="65">
        <v>87982.497123539986</v>
      </c>
      <c r="ET37" s="65">
        <v>133812.73420455001</v>
      </c>
      <c r="EU37" s="65">
        <v>179523.48420454998</v>
      </c>
      <c r="EV37" s="65">
        <v>225315.69968378</v>
      </c>
      <c r="EW37" s="65">
        <v>269735.24628029997</v>
      </c>
      <c r="EX37" s="65">
        <v>317285.72868378001</v>
      </c>
      <c r="EY37" s="65">
        <v>317285.72868378001</v>
      </c>
      <c r="EZ37" s="65">
        <v>363006.78530483</v>
      </c>
      <c r="FA37" s="65">
        <v>405042.39030483004</v>
      </c>
      <c r="FB37" s="65">
        <v>405042.39030483004</v>
      </c>
      <c r="FC37" s="65">
        <v>433947.8381236</v>
      </c>
      <c r="FD37" s="73">
        <v>3420.2091876100003</v>
      </c>
      <c r="FE37" s="65">
        <v>34394.140461750001</v>
      </c>
      <c r="FF37" s="65">
        <v>37523.700664110002</v>
      </c>
      <c r="FG37" s="65">
        <v>40270.601577070003</v>
      </c>
      <c r="FH37" s="65">
        <v>40453.44871307</v>
      </c>
      <c r="FI37" s="65">
        <v>40496.455931819997</v>
      </c>
      <c r="FJ37" s="65">
        <v>40938.605888719998</v>
      </c>
      <c r="FK37" s="65">
        <v>269198.68715814</v>
      </c>
      <c r="FL37" s="65">
        <v>272743.60655909998</v>
      </c>
      <c r="FM37" s="65">
        <v>274470.72301416</v>
      </c>
      <c r="FN37" s="65">
        <v>336230.74691449001</v>
      </c>
      <c r="FO37" s="65"/>
    </row>
    <row r="38" spans="1:171" ht="30" customHeight="1" x14ac:dyDescent="0.25">
      <c r="A38" s="158"/>
      <c r="B38" s="13" t="str">
        <f>IF('0'!$A$1=1,"Цільові фонди","Targeted  funds")</f>
        <v>Цільові фонди</v>
      </c>
      <c r="C38" s="14">
        <v>50000000</v>
      </c>
      <c r="D38" s="71">
        <v>66.035380719999992</v>
      </c>
      <c r="E38" s="71">
        <v>22.144687319999996</v>
      </c>
      <c r="F38" s="71">
        <v>85.848949219999994</v>
      </c>
      <c r="G38" s="71">
        <v>174.91603287999999</v>
      </c>
      <c r="H38" s="71">
        <v>180.86538067999999</v>
      </c>
      <c r="I38" s="71">
        <v>187.24999965999999</v>
      </c>
      <c r="J38" s="71">
        <v>191.86408754999999</v>
      </c>
      <c r="K38" s="71">
        <v>196.46386121</v>
      </c>
      <c r="L38" s="71">
        <v>200.27110218999999</v>
      </c>
      <c r="M38" s="71">
        <v>202.74155637000001</v>
      </c>
      <c r="N38" s="71">
        <v>204.21808697</v>
      </c>
      <c r="O38" s="72">
        <v>206.39744783</v>
      </c>
      <c r="P38" s="71">
        <v>4.0595337000000002</v>
      </c>
      <c r="Q38" s="71">
        <v>17.478594230000002</v>
      </c>
      <c r="R38" s="71">
        <v>61.742926089999997</v>
      </c>
      <c r="S38" s="71">
        <v>173.68118041999998</v>
      </c>
      <c r="T38" s="71">
        <v>178.78682341999996</v>
      </c>
      <c r="U38" s="71">
        <v>181.89121443999997</v>
      </c>
      <c r="V38" s="71">
        <v>185.30432507999998</v>
      </c>
      <c r="W38" s="71">
        <v>188.53105260999999</v>
      </c>
      <c r="X38" s="71">
        <v>191.31975903999998</v>
      </c>
      <c r="Y38" s="71">
        <v>194.44496874999999</v>
      </c>
      <c r="Z38" s="71">
        <v>197.74855843999998</v>
      </c>
      <c r="AA38" s="72">
        <v>254.55064942999999</v>
      </c>
      <c r="AB38" s="71">
        <v>4.7536330400000004</v>
      </c>
      <c r="AC38" s="71">
        <v>29.11169383</v>
      </c>
      <c r="AD38" s="71">
        <v>61.936476720000002</v>
      </c>
      <c r="AE38" s="71">
        <v>166.66361597</v>
      </c>
      <c r="AF38" s="71">
        <v>169.58250462999999</v>
      </c>
      <c r="AG38" s="71">
        <v>172.49939997999999</v>
      </c>
      <c r="AH38" s="71">
        <v>176.60435466999999</v>
      </c>
      <c r="AI38" s="71">
        <v>180.64384294999999</v>
      </c>
      <c r="AJ38" s="71">
        <v>185.27705458000003</v>
      </c>
      <c r="AK38" s="71">
        <v>191.62867039</v>
      </c>
      <c r="AL38" s="71">
        <v>196.96991925</v>
      </c>
      <c r="AM38" s="72">
        <v>202.70994899000002</v>
      </c>
      <c r="AN38" s="71">
        <v>21.088158829999998</v>
      </c>
      <c r="AO38" s="71">
        <v>33.074078739999997</v>
      </c>
      <c r="AP38" s="71">
        <v>69.960189220000004</v>
      </c>
      <c r="AQ38" s="71">
        <v>139.95422019</v>
      </c>
      <c r="AR38" s="71">
        <v>143.81536057</v>
      </c>
      <c r="AS38" s="71">
        <v>147.27981889</v>
      </c>
      <c r="AT38" s="71">
        <v>149.70029972</v>
      </c>
      <c r="AU38" s="71">
        <v>151.39506621000001</v>
      </c>
      <c r="AV38" s="71">
        <v>154.12989494999999</v>
      </c>
      <c r="AW38" s="71">
        <v>156.20064965</v>
      </c>
      <c r="AX38" s="71">
        <v>157.86622963999997</v>
      </c>
      <c r="AY38" s="72">
        <v>161.69073904999999</v>
      </c>
      <c r="AZ38" s="71">
        <v>4.2169775099999995</v>
      </c>
      <c r="BA38" s="71">
        <v>18.569972190000001</v>
      </c>
      <c r="BB38" s="71">
        <v>43.00525743</v>
      </c>
      <c r="BC38" s="71">
        <v>110.48277747</v>
      </c>
      <c r="BD38" s="71">
        <v>113.39284564</v>
      </c>
      <c r="BE38" s="71">
        <v>118.10819959999999</v>
      </c>
      <c r="BF38" s="71">
        <v>140.84064925999999</v>
      </c>
      <c r="BG38" s="71">
        <v>143.22939924999997</v>
      </c>
      <c r="BH38" s="71">
        <v>147.73319490999998</v>
      </c>
      <c r="BI38" s="71">
        <v>149.81113968</v>
      </c>
      <c r="BJ38" s="71">
        <v>153.73573698000001</v>
      </c>
      <c r="BK38" s="71">
        <v>155.01698852999999</v>
      </c>
      <c r="BL38" s="73">
        <v>5.4433432100000001</v>
      </c>
      <c r="BM38" s="71">
        <v>64.395042079999996</v>
      </c>
      <c r="BN38" s="71">
        <v>96.141693999999987</v>
      </c>
      <c r="BO38" s="71">
        <v>161.23580164999998</v>
      </c>
      <c r="BP38" s="71">
        <v>178.69823239999999</v>
      </c>
      <c r="BQ38" s="71">
        <v>247.80398547999999</v>
      </c>
      <c r="BR38" s="71">
        <v>271.34590849</v>
      </c>
      <c r="BS38" s="71">
        <v>272.91626077000001</v>
      </c>
      <c r="BT38" s="71">
        <v>276.16503052000002</v>
      </c>
      <c r="BU38" s="71">
        <v>278.19026042999997</v>
      </c>
      <c r="BV38" s="71">
        <v>279.53845299</v>
      </c>
      <c r="BW38" s="71">
        <v>287.70212817000004</v>
      </c>
      <c r="BX38" s="73">
        <v>20.37283807</v>
      </c>
      <c r="BY38" s="71">
        <v>36.327350119999998</v>
      </c>
      <c r="BZ38" s="71">
        <v>91.288848189999996</v>
      </c>
      <c r="CA38" s="71">
        <v>29816.248885690002</v>
      </c>
      <c r="CB38" s="71">
        <v>29825.932552110004</v>
      </c>
      <c r="CC38" s="71">
        <v>29827.666424380004</v>
      </c>
      <c r="CD38" s="71">
        <v>29835.093437080006</v>
      </c>
      <c r="CE38" s="71">
        <v>29837.274477720006</v>
      </c>
      <c r="CF38" s="71">
        <v>29838.901891970007</v>
      </c>
      <c r="CG38" s="71">
        <v>29840.506365770005</v>
      </c>
      <c r="CH38" s="71">
        <v>29843.057138760003</v>
      </c>
      <c r="CI38" s="71">
        <v>29847.106998380004</v>
      </c>
      <c r="CJ38" s="73">
        <v>4.6843130300000002</v>
      </c>
      <c r="CK38" s="71">
        <v>31.033324870000001</v>
      </c>
      <c r="CL38" s="71">
        <v>83.915498749999998</v>
      </c>
      <c r="CM38" s="71">
        <v>153.81849208</v>
      </c>
      <c r="CN38" s="71">
        <v>160.20410103999998</v>
      </c>
      <c r="CO38" s="71">
        <v>166.81530068999999</v>
      </c>
      <c r="CP38" s="71">
        <v>171.30726023999998</v>
      </c>
      <c r="CQ38" s="71">
        <v>177.83751776</v>
      </c>
      <c r="CR38" s="71">
        <v>181.20027485</v>
      </c>
      <c r="CS38" s="71">
        <v>183.39556357000001</v>
      </c>
      <c r="CT38" s="71">
        <v>185.02259304</v>
      </c>
      <c r="CU38" s="72">
        <v>187.50357848000002</v>
      </c>
      <c r="CV38" s="71">
        <v>5.8547892900000003</v>
      </c>
      <c r="CW38" s="71">
        <v>1496.85602309</v>
      </c>
      <c r="CX38" s="71">
        <v>1543.8877505900002</v>
      </c>
      <c r="CY38" s="71">
        <v>1619.0023955900001</v>
      </c>
      <c r="CZ38" s="71">
        <v>1683.4847841000001</v>
      </c>
      <c r="DA38" s="71">
        <v>1686.7468883500001</v>
      </c>
      <c r="DB38" s="71">
        <v>1717.0242386000002</v>
      </c>
      <c r="DC38" s="71">
        <v>1720.0645714800003</v>
      </c>
      <c r="DD38" s="71">
        <v>1723.4058550800003</v>
      </c>
      <c r="DE38" s="71">
        <v>1765.4844087500001</v>
      </c>
      <c r="DF38" s="71">
        <v>1768.09183553</v>
      </c>
      <c r="DG38" s="72">
        <v>1770.8072362300004</v>
      </c>
      <c r="DH38" s="71">
        <v>7.17839121</v>
      </c>
      <c r="DI38" s="71">
        <v>27.571294759999997</v>
      </c>
      <c r="DJ38" s="71">
        <v>69.648571630000006</v>
      </c>
      <c r="DK38" s="71">
        <v>150.37388228999998</v>
      </c>
      <c r="DL38" s="71">
        <v>155.94486228</v>
      </c>
      <c r="DM38" s="71">
        <v>166.32615842999999</v>
      </c>
      <c r="DN38" s="65">
        <v>173.07720861000001</v>
      </c>
      <c r="DO38" s="65">
        <v>176.97985262</v>
      </c>
      <c r="DP38" s="65">
        <v>180.31512652999999</v>
      </c>
      <c r="DQ38" s="65">
        <v>183.45440127000001</v>
      </c>
      <c r="DR38" s="65">
        <v>184.32576386000002</v>
      </c>
      <c r="DS38" s="72">
        <v>187.06784331999998</v>
      </c>
      <c r="DT38" s="71">
        <v>4.2607746200000003</v>
      </c>
      <c r="DU38" s="65">
        <v>26.766851500000001</v>
      </c>
      <c r="DV38" s="65">
        <v>63.389582820000001</v>
      </c>
      <c r="DW38" s="65">
        <v>169.69436740999998</v>
      </c>
      <c r="DX38" s="65">
        <v>175.24716380999999</v>
      </c>
      <c r="DY38" s="65">
        <v>185.6272391</v>
      </c>
      <c r="DZ38" s="65">
        <v>191.84646239</v>
      </c>
      <c r="EA38" s="65">
        <v>194.79118201</v>
      </c>
      <c r="EB38" s="65">
        <v>198.10718519</v>
      </c>
      <c r="EC38" s="65">
        <v>201.10893867999999</v>
      </c>
      <c r="ED38" s="65">
        <v>206.31550504000001</v>
      </c>
      <c r="EE38" s="65">
        <v>209.42481262000001</v>
      </c>
      <c r="EF38" s="73">
        <v>4.1984665099999994</v>
      </c>
      <c r="EG38" s="65">
        <v>26.95453114</v>
      </c>
      <c r="EH38" s="65">
        <v>34.44271655</v>
      </c>
      <c r="EI38" s="65">
        <v>69.918667290000002</v>
      </c>
      <c r="EJ38" s="65">
        <v>89.643524900000003</v>
      </c>
      <c r="EK38" s="65">
        <v>100.11746673</v>
      </c>
      <c r="EL38" s="65">
        <v>111.48097153000001</v>
      </c>
      <c r="EM38" s="65">
        <v>118.35919273</v>
      </c>
      <c r="EN38" s="65">
        <v>125.41209062999999</v>
      </c>
      <c r="EO38" s="65">
        <v>128.82031816</v>
      </c>
      <c r="EP38" s="65">
        <v>132.49872762999999</v>
      </c>
      <c r="EQ38" s="65">
        <v>136.16909183000001</v>
      </c>
      <c r="ER38" s="73">
        <v>1.31731329</v>
      </c>
      <c r="ES38" s="65">
        <v>4.4499218300000001</v>
      </c>
      <c r="ET38" s="65">
        <v>26.7679613</v>
      </c>
      <c r="EU38" s="65">
        <v>119.57569477</v>
      </c>
      <c r="EV38" s="65">
        <v>272.65073381000002</v>
      </c>
      <c r="EW38" s="65">
        <v>326.48082291000003</v>
      </c>
      <c r="EX38" s="65">
        <v>370.77126843000002</v>
      </c>
      <c r="EY38" s="65">
        <v>394.34071725000001</v>
      </c>
      <c r="EZ38" s="65">
        <v>405.77173693999998</v>
      </c>
      <c r="FA38" s="65">
        <v>414.82097981999999</v>
      </c>
      <c r="FB38" s="65">
        <v>422.95968073</v>
      </c>
      <c r="FC38" s="65">
        <v>432.08458882999997</v>
      </c>
      <c r="FD38" s="73">
        <v>8.5075526000000004</v>
      </c>
      <c r="FE38" s="65">
        <v>20.495508609999998</v>
      </c>
      <c r="FF38" s="65">
        <v>106.02519459999999</v>
      </c>
      <c r="FG38" s="65">
        <v>280.23797736</v>
      </c>
      <c r="FH38" s="65">
        <v>332.51087605999999</v>
      </c>
      <c r="FI38" s="65">
        <v>373.15668131000001</v>
      </c>
      <c r="FJ38" s="65">
        <v>399.90318544000002</v>
      </c>
      <c r="FK38" s="65">
        <v>423.94514397</v>
      </c>
      <c r="FL38" s="65">
        <v>435.69748750000002</v>
      </c>
      <c r="FM38" s="65">
        <v>448.91776736000003</v>
      </c>
      <c r="FN38" s="65">
        <v>461.22423154000001</v>
      </c>
      <c r="FO38" s="65"/>
    </row>
    <row r="39" spans="1:171" ht="13.95" customHeight="1" x14ac:dyDescent="0.25">
      <c r="A39" s="154" t="str">
        <f>IF('0'!$A$1=1,"* Дані за 3 місяці, 6 місяців та 9 місяців наведено згідно із квартальними звітами Казначейства про виконання бюджету; 
за 12 місяців - згідно з річними звітами.","* Data for 3 months, 6 months and 9 months according to the quarterly reports of Treasury; 12 months - according to the annual reports.")</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9" s="154"/>
      <c r="C39" s="154"/>
      <c r="D39" s="52"/>
      <c r="E39" s="52"/>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DG39" s="81"/>
    </row>
    <row r="40" spans="1:171" x14ac:dyDescent="0.25">
      <c r="A40" s="155"/>
      <c r="B40" s="155"/>
      <c r="C40" s="155"/>
      <c r="D40" s="52"/>
      <c r="E40" s="52"/>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DG40" s="81"/>
    </row>
    <row r="41" spans="1:171" x14ac:dyDescent="0.25">
      <c r="A41" s="155"/>
      <c r="B41" s="155"/>
      <c r="C41" s="155"/>
      <c r="D41" s="52"/>
      <c r="E41" s="52"/>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DG41" s="81"/>
    </row>
  </sheetData>
  <sheetProtection password="CF7A" sheet="1" formatCells="0"/>
  <mergeCells count="3">
    <mergeCell ref="A2:B2"/>
    <mergeCell ref="A39:C41"/>
    <mergeCell ref="A3:A38"/>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3" fitToWidth="6" orientation="landscape" r:id="rId1"/>
  <colBreaks count="6" manualBreakCount="6">
    <brk id="15" max="40" man="1"/>
    <brk id="27" max="40" man="1"/>
    <brk id="39" max="40" man="1"/>
    <brk id="51" max="40" man="1"/>
    <brk id="63" max="40" man="1"/>
    <brk id="75" max="40" man="1"/>
  </colBreaks>
  <ignoredErrors>
    <ignoredError sqref="DT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FO33"/>
  <sheetViews>
    <sheetView showGridLines="0" zoomScale="60" zoomScaleNormal="60" workbookViewId="0">
      <pane xSplit="3" ySplit="2" topLeftCell="EZ3" activePane="bottomRight" state="frozen"/>
      <selection pane="topRight" activeCell="D1" sqref="D1"/>
      <selection pane="bottomLeft" activeCell="A3" sqref="A3"/>
      <selection pane="bottomRight" activeCell="FN13" sqref="FN13:FN14"/>
    </sheetView>
  </sheetViews>
  <sheetFormatPr defaultColWidth="8.77734375" defaultRowHeight="13.8" outlineLevelCol="1" x14ac:dyDescent="0.25"/>
  <cols>
    <col min="1" max="1" width="14.77734375" style="47" customWidth="1"/>
    <col min="2" max="2" width="70.77734375" style="46" customWidth="1"/>
    <col min="3" max="3" width="16.77734375" style="46" customWidth="1"/>
    <col min="4" max="111" width="11.77734375" style="46" hidden="1" customWidth="1" outlineLevel="1"/>
    <col min="112" max="112" width="12.77734375" style="46" customWidth="1" collapsed="1"/>
    <col min="113" max="135" width="12.77734375" style="46" customWidth="1"/>
    <col min="136" max="171" width="12.6640625" style="46" customWidth="1"/>
    <col min="172" max="16384" width="8.77734375" style="46"/>
  </cols>
  <sheetData>
    <row r="1" spans="1:171" ht="20.100000000000001" customHeight="1" x14ac:dyDescent="0.25">
      <c r="A1" s="135" t="str">
        <f>IF('0'!$A$1=1,"до змісту","to title")</f>
        <v>до змісту</v>
      </c>
      <c r="B1" s="15"/>
      <c r="C1" s="58">
        <f>SUM(D1:CU1)</f>
        <v>0</v>
      </c>
      <c r="D1" s="58">
        <f>ROUND(((D15-D26)+(D15-D14-D13)+(D26-D23-D16)+(D13-SUM(D3:D12))+(D16-SUM(D17:D22))+(D23-SUM(D24:D25)))*100000000,0)</f>
        <v>0</v>
      </c>
      <c r="E1" s="58">
        <f t="shared" ref="E1:BP1" si="0">ROUND(((E15-E26)+(E15-E14-E13)+(E26-E23-E16)+(E13-SUM(E3:E12))+(E16-SUM(E17:E22))+(E23-SUM(E24:E25)))*100000000,0)</f>
        <v>0</v>
      </c>
      <c r="F1" s="58">
        <f t="shared" si="0"/>
        <v>0</v>
      </c>
      <c r="G1" s="58">
        <f t="shared" si="0"/>
        <v>0</v>
      </c>
      <c r="H1" s="58">
        <f t="shared" si="0"/>
        <v>0</v>
      </c>
      <c r="I1" s="58">
        <f t="shared" si="0"/>
        <v>0</v>
      </c>
      <c r="J1" s="58">
        <f t="shared" si="0"/>
        <v>0</v>
      </c>
      <c r="K1" s="58">
        <f t="shared" si="0"/>
        <v>0</v>
      </c>
      <c r="L1" s="58">
        <f t="shared" si="0"/>
        <v>0</v>
      </c>
      <c r="M1" s="58">
        <f t="shared" si="0"/>
        <v>0</v>
      </c>
      <c r="N1" s="58">
        <f t="shared" si="0"/>
        <v>0</v>
      </c>
      <c r="O1" s="58">
        <f t="shared" si="0"/>
        <v>0</v>
      </c>
      <c r="P1" s="58">
        <f t="shared" si="0"/>
        <v>0</v>
      </c>
      <c r="Q1" s="58">
        <f t="shared" si="0"/>
        <v>0</v>
      </c>
      <c r="R1" s="58">
        <f t="shared" si="0"/>
        <v>0</v>
      </c>
      <c r="S1" s="58">
        <f t="shared" si="0"/>
        <v>0</v>
      </c>
      <c r="T1" s="58">
        <f t="shared" si="0"/>
        <v>0</v>
      </c>
      <c r="U1" s="58">
        <f t="shared" si="0"/>
        <v>0</v>
      </c>
      <c r="V1" s="58">
        <f t="shared" si="0"/>
        <v>0</v>
      </c>
      <c r="W1" s="58">
        <f t="shared" si="0"/>
        <v>0</v>
      </c>
      <c r="X1" s="58">
        <f t="shared" si="0"/>
        <v>0</v>
      </c>
      <c r="Y1" s="58">
        <f t="shared" si="0"/>
        <v>0</v>
      </c>
      <c r="Z1" s="58">
        <f t="shared" si="0"/>
        <v>0</v>
      </c>
      <c r="AA1" s="58">
        <f t="shared" si="0"/>
        <v>0</v>
      </c>
      <c r="AB1" s="58">
        <f t="shared" si="0"/>
        <v>0</v>
      </c>
      <c r="AC1" s="58">
        <f t="shared" si="0"/>
        <v>0</v>
      </c>
      <c r="AD1" s="58">
        <f t="shared" si="0"/>
        <v>0</v>
      </c>
      <c r="AE1" s="58">
        <f t="shared" si="0"/>
        <v>0</v>
      </c>
      <c r="AF1" s="58">
        <f t="shared" si="0"/>
        <v>0</v>
      </c>
      <c r="AG1" s="58">
        <f t="shared" si="0"/>
        <v>0</v>
      </c>
      <c r="AH1" s="58">
        <f t="shared" si="0"/>
        <v>0</v>
      </c>
      <c r="AI1" s="58">
        <f t="shared" si="0"/>
        <v>0</v>
      </c>
      <c r="AJ1" s="58">
        <f t="shared" si="0"/>
        <v>0</v>
      </c>
      <c r="AK1" s="58">
        <f t="shared" si="0"/>
        <v>0</v>
      </c>
      <c r="AL1" s="58">
        <f t="shared" si="0"/>
        <v>0</v>
      </c>
      <c r="AM1" s="58">
        <f t="shared" si="0"/>
        <v>0</v>
      </c>
      <c r="AN1" s="58">
        <f t="shared" si="0"/>
        <v>0</v>
      </c>
      <c r="AO1" s="58">
        <f t="shared" si="0"/>
        <v>0</v>
      </c>
      <c r="AP1" s="58">
        <f t="shared" si="0"/>
        <v>0</v>
      </c>
      <c r="AQ1" s="58">
        <f t="shared" si="0"/>
        <v>0</v>
      </c>
      <c r="AR1" s="58">
        <f t="shared" si="0"/>
        <v>0</v>
      </c>
      <c r="AS1" s="58">
        <f t="shared" si="0"/>
        <v>0</v>
      </c>
      <c r="AT1" s="58">
        <f t="shared" si="0"/>
        <v>0</v>
      </c>
      <c r="AU1" s="58">
        <f t="shared" si="0"/>
        <v>0</v>
      </c>
      <c r="AV1" s="58">
        <f t="shared" si="0"/>
        <v>0</v>
      </c>
      <c r="AW1" s="58">
        <f t="shared" si="0"/>
        <v>0</v>
      </c>
      <c r="AX1" s="58">
        <f t="shared" si="0"/>
        <v>0</v>
      </c>
      <c r="AY1" s="58">
        <f t="shared" si="0"/>
        <v>0</v>
      </c>
      <c r="AZ1" s="58">
        <f t="shared" si="0"/>
        <v>0</v>
      </c>
      <c r="BA1" s="58">
        <f t="shared" si="0"/>
        <v>0</v>
      </c>
      <c r="BB1" s="58">
        <f t="shared" si="0"/>
        <v>0</v>
      </c>
      <c r="BC1" s="58">
        <f t="shared" si="0"/>
        <v>0</v>
      </c>
      <c r="BD1" s="58">
        <f t="shared" si="0"/>
        <v>0</v>
      </c>
      <c r="BE1" s="58">
        <f t="shared" si="0"/>
        <v>0</v>
      </c>
      <c r="BF1" s="58">
        <f t="shared" si="0"/>
        <v>0</v>
      </c>
      <c r="BG1" s="58">
        <f t="shared" si="0"/>
        <v>0</v>
      </c>
      <c r="BH1" s="58">
        <f t="shared" si="0"/>
        <v>0</v>
      </c>
      <c r="BI1" s="58">
        <f t="shared" si="0"/>
        <v>0</v>
      </c>
      <c r="BJ1" s="58">
        <f t="shared" si="0"/>
        <v>0</v>
      </c>
      <c r="BK1" s="58">
        <f t="shared" si="0"/>
        <v>0</v>
      </c>
      <c r="BL1" s="58">
        <f t="shared" si="0"/>
        <v>0</v>
      </c>
      <c r="BM1" s="58">
        <f t="shared" si="0"/>
        <v>0</v>
      </c>
      <c r="BN1" s="58">
        <f t="shared" si="0"/>
        <v>0</v>
      </c>
      <c r="BO1" s="58">
        <f t="shared" si="0"/>
        <v>0</v>
      </c>
      <c r="BP1" s="58">
        <f t="shared" si="0"/>
        <v>0</v>
      </c>
      <c r="BQ1" s="58">
        <f t="shared" ref="BQ1:CU1" si="1">ROUND(((BQ15-BQ26)+(BQ15-BQ14-BQ13)+(BQ26-BQ23-BQ16)+(BQ13-SUM(BQ3:BQ12))+(BQ16-SUM(BQ17:BQ22))+(BQ23-SUM(BQ24:BQ25)))*100000000,0)</f>
        <v>0</v>
      </c>
      <c r="BR1" s="58">
        <f t="shared" si="1"/>
        <v>0</v>
      </c>
      <c r="BS1" s="58">
        <f t="shared" si="1"/>
        <v>0</v>
      </c>
      <c r="BT1" s="58">
        <f t="shared" si="1"/>
        <v>0</v>
      </c>
      <c r="BU1" s="58">
        <f t="shared" si="1"/>
        <v>0</v>
      </c>
      <c r="BV1" s="58">
        <f t="shared" si="1"/>
        <v>0</v>
      </c>
      <c r="BW1" s="58">
        <f t="shared" si="1"/>
        <v>0</v>
      </c>
      <c r="BX1" s="58">
        <f t="shared" si="1"/>
        <v>0</v>
      </c>
      <c r="BY1" s="58">
        <f t="shared" si="1"/>
        <v>0</v>
      </c>
      <c r="BZ1" s="58">
        <f t="shared" si="1"/>
        <v>0</v>
      </c>
      <c r="CA1" s="58">
        <f t="shared" si="1"/>
        <v>0</v>
      </c>
      <c r="CB1" s="58">
        <f t="shared" si="1"/>
        <v>0</v>
      </c>
      <c r="CC1" s="58">
        <f t="shared" si="1"/>
        <v>0</v>
      </c>
      <c r="CD1" s="58">
        <f t="shared" si="1"/>
        <v>0</v>
      </c>
      <c r="CE1" s="58">
        <f t="shared" si="1"/>
        <v>0</v>
      </c>
      <c r="CF1" s="58">
        <f t="shared" si="1"/>
        <v>0</v>
      </c>
      <c r="CG1" s="58">
        <f t="shared" si="1"/>
        <v>0</v>
      </c>
      <c r="CH1" s="58">
        <f t="shared" si="1"/>
        <v>0</v>
      </c>
      <c r="CI1" s="58">
        <f t="shared" si="1"/>
        <v>0</v>
      </c>
      <c r="CJ1" s="58">
        <f t="shared" si="1"/>
        <v>0</v>
      </c>
      <c r="CK1" s="58">
        <f t="shared" si="1"/>
        <v>0</v>
      </c>
      <c r="CL1" s="58">
        <f t="shared" si="1"/>
        <v>0</v>
      </c>
      <c r="CM1" s="58">
        <f t="shared" si="1"/>
        <v>0</v>
      </c>
      <c r="CN1" s="58">
        <f t="shared" si="1"/>
        <v>0</v>
      </c>
      <c r="CO1" s="58">
        <f t="shared" si="1"/>
        <v>0</v>
      </c>
      <c r="CP1" s="58">
        <f t="shared" si="1"/>
        <v>0</v>
      </c>
      <c r="CQ1" s="58">
        <f t="shared" si="1"/>
        <v>0</v>
      </c>
      <c r="CR1" s="58">
        <f t="shared" si="1"/>
        <v>0</v>
      </c>
      <c r="CS1" s="58">
        <f t="shared" si="1"/>
        <v>0</v>
      </c>
      <c r="CT1" s="58">
        <f t="shared" si="1"/>
        <v>0</v>
      </c>
      <c r="CU1" s="58">
        <f t="shared" si="1"/>
        <v>0</v>
      </c>
    </row>
    <row r="2" spans="1:171" ht="45" customHeight="1" x14ac:dyDescent="0.25">
      <c r="A2" s="161" t="str">
        <f>IF('0'!$A$1=1,"Видатки Державного бюджету *
(кумулятивно з початку року) (млн. гривень)","State budget expenditure *
(cumulative from the beginning of a year) (UAH million)")</f>
        <v>Видатки Державного бюджету *
(кумулятивно з початку року) (млн. гривень)</v>
      </c>
      <c r="B2" s="152"/>
      <c r="C2" s="3" t="str">
        <f>IF('0'!$A$1=1,"код бюджетної класифікації","budget classification
code")</f>
        <v>код бюджетної класифікації</v>
      </c>
      <c r="D2" s="53" t="s">
        <v>2</v>
      </c>
      <c r="E2" s="54" t="s">
        <v>3</v>
      </c>
      <c r="F2" s="54" t="s">
        <v>4</v>
      </c>
      <c r="G2" s="54" t="s">
        <v>5</v>
      </c>
      <c r="H2" s="54" t="s">
        <v>6</v>
      </c>
      <c r="I2" s="54" t="s">
        <v>7</v>
      </c>
      <c r="J2" s="54" t="s">
        <v>8</v>
      </c>
      <c r="K2" s="54" t="s">
        <v>9</v>
      </c>
      <c r="L2" s="54" t="s">
        <v>10</v>
      </c>
      <c r="M2" s="54" t="s">
        <v>11</v>
      </c>
      <c r="N2" s="54" t="s">
        <v>12</v>
      </c>
      <c r="O2" s="54" t="s">
        <v>13</v>
      </c>
      <c r="P2" s="53" t="s">
        <v>14</v>
      </c>
      <c r="Q2" s="54" t="s">
        <v>15</v>
      </c>
      <c r="R2" s="54" t="s">
        <v>16</v>
      </c>
      <c r="S2" s="54" t="s">
        <v>17</v>
      </c>
      <c r="T2" s="54" t="s">
        <v>18</v>
      </c>
      <c r="U2" s="54" t="s">
        <v>19</v>
      </c>
      <c r="V2" s="54" t="s">
        <v>20</v>
      </c>
      <c r="W2" s="54" t="s">
        <v>21</v>
      </c>
      <c r="X2" s="54" t="s">
        <v>22</v>
      </c>
      <c r="Y2" s="54" t="s">
        <v>23</v>
      </c>
      <c r="Z2" s="54" t="s">
        <v>24</v>
      </c>
      <c r="AA2" s="54" t="s">
        <v>25</v>
      </c>
      <c r="AB2" s="53" t="s">
        <v>26</v>
      </c>
      <c r="AC2" s="54" t="s">
        <v>27</v>
      </c>
      <c r="AD2" s="54" t="s">
        <v>28</v>
      </c>
      <c r="AE2" s="54" t="s">
        <v>29</v>
      </c>
      <c r="AF2" s="54" t="s">
        <v>30</v>
      </c>
      <c r="AG2" s="54" t="s">
        <v>31</v>
      </c>
      <c r="AH2" s="54" t="s">
        <v>32</v>
      </c>
      <c r="AI2" s="54" t="s">
        <v>33</v>
      </c>
      <c r="AJ2" s="54" t="s">
        <v>34</v>
      </c>
      <c r="AK2" s="54" t="s">
        <v>35</v>
      </c>
      <c r="AL2" s="54" t="s">
        <v>36</v>
      </c>
      <c r="AM2" s="54" t="s">
        <v>37</v>
      </c>
      <c r="AN2" s="53" t="s">
        <v>38</v>
      </c>
      <c r="AO2" s="54" t="s">
        <v>39</v>
      </c>
      <c r="AP2" s="54" t="s">
        <v>40</v>
      </c>
      <c r="AQ2" s="54" t="s">
        <v>41</v>
      </c>
      <c r="AR2" s="54" t="s">
        <v>42</v>
      </c>
      <c r="AS2" s="54" t="s">
        <v>43</v>
      </c>
      <c r="AT2" s="54" t="s">
        <v>44</v>
      </c>
      <c r="AU2" s="54" t="s">
        <v>45</v>
      </c>
      <c r="AV2" s="54" t="s">
        <v>46</v>
      </c>
      <c r="AW2" s="54" t="s">
        <v>47</v>
      </c>
      <c r="AX2" s="54" t="s">
        <v>48</v>
      </c>
      <c r="AY2" s="54" t="s">
        <v>49</v>
      </c>
      <c r="AZ2" s="53" t="s">
        <v>50</v>
      </c>
      <c r="BA2" s="54" t="s">
        <v>51</v>
      </c>
      <c r="BB2" s="54" t="s">
        <v>52</v>
      </c>
      <c r="BC2" s="54" t="s">
        <v>53</v>
      </c>
      <c r="BD2" s="54" t="s">
        <v>54</v>
      </c>
      <c r="BE2" s="54" t="s">
        <v>55</v>
      </c>
      <c r="BF2" s="54" t="s">
        <v>56</v>
      </c>
      <c r="BG2" s="54" t="s">
        <v>57</v>
      </c>
      <c r="BH2" s="54" t="s">
        <v>58</v>
      </c>
      <c r="BI2" s="54" t="s">
        <v>59</v>
      </c>
      <c r="BJ2" s="54" t="s">
        <v>60</v>
      </c>
      <c r="BK2" s="54" t="s">
        <v>61</v>
      </c>
      <c r="BL2" s="53" t="s">
        <v>62</v>
      </c>
      <c r="BM2" s="54" t="s">
        <v>63</v>
      </c>
      <c r="BN2" s="54">
        <v>42430</v>
      </c>
      <c r="BO2" s="54">
        <v>42461</v>
      </c>
      <c r="BP2" s="54">
        <v>42491</v>
      </c>
      <c r="BQ2" s="54">
        <v>42522</v>
      </c>
      <c r="BR2" s="54">
        <v>42552</v>
      </c>
      <c r="BS2" s="54">
        <v>42583</v>
      </c>
      <c r="BT2" s="54">
        <v>42614</v>
      </c>
      <c r="BU2" s="54">
        <v>42644</v>
      </c>
      <c r="BV2" s="54">
        <v>42675</v>
      </c>
      <c r="BW2" s="54">
        <v>42705</v>
      </c>
      <c r="BX2" s="53">
        <v>42736</v>
      </c>
      <c r="BY2" s="54">
        <v>42767</v>
      </c>
      <c r="BZ2" s="54">
        <v>42795</v>
      </c>
      <c r="CA2" s="54">
        <v>42826</v>
      </c>
      <c r="CB2" s="54">
        <v>42856</v>
      </c>
      <c r="CC2" s="54">
        <v>42887</v>
      </c>
      <c r="CD2" s="54">
        <v>42917</v>
      </c>
      <c r="CE2" s="54">
        <v>42948</v>
      </c>
      <c r="CF2" s="54">
        <v>42979</v>
      </c>
      <c r="CG2" s="54">
        <v>43009</v>
      </c>
      <c r="CH2" s="54">
        <v>43040</v>
      </c>
      <c r="CI2" s="57">
        <v>43070</v>
      </c>
      <c r="CJ2" s="54">
        <v>43101</v>
      </c>
      <c r="CK2" s="54">
        <v>43132</v>
      </c>
      <c r="CL2" s="54">
        <v>43160</v>
      </c>
      <c r="CM2" s="54">
        <v>43191</v>
      </c>
      <c r="CN2" s="54">
        <v>43221</v>
      </c>
      <c r="CO2" s="54">
        <v>43252</v>
      </c>
      <c r="CP2" s="54">
        <v>43282</v>
      </c>
      <c r="CQ2" s="54">
        <v>43313</v>
      </c>
      <c r="CR2" s="54">
        <v>43344</v>
      </c>
      <c r="CS2" s="54">
        <v>43374</v>
      </c>
      <c r="CT2" s="54">
        <v>43405</v>
      </c>
      <c r="CU2" s="57">
        <v>43435</v>
      </c>
      <c r="CV2" s="54">
        <v>43466</v>
      </c>
      <c r="CW2" s="54">
        <v>43497</v>
      </c>
      <c r="CX2" s="54">
        <v>43525</v>
      </c>
      <c r="CY2" s="54">
        <v>43556</v>
      </c>
      <c r="CZ2" s="54">
        <v>43586</v>
      </c>
      <c r="DA2" s="54">
        <v>43617</v>
      </c>
      <c r="DB2" s="54">
        <v>43647</v>
      </c>
      <c r="DC2" s="54">
        <v>43678</v>
      </c>
      <c r="DD2" s="54">
        <v>43709</v>
      </c>
      <c r="DE2" s="54">
        <v>43739</v>
      </c>
      <c r="DF2" s="54">
        <v>43770</v>
      </c>
      <c r="DG2" s="57">
        <v>43800</v>
      </c>
      <c r="DH2" s="54">
        <v>43831</v>
      </c>
      <c r="DI2" s="54">
        <v>43862</v>
      </c>
      <c r="DJ2" s="54">
        <v>43891</v>
      </c>
      <c r="DK2" s="54">
        <v>43922</v>
      </c>
      <c r="DL2" s="54">
        <v>43952</v>
      </c>
      <c r="DM2" s="54">
        <v>43983</v>
      </c>
      <c r="DN2" s="54">
        <v>44013</v>
      </c>
      <c r="DO2" s="54">
        <v>44044</v>
      </c>
      <c r="DP2" s="54">
        <v>44075</v>
      </c>
      <c r="DQ2" s="54">
        <v>44105</v>
      </c>
      <c r="DR2" s="54">
        <v>44136</v>
      </c>
      <c r="DS2" s="54">
        <v>44166</v>
      </c>
      <c r="DT2" s="53">
        <v>44197</v>
      </c>
      <c r="DU2" s="54">
        <v>44228</v>
      </c>
      <c r="DV2" s="54">
        <v>44256</v>
      </c>
      <c r="DW2" s="54">
        <v>44287</v>
      </c>
      <c r="DX2" s="54">
        <v>44317</v>
      </c>
      <c r="DY2" s="54">
        <v>44348</v>
      </c>
      <c r="DZ2" s="54">
        <v>44378</v>
      </c>
      <c r="EA2" s="54">
        <v>44409</v>
      </c>
      <c r="EB2" s="54">
        <v>44440</v>
      </c>
      <c r="EC2" s="54">
        <v>44470</v>
      </c>
      <c r="ED2" s="54">
        <v>44501</v>
      </c>
      <c r="EE2" s="54">
        <v>44531</v>
      </c>
      <c r="EF2" s="53">
        <v>44562</v>
      </c>
      <c r="EG2" s="54">
        <v>44593</v>
      </c>
      <c r="EH2" s="54">
        <v>44621</v>
      </c>
      <c r="EI2" s="54">
        <v>44652</v>
      </c>
      <c r="EJ2" s="54">
        <v>44682</v>
      </c>
      <c r="EK2" s="54">
        <v>44713</v>
      </c>
      <c r="EL2" s="54">
        <v>44743</v>
      </c>
      <c r="EM2" s="54">
        <v>44774</v>
      </c>
      <c r="EN2" s="54">
        <v>44805</v>
      </c>
      <c r="EO2" s="54">
        <v>44835</v>
      </c>
      <c r="EP2" s="54">
        <v>44866</v>
      </c>
      <c r="EQ2" s="54">
        <v>44896</v>
      </c>
      <c r="ER2" s="53">
        <v>44927</v>
      </c>
      <c r="ES2" s="54">
        <v>44958</v>
      </c>
      <c r="ET2" s="54">
        <v>44986</v>
      </c>
      <c r="EU2" s="54">
        <v>45017</v>
      </c>
      <c r="EV2" s="54">
        <v>45047</v>
      </c>
      <c r="EW2" s="54">
        <v>45078</v>
      </c>
      <c r="EX2" s="54">
        <v>45108</v>
      </c>
      <c r="EY2" s="54">
        <v>45139</v>
      </c>
      <c r="EZ2" s="54">
        <v>45170</v>
      </c>
      <c r="FA2" s="54">
        <v>45200</v>
      </c>
      <c r="FB2" s="54">
        <v>45231</v>
      </c>
      <c r="FC2" s="54">
        <v>45261</v>
      </c>
      <c r="FD2" s="53">
        <v>45292</v>
      </c>
      <c r="FE2" s="54">
        <v>45323</v>
      </c>
      <c r="FF2" s="54">
        <v>45352</v>
      </c>
      <c r="FG2" s="54">
        <v>45383</v>
      </c>
      <c r="FH2" s="54">
        <v>45413</v>
      </c>
      <c r="FI2" s="54">
        <v>45444</v>
      </c>
      <c r="FJ2" s="54">
        <v>45474</v>
      </c>
      <c r="FK2" s="54">
        <v>45505</v>
      </c>
      <c r="FL2" s="54">
        <v>45536</v>
      </c>
      <c r="FM2" s="54">
        <v>45566</v>
      </c>
      <c r="FN2" s="54">
        <v>45597</v>
      </c>
      <c r="FO2" s="54">
        <v>45627</v>
      </c>
    </row>
    <row r="3" spans="1:171" ht="30" customHeight="1" x14ac:dyDescent="0.25">
      <c r="A3" s="159" t="str">
        <f>IF('0'!$A$1=1,"ЗА ФУНКЦІОНАЛЬНОЮ КЛАСИФІКАЦІЄЮ ВИДАТКІВ","FUNCTIONAL CLASSIFICATION
OF EXPENDITURE")</f>
        <v>ЗА ФУНКЦІОНАЛЬНОЮ КЛАСИФІКАЦІЄЮ ВИДАТКІВ</v>
      </c>
      <c r="B3" s="16" t="str">
        <f>IF('0'!$A$1=1,"Загальнодержавні функції","State administration")</f>
        <v>Загальнодержавні функції</v>
      </c>
      <c r="C3" s="17">
        <v>100</v>
      </c>
      <c r="D3" s="74">
        <v>1813.0834621099998</v>
      </c>
      <c r="E3" s="74">
        <v>4286.38358143</v>
      </c>
      <c r="F3" s="74">
        <v>8015.7470621800003</v>
      </c>
      <c r="G3" s="74">
        <v>10490.05474311</v>
      </c>
      <c r="H3" s="74">
        <v>13520.04250659</v>
      </c>
      <c r="I3" s="74">
        <v>17778.586348769997</v>
      </c>
      <c r="J3" s="74">
        <v>20084.097940489999</v>
      </c>
      <c r="K3" s="74">
        <v>24024.624117359999</v>
      </c>
      <c r="L3" s="74">
        <v>27935.701511309999</v>
      </c>
      <c r="M3" s="74">
        <v>31091.554934960001</v>
      </c>
      <c r="N3" s="74">
        <v>34637.718461350007</v>
      </c>
      <c r="O3" s="74">
        <v>39996.56992722</v>
      </c>
      <c r="P3" s="75">
        <v>1656.7131656900001</v>
      </c>
      <c r="Q3" s="74">
        <v>5138.4917368900005</v>
      </c>
      <c r="R3" s="74">
        <v>8767.6594239700007</v>
      </c>
      <c r="S3" s="74">
        <v>11460.32824192</v>
      </c>
      <c r="T3" s="74">
        <v>14786.711714170002</v>
      </c>
      <c r="U3" s="74">
        <v>19078.46840537</v>
      </c>
      <c r="V3" s="74">
        <v>21639.273815339999</v>
      </c>
      <c r="W3" s="74">
        <v>25822.056935429999</v>
      </c>
      <c r="X3" s="74">
        <v>29654.681625869998</v>
      </c>
      <c r="Y3" s="74">
        <v>34057.958402670003</v>
      </c>
      <c r="Z3" s="74">
        <v>38632.533468260001</v>
      </c>
      <c r="AA3" s="74">
        <v>44010.670558760001</v>
      </c>
      <c r="AB3" s="75">
        <v>3202.7713625800002</v>
      </c>
      <c r="AC3" s="74">
        <v>6633.11080459</v>
      </c>
      <c r="AD3" s="74">
        <v>10377.163948670001</v>
      </c>
      <c r="AE3" s="74">
        <v>13754.045869170001</v>
      </c>
      <c r="AF3" s="74">
        <v>18316.804924970002</v>
      </c>
      <c r="AG3" s="74">
        <v>22500.53517436</v>
      </c>
      <c r="AH3" s="74">
        <v>26687.208984069999</v>
      </c>
      <c r="AI3" s="74">
        <v>30823.191567620001</v>
      </c>
      <c r="AJ3" s="74">
        <v>34910.907699659998</v>
      </c>
      <c r="AK3" s="74">
        <v>39699.273502889999</v>
      </c>
      <c r="AL3" s="74">
        <v>44981.521054260003</v>
      </c>
      <c r="AM3" s="76">
        <v>50101.089251330006</v>
      </c>
      <c r="AN3" s="74">
        <v>4055.9898123299999</v>
      </c>
      <c r="AO3" s="74">
        <v>7840.2688175099993</v>
      </c>
      <c r="AP3" s="74">
        <v>12001.46965044</v>
      </c>
      <c r="AQ3" s="74">
        <v>17107.89254714</v>
      </c>
      <c r="AR3" s="74">
        <v>23320.72426413</v>
      </c>
      <c r="AS3" s="74">
        <v>29346.391286739999</v>
      </c>
      <c r="AT3" s="74">
        <v>34775.291326140003</v>
      </c>
      <c r="AU3" s="74">
        <v>39378.063711279996</v>
      </c>
      <c r="AV3" s="74">
        <v>43687.195935649994</v>
      </c>
      <c r="AW3" s="74">
        <v>50845.346186649993</v>
      </c>
      <c r="AX3" s="74">
        <v>58137.007473289996</v>
      </c>
      <c r="AY3" s="76">
        <v>65825.834755520002</v>
      </c>
      <c r="AZ3" s="74">
        <v>6854.9263684999996</v>
      </c>
      <c r="BA3" s="74">
        <v>13965.12626685</v>
      </c>
      <c r="BB3" s="74">
        <v>20512.554789000002</v>
      </c>
      <c r="BC3" s="74">
        <v>29743.64953522</v>
      </c>
      <c r="BD3" s="74">
        <v>39640.224531100001</v>
      </c>
      <c r="BE3" s="74">
        <v>48788.518699649998</v>
      </c>
      <c r="BF3" s="74">
        <v>58080.520577539995</v>
      </c>
      <c r="BG3" s="74">
        <v>66070.528583039995</v>
      </c>
      <c r="BH3" s="74">
        <v>72244.105200539983</v>
      </c>
      <c r="BI3" s="74">
        <v>79366.447489159997</v>
      </c>
      <c r="BJ3" s="74">
        <v>92586.556545509986</v>
      </c>
      <c r="BK3" s="74">
        <v>103116.71702587001</v>
      </c>
      <c r="BL3" s="75">
        <v>5391.6054357099993</v>
      </c>
      <c r="BM3" s="74">
        <v>12455.841748759998</v>
      </c>
      <c r="BN3" s="74">
        <v>31368.302154479999</v>
      </c>
      <c r="BO3" s="74">
        <v>38703.902885869997</v>
      </c>
      <c r="BP3" s="74">
        <v>46737.557559749999</v>
      </c>
      <c r="BQ3" s="74">
        <v>55139.985244189993</v>
      </c>
      <c r="BR3" s="74">
        <v>62213.053705859995</v>
      </c>
      <c r="BS3" s="74">
        <v>71327.179190020004</v>
      </c>
      <c r="BT3" s="74">
        <v>90187.381581079986</v>
      </c>
      <c r="BU3" s="74">
        <v>98425.462657000011</v>
      </c>
      <c r="BV3" s="74">
        <v>108992.35987173999</v>
      </c>
      <c r="BW3" s="74">
        <v>118049.27205124999</v>
      </c>
      <c r="BX3" s="75">
        <v>7147.8389021899993</v>
      </c>
      <c r="BY3" s="74">
        <v>15419.577470969998</v>
      </c>
      <c r="BZ3" s="74">
        <v>36801.297435839995</v>
      </c>
      <c r="CA3" s="74">
        <v>45489.66677014</v>
      </c>
      <c r="CB3" s="74">
        <v>56036.704041139994</v>
      </c>
      <c r="CC3" s="74">
        <v>64679.708190789999</v>
      </c>
      <c r="CD3" s="74">
        <v>73094.29654394</v>
      </c>
      <c r="CE3" s="74">
        <v>84626.321192509989</v>
      </c>
      <c r="CF3" s="74">
        <v>108868.46167494998</v>
      </c>
      <c r="CG3" s="74">
        <v>123897.85567279</v>
      </c>
      <c r="CH3" s="74">
        <v>132836.05031770002</v>
      </c>
      <c r="CI3" s="74">
        <v>142492.71304289001</v>
      </c>
      <c r="CJ3" s="75">
        <v>7802.9258034300001</v>
      </c>
      <c r="CK3" s="74">
        <v>16379.500056249999</v>
      </c>
      <c r="CL3" s="74">
        <v>38577.999156599995</v>
      </c>
      <c r="CM3" s="74">
        <v>47515.470778729992</v>
      </c>
      <c r="CN3" s="74">
        <v>66779.464422599995</v>
      </c>
      <c r="CO3" s="74">
        <v>76177.579864659987</v>
      </c>
      <c r="CP3" s="74">
        <v>85245.384779919987</v>
      </c>
      <c r="CQ3" s="74">
        <v>95498.708012439994</v>
      </c>
      <c r="CR3" s="74">
        <v>118030.18365309997</v>
      </c>
      <c r="CS3" s="74">
        <v>127543.19855085999</v>
      </c>
      <c r="CT3" s="74">
        <v>149909.80126275</v>
      </c>
      <c r="CU3" s="74">
        <v>162958.08772707</v>
      </c>
      <c r="CV3" s="75">
        <v>8280.0784539199994</v>
      </c>
      <c r="CW3" s="74">
        <v>17142.76607424</v>
      </c>
      <c r="CX3" s="74">
        <v>40509.700421870002</v>
      </c>
      <c r="CY3" s="74">
        <v>52057.457117979997</v>
      </c>
      <c r="CZ3" s="74">
        <v>71921.854211419995</v>
      </c>
      <c r="DA3" s="74">
        <v>80898.46739492999</v>
      </c>
      <c r="DB3" s="74">
        <v>90203.024066279992</v>
      </c>
      <c r="DC3" s="74">
        <v>102429.78578688001</v>
      </c>
      <c r="DD3" s="74">
        <v>125263.59086929999</v>
      </c>
      <c r="DE3" s="74">
        <v>135871.78038041003</v>
      </c>
      <c r="DF3" s="74">
        <v>155106.55703283002</v>
      </c>
      <c r="DG3" s="74">
        <v>168194.41563765003</v>
      </c>
      <c r="DH3" s="75">
        <v>7196.7306352299993</v>
      </c>
      <c r="DI3" s="74">
        <v>17805.292529390001</v>
      </c>
      <c r="DJ3" s="74">
        <v>41152.368775480005</v>
      </c>
      <c r="DK3" s="74">
        <v>53038.624965510004</v>
      </c>
      <c r="DL3" s="74">
        <v>68993.411111299996</v>
      </c>
      <c r="DM3" s="74">
        <v>80119.642624700005</v>
      </c>
      <c r="DN3" s="74">
        <v>90791.582896729989</v>
      </c>
      <c r="DO3" s="74">
        <v>102760.70071183999</v>
      </c>
      <c r="DP3" s="74">
        <v>127900.73901375</v>
      </c>
      <c r="DQ3" s="74">
        <v>137631.41837435999</v>
      </c>
      <c r="DR3" s="74">
        <v>154358.27999104999</v>
      </c>
      <c r="DS3" s="74">
        <v>163850.13427042001</v>
      </c>
      <c r="DT3" s="75">
        <v>8051.9239562000002</v>
      </c>
      <c r="DU3" s="74">
        <v>19870.971431999998</v>
      </c>
      <c r="DV3" s="74">
        <v>46780.821257349999</v>
      </c>
      <c r="DW3" s="74">
        <v>58701.076419199999</v>
      </c>
      <c r="DX3" s="74">
        <v>82317.344967740006</v>
      </c>
      <c r="DY3" s="74">
        <v>95755.622272029999</v>
      </c>
      <c r="DZ3" s="74">
        <v>104310.07667343</v>
      </c>
      <c r="EA3" s="74">
        <v>117407.72476252001</v>
      </c>
      <c r="EB3" s="74">
        <v>144878.50343373002</v>
      </c>
      <c r="EC3" s="74">
        <v>155468.88196164998</v>
      </c>
      <c r="ED3" s="74">
        <v>186290.51956836999</v>
      </c>
      <c r="EE3" s="74">
        <v>206789.05167064999</v>
      </c>
      <c r="EF3" s="75">
        <v>9496.2269084500003</v>
      </c>
      <c r="EG3" s="74">
        <v>31351.829569779999</v>
      </c>
      <c r="EH3" s="74">
        <v>49255.941738580004</v>
      </c>
      <c r="EI3" s="74">
        <v>60503.039319830001</v>
      </c>
      <c r="EJ3" s="74">
        <v>91119.658410079996</v>
      </c>
      <c r="EK3" s="74">
        <v>106761.21518636</v>
      </c>
      <c r="EL3" s="74">
        <v>113043.68977694001</v>
      </c>
      <c r="EM3" s="74">
        <v>129183.06800735999</v>
      </c>
      <c r="EN3" s="74">
        <v>136976.29345096002</v>
      </c>
      <c r="EO3" s="74">
        <v>147996.29108915001</v>
      </c>
      <c r="EP3" s="74">
        <v>188268.14851271</v>
      </c>
      <c r="EQ3" s="74">
        <v>202007.67728571</v>
      </c>
      <c r="ER3" s="75">
        <v>2725.1643847800001</v>
      </c>
      <c r="ES3" s="74">
        <v>17699.80317843</v>
      </c>
      <c r="ET3" s="74">
        <v>32409.310698729998</v>
      </c>
      <c r="EU3" s="74">
        <v>49392.190742999999</v>
      </c>
      <c r="EV3" s="74">
        <v>99206.729050080001</v>
      </c>
      <c r="EW3" s="74">
        <v>136341.18897474001</v>
      </c>
      <c r="EX3" s="74">
        <v>151563.91920809</v>
      </c>
      <c r="EY3" s="74">
        <v>186978.02079354998</v>
      </c>
      <c r="EZ3" s="74">
        <v>203702.06254629997</v>
      </c>
      <c r="FA3" s="74">
        <v>223317.54449254999</v>
      </c>
      <c r="FB3" s="74">
        <v>265541.78850674001</v>
      </c>
      <c r="FC3" s="74">
        <v>296113.76778942998</v>
      </c>
      <c r="FD3" s="75">
        <v>12880.89482854</v>
      </c>
      <c r="FE3" s="74">
        <v>42815.38205819</v>
      </c>
      <c r="FF3" s="74">
        <v>55582.616118239996</v>
      </c>
      <c r="FG3" s="74">
        <v>80492.45108069999</v>
      </c>
      <c r="FH3" s="74">
        <v>122609.069478</v>
      </c>
      <c r="FI3" s="74">
        <v>158651.73132988001</v>
      </c>
      <c r="FJ3" s="74">
        <v>186286.16796018</v>
      </c>
      <c r="FK3" s="74">
        <v>241403.75376717999</v>
      </c>
      <c r="FL3" s="74">
        <v>260582.16327182998</v>
      </c>
      <c r="FM3" s="74">
        <v>293360.46559068002</v>
      </c>
      <c r="FN3" s="74">
        <v>342881.20432943001</v>
      </c>
      <c r="FO3" s="74"/>
    </row>
    <row r="4" spans="1:171" ht="30" customHeight="1" x14ac:dyDescent="0.25">
      <c r="A4" s="159"/>
      <c r="B4" s="16" t="str">
        <f>IF('0'!$A$1=1,"Оборона","Defence")</f>
        <v>Оборона</v>
      </c>
      <c r="C4" s="17">
        <v>200</v>
      </c>
      <c r="D4" s="74">
        <v>726.89740108000001</v>
      </c>
      <c r="E4" s="74">
        <v>1588.0364176199998</v>
      </c>
      <c r="F4" s="74">
        <v>2623.39002119</v>
      </c>
      <c r="G4" s="74">
        <v>3498.4101840599997</v>
      </c>
      <c r="H4" s="74">
        <v>4322.6743573500007</v>
      </c>
      <c r="I4" s="74">
        <v>5365.2157183399995</v>
      </c>
      <c r="J4" s="74">
        <v>6562.4397620399986</v>
      </c>
      <c r="K4" s="74">
        <v>7768.3776215099997</v>
      </c>
      <c r="L4" s="74">
        <v>8867.6726121600004</v>
      </c>
      <c r="M4" s="74">
        <v>10133.02645524</v>
      </c>
      <c r="N4" s="74">
        <v>11286.137068540002</v>
      </c>
      <c r="O4" s="74">
        <v>13241.081289889999</v>
      </c>
      <c r="P4" s="75">
        <v>681.51995127999999</v>
      </c>
      <c r="Q4" s="74">
        <v>1621.7371792499998</v>
      </c>
      <c r="R4" s="74">
        <v>2725.80872537</v>
      </c>
      <c r="S4" s="74">
        <v>3838.0738812699997</v>
      </c>
      <c r="T4" s="74">
        <v>5030.0432703899996</v>
      </c>
      <c r="U4" s="74">
        <v>6140.2950867199997</v>
      </c>
      <c r="V4" s="74">
        <v>7416.67895245</v>
      </c>
      <c r="W4" s="74">
        <v>8802.5447325799996</v>
      </c>
      <c r="X4" s="74">
        <v>10006.61740784</v>
      </c>
      <c r="Y4" s="74">
        <v>11211.215981879999</v>
      </c>
      <c r="Z4" s="74">
        <v>12459.582062130001</v>
      </c>
      <c r="AA4" s="74">
        <v>14485.725517460001</v>
      </c>
      <c r="AB4" s="75">
        <v>799.60205647999987</v>
      </c>
      <c r="AC4" s="74">
        <v>1803.1451625599998</v>
      </c>
      <c r="AD4" s="74">
        <v>2887.2620030100002</v>
      </c>
      <c r="AE4" s="74">
        <v>4020.06850089</v>
      </c>
      <c r="AF4" s="74">
        <v>5032.5477362500005</v>
      </c>
      <c r="AG4" s="74">
        <v>6083.3587275900009</v>
      </c>
      <c r="AH4" s="74">
        <v>7338.0074302000003</v>
      </c>
      <c r="AI4" s="74">
        <v>8448.5487199300005</v>
      </c>
      <c r="AJ4" s="74">
        <v>9751.3429268100008</v>
      </c>
      <c r="AK4" s="74">
        <v>10932.691224980001</v>
      </c>
      <c r="AL4" s="74">
        <v>12273.740215700001</v>
      </c>
      <c r="AM4" s="76">
        <v>14843.039127740003</v>
      </c>
      <c r="AN4" s="74">
        <v>859.50637461999986</v>
      </c>
      <c r="AO4" s="74">
        <v>1847.3509879299997</v>
      </c>
      <c r="AP4" s="74">
        <v>3049.0425411199999</v>
      </c>
      <c r="AQ4" s="74">
        <v>4392.2620335200008</v>
      </c>
      <c r="AR4" s="74">
        <v>5889.6470546300006</v>
      </c>
      <c r="AS4" s="74">
        <v>7696.0262928700013</v>
      </c>
      <c r="AT4" s="74">
        <v>9653.0770668600017</v>
      </c>
      <c r="AU4" s="74">
        <v>11581.03448762</v>
      </c>
      <c r="AV4" s="74">
        <v>14749.126373499999</v>
      </c>
      <c r="AW4" s="74">
        <v>17540.33725936</v>
      </c>
      <c r="AX4" s="74">
        <v>20839.280621329995</v>
      </c>
      <c r="AY4" s="76">
        <v>27363.410219699999</v>
      </c>
      <c r="AZ4" s="74">
        <v>1571.6085793399998</v>
      </c>
      <c r="BA4" s="74">
        <v>4071.1278440700007</v>
      </c>
      <c r="BB4" s="74">
        <v>7771.1922089700001</v>
      </c>
      <c r="BC4" s="74">
        <v>11690.790986959999</v>
      </c>
      <c r="BD4" s="74">
        <v>16452.139310310002</v>
      </c>
      <c r="BE4" s="74">
        <v>20428.143614560002</v>
      </c>
      <c r="BF4" s="74">
        <v>24443.97803957</v>
      </c>
      <c r="BG4" s="74">
        <v>28283.400293360006</v>
      </c>
      <c r="BH4" s="74">
        <v>32633.988504540001</v>
      </c>
      <c r="BI4" s="74">
        <v>37071.047720470007</v>
      </c>
      <c r="BJ4" s="74">
        <v>41939.89412296001</v>
      </c>
      <c r="BK4" s="74">
        <v>52005.197688260014</v>
      </c>
      <c r="BL4" s="75">
        <v>2884.0345877599998</v>
      </c>
      <c r="BM4" s="74">
        <v>6815.7433478900002</v>
      </c>
      <c r="BN4" s="74">
        <v>12030.829985830002</v>
      </c>
      <c r="BO4" s="74">
        <v>17221.1017163</v>
      </c>
      <c r="BP4" s="74">
        <v>21220.445081279999</v>
      </c>
      <c r="BQ4" s="74">
        <v>26072.060308319997</v>
      </c>
      <c r="BR4" s="74">
        <v>30246.041626049999</v>
      </c>
      <c r="BS4" s="74">
        <v>35446.45676709</v>
      </c>
      <c r="BT4" s="74">
        <v>40063.427885290002</v>
      </c>
      <c r="BU4" s="74">
        <v>44768.740030969995</v>
      </c>
      <c r="BV4" s="74">
        <v>49600.660935940003</v>
      </c>
      <c r="BW4" s="74">
        <v>59350.76971551001</v>
      </c>
      <c r="BX4" s="75">
        <v>2888.6543170899999</v>
      </c>
      <c r="BY4" s="74">
        <v>6344.8632335000002</v>
      </c>
      <c r="BZ4" s="74">
        <v>11530.77920447</v>
      </c>
      <c r="CA4" s="74">
        <v>16356.47657314</v>
      </c>
      <c r="CB4" s="74">
        <v>21942.42512638</v>
      </c>
      <c r="CC4" s="74">
        <v>27576.866444179999</v>
      </c>
      <c r="CD4" s="74">
        <v>33215.316680720003</v>
      </c>
      <c r="CE4" s="74">
        <v>38825.277386750007</v>
      </c>
      <c r="CF4" s="74">
        <v>45305.446949600002</v>
      </c>
      <c r="CG4" s="74">
        <v>51425.864649679992</v>
      </c>
      <c r="CH4" s="74">
        <v>59695.467614000008</v>
      </c>
      <c r="CI4" s="74">
        <v>74346.226932620004</v>
      </c>
      <c r="CJ4" s="75">
        <v>3355.9238506000002</v>
      </c>
      <c r="CK4" s="74">
        <v>7906.2722491199993</v>
      </c>
      <c r="CL4" s="74">
        <v>13266.48938992</v>
      </c>
      <c r="CM4" s="74">
        <v>21298.048022839997</v>
      </c>
      <c r="CN4" s="74">
        <v>29245.728944279999</v>
      </c>
      <c r="CO4" s="74">
        <v>37483.599706480003</v>
      </c>
      <c r="CP4" s="74">
        <v>44512.576253129992</v>
      </c>
      <c r="CQ4" s="74">
        <v>51478.039792699994</v>
      </c>
      <c r="CR4" s="74">
        <v>58351.726728519992</v>
      </c>
      <c r="CS4" s="74">
        <v>66530.29805936999</v>
      </c>
      <c r="CT4" s="74">
        <v>74827.205230270003</v>
      </c>
      <c r="CU4" s="74">
        <v>97024.057403199986</v>
      </c>
      <c r="CV4" s="75">
        <v>4206.3646425200004</v>
      </c>
      <c r="CW4" s="74">
        <v>10436.587087040001</v>
      </c>
      <c r="CX4" s="74">
        <v>19001.9083971</v>
      </c>
      <c r="CY4" s="74">
        <v>27226.58066046</v>
      </c>
      <c r="CZ4" s="74">
        <v>35963.352218400003</v>
      </c>
      <c r="DA4" s="74">
        <v>44604.852779690009</v>
      </c>
      <c r="DB4" s="74">
        <v>53537.058246529996</v>
      </c>
      <c r="DC4" s="74">
        <v>62666.287698290012</v>
      </c>
      <c r="DD4" s="74">
        <v>70809.824905750007</v>
      </c>
      <c r="DE4" s="74">
        <v>79334.375129790002</v>
      </c>
      <c r="DF4" s="74">
        <v>88029.804568399995</v>
      </c>
      <c r="DG4" s="74">
        <v>106627.81806327001</v>
      </c>
      <c r="DH4" s="75">
        <v>5339.3027683100017</v>
      </c>
      <c r="DI4" s="74">
        <v>12355.13221528</v>
      </c>
      <c r="DJ4" s="74">
        <v>19664.140748059999</v>
      </c>
      <c r="DK4" s="74">
        <v>28606.819286599999</v>
      </c>
      <c r="DL4" s="74">
        <v>38506.503828709996</v>
      </c>
      <c r="DM4" s="74">
        <v>47324.692922440008</v>
      </c>
      <c r="DN4" s="74">
        <v>57194.342189949995</v>
      </c>
      <c r="DO4" s="74">
        <v>66562.81848288</v>
      </c>
      <c r="DP4" s="74">
        <v>77186.83972203001</v>
      </c>
      <c r="DQ4" s="74">
        <v>86287.284163160002</v>
      </c>
      <c r="DR4" s="74">
        <v>98097.220283850009</v>
      </c>
      <c r="DS4" s="74">
        <v>120374.14319452</v>
      </c>
      <c r="DT4" s="75">
        <v>5400.4681227700003</v>
      </c>
      <c r="DU4" s="74">
        <v>12513.223870919999</v>
      </c>
      <c r="DV4" s="74">
        <v>20857.293538060003</v>
      </c>
      <c r="DW4" s="74">
        <v>32937.445089239998</v>
      </c>
      <c r="DX4" s="74">
        <v>45639.745722129999</v>
      </c>
      <c r="DY4" s="74">
        <v>54375.750435510003</v>
      </c>
      <c r="DZ4" s="74">
        <v>62761.348144379997</v>
      </c>
      <c r="EA4" s="74">
        <v>70880.625194619992</v>
      </c>
      <c r="EB4" s="74">
        <v>79779.445358419995</v>
      </c>
      <c r="EC4" s="74">
        <v>92299.064486229996</v>
      </c>
      <c r="ED4" s="74">
        <v>104573.53972714</v>
      </c>
      <c r="EE4" s="74">
        <v>127526.97148702001</v>
      </c>
      <c r="EF4" s="75">
        <v>5831.4789802700006</v>
      </c>
      <c r="EG4" s="74">
        <v>12946.91303695</v>
      </c>
      <c r="EH4" s="74">
        <v>75716.508974609998</v>
      </c>
      <c r="EI4" s="74">
        <v>137880.50304749</v>
      </c>
      <c r="EJ4" s="74">
        <v>235305.2930298</v>
      </c>
      <c r="EK4" s="74">
        <v>334118.01714039</v>
      </c>
      <c r="EL4" s="74">
        <v>416912.77072592999</v>
      </c>
      <c r="EM4" s="74">
        <v>532745.91077890992</v>
      </c>
      <c r="EN4" s="74">
        <v>700622.1721371999</v>
      </c>
      <c r="EO4" s="74">
        <v>814349.2835902099</v>
      </c>
      <c r="EP4" s="74">
        <v>959985.71638978005</v>
      </c>
      <c r="EQ4" s="74">
        <v>1143163.5756928502</v>
      </c>
      <c r="ER4" s="75">
        <v>112062.18998089999</v>
      </c>
      <c r="ES4" s="74">
        <v>239245.35692714999</v>
      </c>
      <c r="ET4" s="74">
        <v>403447.53741280001</v>
      </c>
      <c r="EU4" s="74">
        <v>560568.73603729007</v>
      </c>
      <c r="EV4" s="74">
        <v>745404.87548301998</v>
      </c>
      <c r="EW4" s="74">
        <v>942138.8115324399</v>
      </c>
      <c r="EX4" s="74">
        <v>1085208.0682171199</v>
      </c>
      <c r="EY4" s="74">
        <v>1226384.1585153402</v>
      </c>
      <c r="EZ4" s="74">
        <v>1510954.59258445</v>
      </c>
      <c r="FA4" s="74">
        <v>1631621.21270353</v>
      </c>
      <c r="FB4" s="74">
        <v>1784472.70537965</v>
      </c>
      <c r="FC4" s="74">
        <v>2097621.9102165401</v>
      </c>
      <c r="FD4" s="75">
        <v>65191.725037730001</v>
      </c>
      <c r="FE4" s="74">
        <v>227180.19777751999</v>
      </c>
      <c r="FF4" s="74">
        <v>423686.61443863</v>
      </c>
      <c r="FG4" s="74">
        <v>577203.98923676996</v>
      </c>
      <c r="FH4" s="74">
        <v>782734.41559424996</v>
      </c>
      <c r="FI4" s="74">
        <v>984290.83888981002</v>
      </c>
      <c r="FJ4" s="74">
        <v>1140858.1579777701</v>
      </c>
      <c r="FK4" s="74">
        <v>1301878.43872778</v>
      </c>
      <c r="FL4" s="74">
        <v>1499992.51582331</v>
      </c>
      <c r="FM4" s="74">
        <v>1681957.22146602</v>
      </c>
      <c r="FN4" s="74">
        <v>1900580.85865946</v>
      </c>
      <c r="FO4" s="74"/>
    </row>
    <row r="5" spans="1:171" ht="30" customHeight="1" x14ac:dyDescent="0.25">
      <c r="A5" s="159"/>
      <c r="B5" s="16" t="str">
        <f>IF('0'!$A$1=1,"Громадський порядок, безпека та судова влада","Public order, security and judiciary")</f>
        <v>Громадський порядок, безпека та судова влада</v>
      </c>
      <c r="C5" s="17">
        <v>300</v>
      </c>
      <c r="D5" s="74">
        <v>1795.7298441600005</v>
      </c>
      <c r="E5" s="74">
        <v>3895.6537908600008</v>
      </c>
      <c r="F5" s="74">
        <v>6332.2385853699998</v>
      </c>
      <c r="G5" s="74">
        <v>8681.7190670300006</v>
      </c>
      <c r="H5" s="74">
        <v>11082.581552410003</v>
      </c>
      <c r="I5" s="74">
        <v>13823.170280170001</v>
      </c>
      <c r="J5" s="74">
        <v>16444.571847250001</v>
      </c>
      <c r="K5" s="74">
        <v>19120.380991230002</v>
      </c>
      <c r="L5" s="74">
        <v>21742.287068370002</v>
      </c>
      <c r="M5" s="74">
        <v>24672.028912240003</v>
      </c>
      <c r="N5" s="74">
        <v>27776.738159900004</v>
      </c>
      <c r="O5" s="74">
        <v>32415.279547670001</v>
      </c>
      <c r="P5" s="75">
        <v>1998.13853193</v>
      </c>
      <c r="Q5" s="74">
        <v>4389.8334527499992</v>
      </c>
      <c r="R5" s="74">
        <v>7164.6331008399993</v>
      </c>
      <c r="S5" s="74">
        <v>9719.8050867700003</v>
      </c>
      <c r="T5" s="74">
        <v>12655.67334096</v>
      </c>
      <c r="U5" s="74">
        <v>15620.71099317</v>
      </c>
      <c r="V5" s="74">
        <v>18640.063275960001</v>
      </c>
      <c r="W5" s="74">
        <v>21610.25392178</v>
      </c>
      <c r="X5" s="74">
        <v>24541.443708499999</v>
      </c>
      <c r="Y5" s="74">
        <v>27611.305652309999</v>
      </c>
      <c r="Z5" s="74">
        <v>30930.019517129997</v>
      </c>
      <c r="AA5" s="74">
        <v>36469.762844110002</v>
      </c>
      <c r="AB5" s="75">
        <v>2335.15063224</v>
      </c>
      <c r="AC5" s="74">
        <v>5084.3723805700001</v>
      </c>
      <c r="AD5" s="74">
        <v>8052.9287710199987</v>
      </c>
      <c r="AE5" s="74">
        <v>10974.795736600001</v>
      </c>
      <c r="AF5" s="74">
        <v>14164.645424729999</v>
      </c>
      <c r="AG5" s="74">
        <v>17078.94816688</v>
      </c>
      <c r="AH5" s="74">
        <v>20666.064183429997</v>
      </c>
      <c r="AI5" s="74">
        <v>23770.126976879998</v>
      </c>
      <c r="AJ5" s="74">
        <v>26996.146997649998</v>
      </c>
      <c r="AK5" s="74">
        <v>29906.043708419998</v>
      </c>
      <c r="AL5" s="74">
        <v>33544.663862189998</v>
      </c>
      <c r="AM5" s="76">
        <v>39190.931726899995</v>
      </c>
      <c r="AN5" s="74">
        <v>2346.5553343699999</v>
      </c>
      <c r="AO5" s="74">
        <v>4804.1228221399997</v>
      </c>
      <c r="AP5" s="74">
        <v>7751.3849158599996</v>
      </c>
      <c r="AQ5" s="74">
        <v>10810.063114049999</v>
      </c>
      <c r="AR5" s="74">
        <v>13902.10091904</v>
      </c>
      <c r="AS5" s="74">
        <v>17260.292408900001</v>
      </c>
      <c r="AT5" s="74">
        <v>20486.446778670001</v>
      </c>
      <c r="AU5" s="74">
        <v>24253.693383480004</v>
      </c>
      <c r="AV5" s="74">
        <v>28103.089728000003</v>
      </c>
      <c r="AW5" s="74">
        <v>32254.922490609999</v>
      </c>
      <c r="AX5" s="74">
        <v>36864.980018900002</v>
      </c>
      <c r="AY5" s="76">
        <v>44619.022729169999</v>
      </c>
      <c r="AZ5" s="74">
        <v>2419.9096872999999</v>
      </c>
      <c r="BA5" s="74">
        <v>5518.2799423699998</v>
      </c>
      <c r="BB5" s="74">
        <v>9145.6566182700008</v>
      </c>
      <c r="BC5" s="74">
        <v>12675.451743890002</v>
      </c>
      <c r="BD5" s="74">
        <v>16319.219495680001</v>
      </c>
      <c r="BE5" s="74">
        <v>20742.304312980003</v>
      </c>
      <c r="BF5" s="74">
        <v>25021.337546030001</v>
      </c>
      <c r="BG5" s="74">
        <v>29698.04473645</v>
      </c>
      <c r="BH5" s="74">
        <v>34969.775364709996</v>
      </c>
      <c r="BI5" s="74">
        <v>39901.867431109997</v>
      </c>
      <c r="BJ5" s="74">
        <v>45022.601266519996</v>
      </c>
      <c r="BK5" s="74">
        <v>54643.419372489996</v>
      </c>
      <c r="BL5" s="75">
        <v>2871.5462987199994</v>
      </c>
      <c r="BM5" s="74">
        <v>6455.8356689699995</v>
      </c>
      <c r="BN5" s="74">
        <v>11841.246436189998</v>
      </c>
      <c r="BO5" s="74">
        <v>16398.21665952</v>
      </c>
      <c r="BP5" s="74">
        <v>21518.888396719998</v>
      </c>
      <c r="BQ5" s="74">
        <v>27656.781200339999</v>
      </c>
      <c r="BR5" s="74">
        <v>32802.706833570002</v>
      </c>
      <c r="BS5" s="74">
        <v>38649.72543577</v>
      </c>
      <c r="BT5" s="74">
        <v>45021.334615550004</v>
      </c>
      <c r="BU5" s="74">
        <v>50753.352016800003</v>
      </c>
      <c r="BV5" s="74">
        <v>58219.31632143</v>
      </c>
      <c r="BW5" s="74">
        <v>71670.44034144</v>
      </c>
      <c r="BX5" s="75">
        <v>3889.9223209300003</v>
      </c>
      <c r="BY5" s="74">
        <v>9012.978385800001</v>
      </c>
      <c r="BZ5" s="74">
        <v>15242.753667070001</v>
      </c>
      <c r="CA5" s="74">
        <v>21048.2322031</v>
      </c>
      <c r="CB5" s="74">
        <v>27188.553774750002</v>
      </c>
      <c r="CC5" s="74">
        <v>34688.426637290002</v>
      </c>
      <c r="CD5" s="74">
        <v>41784.211067620003</v>
      </c>
      <c r="CE5" s="74">
        <v>48969.356307220005</v>
      </c>
      <c r="CF5" s="74">
        <v>56741.88594891</v>
      </c>
      <c r="CG5" s="74">
        <v>64131.777410020004</v>
      </c>
      <c r="CH5" s="74">
        <v>72685.609493280004</v>
      </c>
      <c r="CI5" s="74">
        <v>87850.489290430007</v>
      </c>
      <c r="CJ5" s="75">
        <v>5516.2306520499997</v>
      </c>
      <c r="CK5" s="74">
        <v>12700.13373763</v>
      </c>
      <c r="CL5" s="74">
        <v>21252.158992320001</v>
      </c>
      <c r="CM5" s="74">
        <v>29205.279397369999</v>
      </c>
      <c r="CN5" s="74">
        <v>38094.208465789998</v>
      </c>
      <c r="CO5" s="74">
        <v>47690.21019854</v>
      </c>
      <c r="CP5" s="74">
        <v>57402.405463930001</v>
      </c>
      <c r="CQ5" s="74">
        <v>66646.126651240003</v>
      </c>
      <c r="CR5" s="74">
        <v>76250.668159089997</v>
      </c>
      <c r="CS5" s="74">
        <v>85498.300124229994</v>
      </c>
      <c r="CT5" s="74">
        <v>95591.769164450001</v>
      </c>
      <c r="CU5" s="74">
        <v>116875.92746379999</v>
      </c>
      <c r="CV5" s="75">
        <v>7379.5454536099996</v>
      </c>
      <c r="CW5" s="74">
        <v>16418.64373204</v>
      </c>
      <c r="CX5" s="74">
        <v>27249.097619530003</v>
      </c>
      <c r="CY5" s="74">
        <v>37551.821726440001</v>
      </c>
      <c r="CZ5" s="74">
        <v>48435.318348929999</v>
      </c>
      <c r="DA5" s="74">
        <v>60209.494161549999</v>
      </c>
      <c r="DB5" s="74">
        <v>71456.370424919995</v>
      </c>
      <c r="DC5" s="74">
        <v>84539.665197599999</v>
      </c>
      <c r="DD5" s="74">
        <v>95964.793659619987</v>
      </c>
      <c r="DE5" s="74">
        <v>106700.61000422999</v>
      </c>
      <c r="DF5" s="74">
        <v>119612.08886860001</v>
      </c>
      <c r="DG5" s="74">
        <v>142389.76830723</v>
      </c>
      <c r="DH5" s="75">
        <v>9019.9186049000018</v>
      </c>
      <c r="DI5" s="74">
        <v>19354.271502719996</v>
      </c>
      <c r="DJ5" s="74">
        <v>31500.240015080002</v>
      </c>
      <c r="DK5" s="74">
        <v>42281.841972709997</v>
      </c>
      <c r="DL5" s="74">
        <v>53912.256897009989</v>
      </c>
      <c r="DM5" s="74">
        <v>66401.523380789993</v>
      </c>
      <c r="DN5" s="74">
        <v>80297.757992940009</v>
      </c>
      <c r="DO5" s="74">
        <v>92124.410744969995</v>
      </c>
      <c r="DP5" s="74">
        <v>105211.30075714999</v>
      </c>
      <c r="DQ5" s="74">
        <v>118084.51395692</v>
      </c>
      <c r="DR5" s="74">
        <v>132189.42789888001</v>
      </c>
      <c r="DS5" s="74">
        <v>157675.78571271</v>
      </c>
      <c r="DT5" s="75">
        <v>9223.92911585</v>
      </c>
      <c r="DU5" s="74">
        <v>19568.960715189998</v>
      </c>
      <c r="DV5" s="74">
        <v>32213.515408340001</v>
      </c>
      <c r="DW5" s="74">
        <v>44889.132182649999</v>
      </c>
      <c r="DX5" s="74">
        <v>57084.090965809999</v>
      </c>
      <c r="DY5" s="74">
        <v>70778.93125994</v>
      </c>
      <c r="DZ5" s="74">
        <v>85722.928261499997</v>
      </c>
      <c r="EA5" s="74">
        <v>99447.956257259997</v>
      </c>
      <c r="EB5" s="74">
        <v>114367.66835997</v>
      </c>
      <c r="EC5" s="74">
        <v>127751.89276274001</v>
      </c>
      <c r="ED5" s="74">
        <v>144086.68678518001</v>
      </c>
      <c r="EE5" s="74">
        <v>174410.14246217001</v>
      </c>
      <c r="EF5" s="75">
        <v>10372.314700110001</v>
      </c>
      <c r="EG5" s="74">
        <v>22280.383966339999</v>
      </c>
      <c r="EH5" s="74">
        <v>50962.300952110003</v>
      </c>
      <c r="EI5" s="74">
        <v>78790.667008820004</v>
      </c>
      <c r="EJ5" s="74">
        <v>115927.48476749001</v>
      </c>
      <c r="EK5" s="74">
        <v>159486.93855217998</v>
      </c>
      <c r="EL5" s="74">
        <v>192503.03275270999</v>
      </c>
      <c r="EM5" s="74">
        <v>229438.44041924999</v>
      </c>
      <c r="EN5" s="74">
        <v>276187.32588269003</v>
      </c>
      <c r="EO5" s="74">
        <v>314317.84849368001</v>
      </c>
      <c r="EP5" s="74">
        <v>361051.51279315003</v>
      </c>
      <c r="EQ5" s="74">
        <v>443348.69727786997</v>
      </c>
      <c r="ER5" s="75">
        <v>18499.294872490002</v>
      </c>
      <c r="ES5" s="74">
        <v>52346.615694599997</v>
      </c>
      <c r="ET5" s="74">
        <v>89467.54868675</v>
      </c>
      <c r="EU5" s="74">
        <v>128898.08633897</v>
      </c>
      <c r="EV5" s="74">
        <v>173666.66865385001</v>
      </c>
      <c r="EW5" s="74">
        <v>219410.70023980999</v>
      </c>
      <c r="EX5" s="74">
        <v>256675.25732572001</v>
      </c>
      <c r="EY5" s="74">
        <v>303003.47108382999</v>
      </c>
      <c r="EZ5" s="74">
        <v>362684.01627809001</v>
      </c>
      <c r="FA5" s="74">
        <v>418785.48083215998</v>
      </c>
      <c r="FB5" s="74">
        <v>476970.14627671998</v>
      </c>
      <c r="FC5" s="74">
        <v>574762.39718903007</v>
      </c>
      <c r="FD5" s="75">
        <v>30912.58045437</v>
      </c>
      <c r="FE5" s="74">
        <v>79614.183831410002</v>
      </c>
      <c r="FF5" s="74">
        <v>140059.34831887</v>
      </c>
      <c r="FG5" s="74">
        <v>184693.14065389999</v>
      </c>
      <c r="FH5" s="74">
        <v>233480.46758950001</v>
      </c>
      <c r="FI5" s="74">
        <v>286968.45602069999</v>
      </c>
      <c r="FJ5" s="74">
        <v>340032.31999146997</v>
      </c>
      <c r="FK5" s="74">
        <v>389479.76993927005</v>
      </c>
      <c r="FL5" s="74">
        <v>444987.26365124999</v>
      </c>
      <c r="FM5" s="74">
        <v>516093.81158554996</v>
      </c>
      <c r="FN5" s="74">
        <v>583757.15269947995</v>
      </c>
      <c r="FO5" s="74"/>
    </row>
    <row r="6" spans="1:171" ht="30" customHeight="1" x14ac:dyDescent="0.25">
      <c r="A6" s="159"/>
      <c r="B6" s="16" t="str">
        <f>IF('0'!$A$1=1,"Економічна діяльність","Economic activity")</f>
        <v>Економічна діяльність</v>
      </c>
      <c r="C6" s="17">
        <v>400</v>
      </c>
      <c r="D6" s="74">
        <v>1641.7281506200002</v>
      </c>
      <c r="E6" s="74">
        <v>3033.68803794</v>
      </c>
      <c r="F6" s="74">
        <v>6113.5270630499999</v>
      </c>
      <c r="G6" s="74">
        <v>9404.8687022800004</v>
      </c>
      <c r="H6" s="74">
        <v>12371.88069172</v>
      </c>
      <c r="I6" s="74">
        <v>16214.131700889999</v>
      </c>
      <c r="J6" s="74">
        <v>19654.06034195</v>
      </c>
      <c r="K6" s="74">
        <v>24435.143605090001</v>
      </c>
      <c r="L6" s="74">
        <v>27774.600527409999</v>
      </c>
      <c r="M6" s="74">
        <v>32486.119602430001</v>
      </c>
      <c r="N6" s="74">
        <v>37807.074391360002</v>
      </c>
      <c r="O6" s="74">
        <v>44771.575460290005</v>
      </c>
      <c r="P6" s="75">
        <v>1887.7641486000002</v>
      </c>
      <c r="Q6" s="74">
        <v>4326.3113482500012</v>
      </c>
      <c r="R6" s="74">
        <v>8566.5974061199995</v>
      </c>
      <c r="S6" s="74">
        <v>12456.402519929999</v>
      </c>
      <c r="T6" s="74">
        <v>16939.75195252</v>
      </c>
      <c r="U6" s="74">
        <v>20636.347759709999</v>
      </c>
      <c r="V6" s="74">
        <v>24761.5108153</v>
      </c>
      <c r="W6" s="74">
        <v>28684.434200579999</v>
      </c>
      <c r="X6" s="74">
        <v>32363.928203399999</v>
      </c>
      <c r="Y6" s="74">
        <v>36315.841558189997</v>
      </c>
      <c r="Z6" s="74">
        <v>43593.53865011</v>
      </c>
      <c r="AA6" s="74">
        <v>49396.037960139998</v>
      </c>
      <c r="AB6" s="75">
        <v>1883.5468428100005</v>
      </c>
      <c r="AC6" s="74">
        <v>4733.981474950001</v>
      </c>
      <c r="AD6" s="74">
        <v>7814.4325985000005</v>
      </c>
      <c r="AE6" s="74">
        <v>11333.99666592</v>
      </c>
      <c r="AF6" s="74">
        <v>14970.921809669999</v>
      </c>
      <c r="AG6" s="74">
        <v>17387.838764999997</v>
      </c>
      <c r="AH6" s="74">
        <v>20879.872391399997</v>
      </c>
      <c r="AI6" s="74">
        <v>25179.75766961</v>
      </c>
      <c r="AJ6" s="74">
        <v>28521.780046280001</v>
      </c>
      <c r="AK6" s="74">
        <v>31712.508686860001</v>
      </c>
      <c r="AL6" s="74">
        <v>34919.704681030002</v>
      </c>
      <c r="AM6" s="76">
        <v>41299.218928940005</v>
      </c>
      <c r="AN6" s="74">
        <v>2246.5244763599999</v>
      </c>
      <c r="AO6" s="74">
        <v>4706.8924961699995</v>
      </c>
      <c r="AP6" s="74">
        <v>7654.8509316499985</v>
      </c>
      <c r="AQ6" s="74">
        <v>9969.2556533099996</v>
      </c>
      <c r="AR6" s="74">
        <v>13012.002006639999</v>
      </c>
      <c r="AS6" s="74">
        <v>15172.042971269999</v>
      </c>
      <c r="AT6" s="74">
        <v>17203.587216209999</v>
      </c>
      <c r="AU6" s="74">
        <v>22152.286538329998</v>
      </c>
      <c r="AV6" s="74">
        <v>24960.809352159995</v>
      </c>
      <c r="AW6" s="74">
        <v>27305.777615569994</v>
      </c>
      <c r="AX6" s="74">
        <v>32302.608453659996</v>
      </c>
      <c r="AY6" s="76">
        <v>34410.723852719995</v>
      </c>
      <c r="AZ6" s="74">
        <v>1118.9647577600001</v>
      </c>
      <c r="BA6" s="74">
        <v>4267.9125986399995</v>
      </c>
      <c r="BB6" s="74">
        <v>6460.4270927599991</v>
      </c>
      <c r="BC6" s="74">
        <v>8760.3390099399985</v>
      </c>
      <c r="BD6" s="74">
        <v>11219.662214329997</v>
      </c>
      <c r="BE6" s="74">
        <v>12614.847071249997</v>
      </c>
      <c r="BF6" s="74">
        <v>15412.350866489996</v>
      </c>
      <c r="BG6" s="74">
        <v>19045.45050902</v>
      </c>
      <c r="BH6" s="74">
        <v>21581.24404387</v>
      </c>
      <c r="BI6" s="74">
        <v>24213.501710419998</v>
      </c>
      <c r="BJ6" s="74">
        <v>28224.36771097</v>
      </c>
      <c r="BK6" s="74">
        <v>37135.411742700002</v>
      </c>
      <c r="BL6" s="75">
        <v>1315.4467732700002</v>
      </c>
      <c r="BM6" s="74">
        <v>2409.2273757000003</v>
      </c>
      <c r="BN6" s="74">
        <v>3911.6914464499996</v>
      </c>
      <c r="BO6" s="74">
        <v>5721.0682038699997</v>
      </c>
      <c r="BP6" s="74">
        <v>7959.6733444700003</v>
      </c>
      <c r="BQ6" s="74">
        <v>9573.7825585200007</v>
      </c>
      <c r="BR6" s="74">
        <v>11878.66825904</v>
      </c>
      <c r="BS6" s="74">
        <v>15361.538009600001</v>
      </c>
      <c r="BT6" s="74">
        <v>18600.43086756</v>
      </c>
      <c r="BU6" s="74">
        <v>20917.67764898</v>
      </c>
      <c r="BV6" s="74">
        <v>24889.114211579999</v>
      </c>
      <c r="BW6" s="74">
        <v>31422.323717990002</v>
      </c>
      <c r="BX6" s="75">
        <v>1293.4295825000002</v>
      </c>
      <c r="BY6" s="74">
        <v>2915.6755535299999</v>
      </c>
      <c r="BZ6" s="74">
        <v>4752.1204428299989</v>
      </c>
      <c r="CA6" s="74">
        <v>7060.4101726499994</v>
      </c>
      <c r="CB6" s="74">
        <v>9980.8888339000005</v>
      </c>
      <c r="CC6" s="74">
        <v>14255.639347830001</v>
      </c>
      <c r="CD6" s="74">
        <v>18193.001512260002</v>
      </c>
      <c r="CE6" s="74">
        <v>22703.511663540001</v>
      </c>
      <c r="CF6" s="74">
        <v>26870.59300185</v>
      </c>
      <c r="CG6" s="74">
        <v>30900.993450490001</v>
      </c>
      <c r="CH6" s="74">
        <v>36204.233731510001</v>
      </c>
      <c r="CI6" s="74">
        <v>47000.120101709996</v>
      </c>
      <c r="CJ6" s="75">
        <v>1720.0009178899998</v>
      </c>
      <c r="CK6" s="74">
        <v>3771.7419798899991</v>
      </c>
      <c r="CL6" s="74">
        <v>6447.5959264599996</v>
      </c>
      <c r="CM6" s="74">
        <v>9558.8766895000008</v>
      </c>
      <c r="CN6" s="74">
        <v>14063.082934149999</v>
      </c>
      <c r="CO6" s="74">
        <v>18554.112188270003</v>
      </c>
      <c r="CP6" s="74">
        <v>24637.674644259998</v>
      </c>
      <c r="CQ6" s="74">
        <v>31126.667774189998</v>
      </c>
      <c r="CR6" s="74">
        <v>37476.011999399998</v>
      </c>
      <c r="CS6" s="74">
        <v>42883.974586409997</v>
      </c>
      <c r="CT6" s="74">
        <v>50278.739838479996</v>
      </c>
      <c r="CU6" s="74">
        <v>63600.866404989996</v>
      </c>
      <c r="CV6" s="75">
        <v>1336.1060859499999</v>
      </c>
      <c r="CW6" s="74">
        <v>3719.4352477299994</v>
      </c>
      <c r="CX6" s="74">
        <v>6286.4549031399993</v>
      </c>
      <c r="CY6" s="74">
        <v>11001.330999379999</v>
      </c>
      <c r="CZ6" s="74">
        <v>16408.954290669997</v>
      </c>
      <c r="DA6" s="74">
        <v>22063.996224259998</v>
      </c>
      <c r="DB6" s="74">
        <v>28621.413715739996</v>
      </c>
      <c r="DC6" s="74">
        <v>34433.205525659992</v>
      </c>
      <c r="DD6" s="74">
        <v>40463.061206349994</v>
      </c>
      <c r="DE6" s="74">
        <v>47037.58703853999</v>
      </c>
      <c r="DF6" s="74">
        <v>53634.119693900007</v>
      </c>
      <c r="DG6" s="74">
        <v>72363.727439969996</v>
      </c>
      <c r="DH6" s="75">
        <v>1242.5587446400002</v>
      </c>
      <c r="DI6" s="74">
        <v>6287.6182655600005</v>
      </c>
      <c r="DJ6" s="74">
        <v>11177.590253410001</v>
      </c>
      <c r="DK6" s="74">
        <v>16456.359801369999</v>
      </c>
      <c r="DL6" s="74">
        <v>26431.458342940001</v>
      </c>
      <c r="DM6" s="74">
        <v>34493.404230970009</v>
      </c>
      <c r="DN6" s="74">
        <v>47917.412476969999</v>
      </c>
      <c r="DO6" s="74">
        <v>59360.145185410001</v>
      </c>
      <c r="DP6" s="74">
        <v>73632.490210649994</v>
      </c>
      <c r="DQ6" s="74">
        <v>91941.084619899993</v>
      </c>
      <c r="DR6" s="74">
        <v>101435.08748228999</v>
      </c>
      <c r="DS6" s="74">
        <v>168990.02694653001</v>
      </c>
      <c r="DT6" s="75">
        <v>1824.5068181700001</v>
      </c>
      <c r="DU6" s="74">
        <v>4212.6783083299997</v>
      </c>
      <c r="DV6" s="74">
        <v>9958.3153643099995</v>
      </c>
      <c r="DW6" s="74">
        <v>23878.4811955</v>
      </c>
      <c r="DX6" s="74">
        <v>33396.821410349999</v>
      </c>
      <c r="DY6" s="74">
        <v>46963.775612470003</v>
      </c>
      <c r="DZ6" s="74">
        <v>62290.100964589998</v>
      </c>
      <c r="EA6" s="74">
        <v>73033.00699604</v>
      </c>
      <c r="EB6" s="74">
        <v>92140.637261830008</v>
      </c>
      <c r="EC6" s="74">
        <v>103708.48176672</v>
      </c>
      <c r="ED6" s="74">
        <v>125940.33567136999</v>
      </c>
      <c r="EE6" s="74">
        <v>181277.23206048002</v>
      </c>
      <c r="EF6" s="75">
        <v>2060.0119650400002</v>
      </c>
      <c r="EG6" s="74">
        <v>5477.1955545699993</v>
      </c>
      <c r="EH6" s="74">
        <v>13454.62586303</v>
      </c>
      <c r="EI6" s="74">
        <v>22753.11674166</v>
      </c>
      <c r="EJ6" s="74">
        <v>18054.400735570001</v>
      </c>
      <c r="EK6" s="74">
        <v>26162.86083116</v>
      </c>
      <c r="EL6" s="74">
        <v>28758.10231129</v>
      </c>
      <c r="EM6" s="74">
        <v>33167.64032038</v>
      </c>
      <c r="EN6" s="74">
        <v>39264.329027289998</v>
      </c>
      <c r="EO6" s="74">
        <v>44703.554780550003</v>
      </c>
      <c r="EP6" s="74">
        <v>58800.81075117</v>
      </c>
      <c r="EQ6" s="74">
        <v>95368.612737579999</v>
      </c>
      <c r="ER6" s="75">
        <v>1693.14591296</v>
      </c>
      <c r="ES6" s="74">
        <v>6371.5991201400002</v>
      </c>
      <c r="ET6" s="74">
        <v>12437.12378106</v>
      </c>
      <c r="EU6" s="74">
        <v>23774.389517629999</v>
      </c>
      <c r="EV6" s="74">
        <v>32082.26486834</v>
      </c>
      <c r="EW6" s="74">
        <v>40784.324846720003</v>
      </c>
      <c r="EX6" s="74">
        <v>57024.427387930002</v>
      </c>
      <c r="EY6" s="74">
        <v>70439.439491640005</v>
      </c>
      <c r="EZ6" s="74">
        <v>81385.340906829995</v>
      </c>
      <c r="FA6" s="74">
        <v>97564.969570149988</v>
      </c>
      <c r="FB6" s="74">
        <v>107178.32305871999</v>
      </c>
      <c r="FC6" s="74">
        <v>134590.59440114998</v>
      </c>
      <c r="FD6" s="75">
        <v>1747.7132385099999</v>
      </c>
      <c r="FE6" s="74">
        <v>8226.4435759499993</v>
      </c>
      <c r="FF6" s="74">
        <v>13305.611257370001</v>
      </c>
      <c r="FG6" s="74">
        <v>21921.461399439999</v>
      </c>
      <c r="FH6" s="74">
        <v>35423.048327059994</v>
      </c>
      <c r="FI6" s="74">
        <v>43287.475064050006</v>
      </c>
      <c r="FJ6" s="74">
        <v>52660.481902359999</v>
      </c>
      <c r="FK6" s="74">
        <v>82044.803012730001</v>
      </c>
      <c r="FL6" s="74">
        <v>95083.758983509993</v>
      </c>
      <c r="FM6" s="74">
        <v>108438.27654756</v>
      </c>
      <c r="FN6" s="74">
        <v>122226.35853346001</v>
      </c>
      <c r="FO6" s="74"/>
    </row>
    <row r="7" spans="1:171" ht="30" customHeight="1" x14ac:dyDescent="0.25">
      <c r="A7" s="159"/>
      <c r="B7" s="16" t="str">
        <f>IF('0'!$A$1=1,"Охорона навколишнього природного середовища","Environmental protection")</f>
        <v>Охорона навколишнього природного середовища</v>
      </c>
      <c r="C7" s="17">
        <v>500</v>
      </c>
      <c r="D7" s="74">
        <v>51.058037820000003</v>
      </c>
      <c r="E7" s="74">
        <v>147.67933952000001</v>
      </c>
      <c r="F7" s="74">
        <v>333.45556211999997</v>
      </c>
      <c r="G7" s="74">
        <v>482.56039716999999</v>
      </c>
      <c r="H7" s="74">
        <v>648.48525052000002</v>
      </c>
      <c r="I7" s="74">
        <v>848.71199487000013</v>
      </c>
      <c r="J7" s="74">
        <v>1151.0361582999999</v>
      </c>
      <c r="K7" s="74">
        <v>1407.00933319</v>
      </c>
      <c r="L7" s="74">
        <v>1663.39631884</v>
      </c>
      <c r="M7" s="74">
        <v>1960.7591772999999</v>
      </c>
      <c r="N7" s="74">
        <v>2422.0913428700001</v>
      </c>
      <c r="O7" s="74">
        <v>3008.4267217900001</v>
      </c>
      <c r="P7" s="75">
        <v>44.271079149999998</v>
      </c>
      <c r="Q7" s="74">
        <v>257.45291330999999</v>
      </c>
      <c r="R7" s="74">
        <v>481.5550369</v>
      </c>
      <c r="S7" s="74">
        <v>727.17812096</v>
      </c>
      <c r="T7" s="74">
        <v>1021.3683448100001</v>
      </c>
      <c r="U7" s="74">
        <v>1201.7163557000001</v>
      </c>
      <c r="V7" s="74">
        <v>1848.8881186600001</v>
      </c>
      <c r="W7" s="74">
        <v>2109.3387084400001</v>
      </c>
      <c r="X7" s="74">
        <v>2332.6439835600004</v>
      </c>
      <c r="Y7" s="74">
        <v>2499.2692379500004</v>
      </c>
      <c r="Z7" s="74">
        <v>3043.1035141900002</v>
      </c>
      <c r="AA7" s="74">
        <v>4135.4270736600001</v>
      </c>
      <c r="AB7" s="75">
        <v>81.051599289999999</v>
      </c>
      <c r="AC7" s="74">
        <v>881.03201162999994</v>
      </c>
      <c r="AD7" s="74">
        <v>1144.8070529099998</v>
      </c>
      <c r="AE7" s="74">
        <v>1710.4317936299999</v>
      </c>
      <c r="AF7" s="74">
        <v>1999.5015392</v>
      </c>
      <c r="AG7" s="74">
        <v>2211.8081179400001</v>
      </c>
      <c r="AH7" s="74">
        <v>2660.4751418000005</v>
      </c>
      <c r="AI7" s="74">
        <v>2833.5096216200004</v>
      </c>
      <c r="AJ7" s="74">
        <v>3129.1280060900003</v>
      </c>
      <c r="AK7" s="74">
        <v>3315.2569726600004</v>
      </c>
      <c r="AL7" s="74">
        <v>3514.5677643900008</v>
      </c>
      <c r="AM7" s="76">
        <v>4595.0171901100002</v>
      </c>
      <c r="AN7" s="74">
        <v>76.914946010000008</v>
      </c>
      <c r="AO7" s="74">
        <v>317.89281908999999</v>
      </c>
      <c r="AP7" s="74">
        <v>391.33473475</v>
      </c>
      <c r="AQ7" s="74">
        <v>583.30550549999998</v>
      </c>
      <c r="AR7" s="74">
        <v>798.62744801999997</v>
      </c>
      <c r="AS7" s="74">
        <v>954.93555719000005</v>
      </c>
      <c r="AT7" s="74">
        <v>1122.2592102000001</v>
      </c>
      <c r="AU7" s="74">
        <v>1308.40662099</v>
      </c>
      <c r="AV7" s="74">
        <v>1456.3578539800001</v>
      </c>
      <c r="AW7" s="74">
        <v>1761.8131636300002</v>
      </c>
      <c r="AX7" s="74">
        <v>2103.6471421400001</v>
      </c>
      <c r="AY7" s="76">
        <v>2597.0367566899999</v>
      </c>
      <c r="AZ7" s="74">
        <v>76.027218140000002</v>
      </c>
      <c r="BA7" s="74">
        <v>260.68785759000002</v>
      </c>
      <c r="BB7" s="74">
        <v>446.67585181000004</v>
      </c>
      <c r="BC7" s="74">
        <v>863.2392440000001</v>
      </c>
      <c r="BD7" s="74">
        <v>1132.0616587000002</v>
      </c>
      <c r="BE7" s="74">
        <v>1308.9260874200002</v>
      </c>
      <c r="BF7" s="74">
        <v>1546.01966586</v>
      </c>
      <c r="BG7" s="74">
        <v>1780.8341903800001</v>
      </c>
      <c r="BH7" s="74">
        <v>2063.8489159599999</v>
      </c>
      <c r="BI7" s="74">
        <v>2580.4061314</v>
      </c>
      <c r="BJ7" s="74">
        <v>3054.53742797</v>
      </c>
      <c r="BK7" s="74">
        <v>4052.9711228599999</v>
      </c>
      <c r="BL7" s="75">
        <v>95.73236381000001</v>
      </c>
      <c r="BM7" s="74">
        <v>440.45574606000002</v>
      </c>
      <c r="BN7" s="74">
        <v>704.33456267999998</v>
      </c>
      <c r="BO7" s="74">
        <v>1039.1804388300002</v>
      </c>
      <c r="BP7" s="74">
        <v>1255.0099530000002</v>
      </c>
      <c r="BQ7" s="74">
        <v>1457.2111328300002</v>
      </c>
      <c r="BR7" s="74">
        <v>1725.9236948200003</v>
      </c>
      <c r="BS7" s="74">
        <v>1936.3003022500004</v>
      </c>
      <c r="BT7" s="74">
        <v>2263.5967863199999</v>
      </c>
      <c r="BU7" s="74">
        <v>2574.77269935</v>
      </c>
      <c r="BV7" s="74">
        <v>3027.6201995500001</v>
      </c>
      <c r="BW7" s="74">
        <v>4771.6210940800001</v>
      </c>
      <c r="BX7" s="75">
        <v>141.094729</v>
      </c>
      <c r="BY7" s="74">
        <v>479.86686482000005</v>
      </c>
      <c r="BZ7" s="74">
        <v>1000.9488919000001</v>
      </c>
      <c r="CA7" s="74">
        <v>1369.8353237300003</v>
      </c>
      <c r="CB7" s="74">
        <v>1737.7650198600004</v>
      </c>
      <c r="CC7" s="74">
        <v>2116.18973289</v>
      </c>
      <c r="CD7" s="74">
        <v>2349.1615166399997</v>
      </c>
      <c r="CE7" s="74">
        <v>2563.7872278200002</v>
      </c>
      <c r="CF7" s="74">
        <v>2760.9200820200003</v>
      </c>
      <c r="CG7" s="74">
        <v>3081.9723200500002</v>
      </c>
      <c r="CH7" s="74">
        <v>3572.7500922700001</v>
      </c>
      <c r="CI7" s="74">
        <v>4739.9489292400003</v>
      </c>
      <c r="CJ7" s="75">
        <v>156.40789756000001</v>
      </c>
      <c r="CK7" s="74">
        <v>326.85068381999997</v>
      </c>
      <c r="CL7" s="74">
        <v>601.27224856999999</v>
      </c>
      <c r="CM7" s="74">
        <v>832.51080440999999</v>
      </c>
      <c r="CN7" s="74">
        <v>1171.5383093200001</v>
      </c>
      <c r="CO7" s="74">
        <v>1459.65968133</v>
      </c>
      <c r="CP7" s="74">
        <v>1798.91295068</v>
      </c>
      <c r="CQ7" s="74">
        <v>2143.1066588599997</v>
      </c>
      <c r="CR7" s="74">
        <v>2596.7662411399997</v>
      </c>
      <c r="CS7" s="74">
        <v>2992.7200512899999</v>
      </c>
      <c r="CT7" s="74">
        <v>3547.6239091799998</v>
      </c>
      <c r="CU7" s="74">
        <v>5241.2020367000005</v>
      </c>
      <c r="CV7" s="75">
        <v>175.93008113000002</v>
      </c>
      <c r="CW7" s="74">
        <v>377.63068796000005</v>
      </c>
      <c r="CX7" s="74">
        <v>743.38879368000016</v>
      </c>
      <c r="CY7" s="74">
        <v>1051.87368453</v>
      </c>
      <c r="CZ7" s="74">
        <v>1411.1352909700001</v>
      </c>
      <c r="DA7" s="74">
        <v>1758.71207624</v>
      </c>
      <c r="DB7" s="74">
        <v>2235.8252299700002</v>
      </c>
      <c r="DC7" s="74">
        <v>2574.4885731600002</v>
      </c>
      <c r="DD7" s="74">
        <v>2944.7327542900002</v>
      </c>
      <c r="DE7" s="74">
        <v>3569.1067910899997</v>
      </c>
      <c r="DF7" s="74">
        <v>4501.8145400399999</v>
      </c>
      <c r="DG7" s="74">
        <v>6317.5898769699998</v>
      </c>
      <c r="DH7" s="75">
        <v>217.20360943</v>
      </c>
      <c r="DI7" s="74">
        <v>473.31278184999996</v>
      </c>
      <c r="DJ7" s="74">
        <v>790.50678233000008</v>
      </c>
      <c r="DK7" s="74">
        <v>1082.8152484199998</v>
      </c>
      <c r="DL7" s="74">
        <v>1415.0481230800001</v>
      </c>
      <c r="DM7" s="74">
        <v>1818.7851909100002</v>
      </c>
      <c r="DN7" s="74">
        <v>2261.6342593899999</v>
      </c>
      <c r="DO7" s="74">
        <v>2475.3909333800002</v>
      </c>
      <c r="DP7" s="74">
        <v>3108.9941987100001</v>
      </c>
      <c r="DQ7" s="74">
        <v>3440.9603495599999</v>
      </c>
      <c r="DR7" s="74">
        <v>4112.3940007499996</v>
      </c>
      <c r="DS7" s="74">
        <v>6636.8466810800001</v>
      </c>
      <c r="DT7" s="75">
        <v>213.15768783999999</v>
      </c>
      <c r="DU7" s="74">
        <v>484.09704491000002</v>
      </c>
      <c r="DV7" s="74">
        <v>846.29666566999992</v>
      </c>
      <c r="DW7" s="74">
        <v>1179.61602176</v>
      </c>
      <c r="DX7" s="74">
        <v>1526.6712368399999</v>
      </c>
      <c r="DY7" s="74">
        <v>1998.56553048</v>
      </c>
      <c r="DZ7" s="74">
        <v>2469.4357838800001</v>
      </c>
      <c r="EA7" s="74">
        <v>2954.2786325500001</v>
      </c>
      <c r="EB7" s="74">
        <v>3475.50191249</v>
      </c>
      <c r="EC7" s="74">
        <v>4400.4588978900001</v>
      </c>
      <c r="ED7" s="74">
        <v>5233.9339957100001</v>
      </c>
      <c r="EE7" s="74">
        <v>8200.2255120499995</v>
      </c>
      <c r="EF7" s="75">
        <v>244.30922183999999</v>
      </c>
      <c r="EG7" s="74">
        <v>519.78443436999999</v>
      </c>
      <c r="EH7" s="74">
        <v>782.89831769000011</v>
      </c>
      <c r="EI7" s="74">
        <v>1143.4660421900001</v>
      </c>
      <c r="EJ7" s="74">
        <v>1455.59319914</v>
      </c>
      <c r="EK7" s="74">
        <v>1838.0220779000001</v>
      </c>
      <c r="EL7" s="74">
        <v>2195.21264191</v>
      </c>
      <c r="EM7" s="74">
        <v>2526.0475732800001</v>
      </c>
      <c r="EN7" s="74">
        <v>2863.6328185700004</v>
      </c>
      <c r="EO7" s="74">
        <v>3276.4053164499996</v>
      </c>
      <c r="EP7" s="74">
        <v>3827.13393636</v>
      </c>
      <c r="EQ7" s="74">
        <v>4714.1932941200002</v>
      </c>
      <c r="ER7" s="75">
        <v>235.29516394000001</v>
      </c>
      <c r="ES7" s="74">
        <v>494.25700498000003</v>
      </c>
      <c r="ET7" s="74">
        <v>874.25834594000003</v>
      </c>
      <c r="EU7" s="74">
        <v>1240.65102241</v>
      </c>
      <c r="EV7" s="74">
        <v>1648.13676074</v>
      </c>
      <c r="EW7" s="74">
        <v>2055.2922346800001</v>
      </c>
      <c r="EX7" s="74">
        <v>2410.8419781600001</v>
      </c>
      <c r="EY7" s="74">
        <v>2858.1128996999996</v>
      </c>
      <c r="EZ7" s="74">
        <v>3233.9308313200004</v>
      </c>
      <c r="FA7" s="74">
        <v>3695.6743428</v>
      </c>
      <c r="FB7" s="74">
        <v>4129.3414281100004</v>
      </c>
      <c r="FC7" s="74">
        <v>5202.5710816000001</v>
      </c>
      <c r="FD7" s="75">
        <v>378.59663226999999</v>
      </c>
      <c r="FE7" s="74">
        <v>982.66852072000006</v>
      </c>
      <c r="FF7" s="74">
        <v>1675.76769616</v>
      </c>
      <c r="FG7" s="74">
        <v>2305.3838970700003</v>
      </c>
      <c r="FH7" s="74">
        <v>2969.6174873499999</v>
      </c>
      <c r="FI7" s="74">
        <v>3662.2606430000001</v>
      </c>
      <c r="FJ7" s="74">
        <v>4416.3047383599996</v>
      </c>
      <c r="FK7" s="74">
        <v>5289.3101142799997</v>
      </c>
      <c r="FL7" s="74">
        <v>6106.9916179499996</v>
      </c>
      <c r="FM7" s="74">
        <v>6938.3939319900001</v>
      </c>
      <c r="FN7" s="74">
        <v>7728.46415978</v>
      </c>
      <c r="FO7" s="74"/>
    </row>
    <row r="8" spans="1:171" ht="30" customHeight="1" x14ac:dyDescent="0.25">
      <c r="A8" s="159"/>
      <c r="B8" s="16" t="str">
        <f>IF('0'!$A$1=1,"Житлово-комунальне господарство","Housing and communal services")</f>
        <v>Житлово-комунальне господарство</v>
      </c>
      <c r="C8" s="17">
        <v>600</v>
      </c>
      <c r="D8" s="74">
        <v>0.30051941000000004</v>
      </c>
      <c r="E8" s="74">
        <v>0.77856998999999993</v>
      </c>
      <c r="F8" s="74">
        <v>1.2536006400000002</v>
      </c>
      <c r="G8" s="74">
        <v>3.2879389699999999</v>
      </c>
      <c r="H8" s="74">
        <v>5.4527181699999998</v>
      </c>
      <c r="I8" s="74">
        <v>7.2360954300000007</v>
      </c>
      <c r="J8" s="74">
        <v>11.752714480000002</v>
      </c>
      <c r="K8" s="74">
        <v>28.071604160000003</v>
      </c>
      <c r="L8" s="74">
        <v>39.363821770000001</v>
      </c>
      <c r="M8" s="74">
        <v>73.494550779999997</v>
      </c>
      <c r="N8" s="74">
        <v>138.02123441999998</v>
      </c>
      <c r="O8" s="74">
        <v>324.24874061000003</v>
      </c>
      <c r="P8" s="75">
        <v>1.9847706599999999</v>
      </c>
      <c r="Q8" s="74">
        <v>4.2685750100000002</v>
      </c>
      <c r="R8" s="74">
        <v>6.9485775800000003</v>
      </c>
      <c r="S8" s="74">
        <v>9.3038067099999999</v>
      </c>
      <c r="T8" s="74">
        <v>13.63322421</v>
      </c>
      <c r="U8" s="74">
        <v>53.75950606</v>
      </c>
      <c r="V8" s="74">
        <v>76.06250833</v>
      </c>
      <c r="W8" s="74">
        <v>96.217431020000006</v>
      </c>
      <c r="X8" s="74">
        <v>101.65778417000001</v>
      </c>
      <c r="Y8" s="74">
        <v>211.57579509999999</v>
      </c>
      <c r="Z8" s="74">
        <v>321.25620268999995</v>
      </c>
      <c r="AA8" s="74">
        <v>379.64722853999996</v>
      </c>
      <c r="AB8" s="75">
        <v>2.22571428</v>
      </c>
      <c r="AC8" s="74">
        <v>5.3682839300000005</v>
      </c>
      <c r="AD8" s="74">
        <v>8.4129822700000005</v>
      </c>
      <c r="AE8" s="74">
        <v>11.637953240000002</v>
      </c>
      <c r="AF8" s="74">
        <v>21.962282569999999</v>
      </c>
      <c r="AG8" s="74">
        <v>25.405656839999999</v>
      </c>
      <c r="AH8" s="74">
        <v>30.56570623</v>
      </c>
      <c r="AI8" s="74">
        <v>35.013232700000003</v>
      </c>
      <c r="AJ8" s="74">
        <v>40.016479560000008</v>
      </c>
      <c r="AK8" s="74">
        <v>45.719386350000008</v>
      </c>
      <c r="AL8" s="74">
        <v>52.459065690000003</v>
      </c>
      <c r="AM8" s="76">
        <v>96.860346109999995</v>
      </c>
      <c r="AN8" s="74">
        <v>6.9729501299999992</v>
      </c>
      <c r="AO8" s="74">
        <v>9.7472042399999985</v>
      </c>
      <c r="AP8" s="74">
        <v>15.515394439999998</v>
      </c>
      <c r="AQ8" s="74">
        <v>19.688479899999997</v>
      </c>
      <c r="AR8" s="74">
        <v>27.278447440000001</v>
      </c>
      <c r="AS8" s="74">
        <v>42.239724010000003</v>
      </c>
      <c r="AT8" s="74">
        <v>57.730093940000003</v>
      </c>
      <c r="AU8" s="74">
        <v>64.090241770000006</v>
      </c>
      <c r="AV8" s="74">
        <v>67.131016840000001</v>
      </c>
      <c r="AW8" s="74">
        <v>70.637919050000008</v>
      </c>
      <c r="AX8" s="74">
        <v>73.534117080000001</v>
      </c>
      <c r="AY8" s="76">
        <v>111.53493760000001</v>
      </c>
      <c r="AZ8" s="74">
        <v>2.0615899999999999E-3</v>
      </c>
      <c r="BA8" s="74">
        <v>0.26542574999999996</v>
      </c>
      <c r="BB8" s="74">
        <v>0.27140026999999994</v>
      </c>
      <c r="BC8" s="74">
        <v>0.37988515999999994</v>
      </c>
      <c r="BD8" s="74">
        <v>0.48813065999999994</v>
      </c>
      <c r="BE8" s="74">
        <v>0.59683237</v>
      </c>
      <c r="BF8" s="74">
        <v>1.4224952800000001</v>
      </c>
      <c r="BG8" s="74">
        <v>1.9341231100000003</v>
      </c>
      <c r="BH8" s="74">
        <v>4.8622075200000001</v>
      </c>
      <c r="BI8" s="74">
        <v>5.4684026800000005</v>
      </c>
      <c r="BJ8" s="74">
        <v>8.4375713599999997</v>
      </c>
      <c r="BK8" s="74">
        <v>21.493146160000002</v>
      </c>
      <c r="BL8" s="75">
        <v>1.8007000000000003E-4</v>
      </c>
      <c r="BM8" s="74">
        <v>0.51158049999999999</v>
      </c>
      <c r="BN8" s="74">
        <v>1.0813288600000002</v>
      </c>
      <c r="BO8" s="74">
        <v>2.3819966100000003</v>
      </c>
      <c r="BP8" s="74">
        <v>2.9214542300000002</v>
      </c>
      <c r="BQ8" s="74">
        <v>3.4346719700000001</v>
      </c>
      <c r="BR8" s="74">
        <v>3.9166647700000006</v>
      </c>
      <c r="BS8" s="74">
        <v>4.6995000900000008</v>
      </c>
      <c r="BT8" s="74">
        <v>5.5426493800000012</v>
      </c>
      <c r="BU8" s="74">
        <v>6.444022910000001</v>
      </c>
      <c r="BV8" s="74">
        <v>8.0878546399999998</v>
      </c>
      <c r="BW8" s="74">
        <v>12.51301836</v>
      </c>
      <c r="BX8" s="75">
        <v>1.5837E-3</v>
      </c>
      <c r="BY8" s="74">
        <v>0.95877562999999999</v>
      </c>
      <c r="BZ8" s="74">
        <v>1.9174539400000001</v>
      </c>
      <c r="CA8" s="74">
        <v>2.84046105</v>
      </c>
      <c r="CB8" s="74">
        <v>3.7636497599999998</v>
      </c>
      <c r="CC8" s="74">
        <v>4.7160677699999995</v>
      </c>
      <c r="CD8" s="74">
        <v>5.9839159899999999</v>
      </c>
      <c r="CE8" s="74">
        <v>7.09905908</v>
      </c>
      <c r="CF8" s="74">
        <v>9.0595718999999999</v>
      </c>
      <c r="CG8" s="74">
        <v>10.26486184</v>
      </c>
      <c r="CH8" s="74">
        <v>11.405902449999999</v>
      </c>
      <c r="CI8" s="74">
        <v>16.94808192</v>
      </c>
      <c r="CJ8" s="75">
        <v>0</v>
      </c>
      <c r="CK8" s="74">
        <v>1.0759791399999998</v>
      </c>
      <c r="CL8" s="74">
        <v>2.1679951299999995</v>
      </c>
      <c r="CM8" s="74">
        <v>3.3422858799999995</v>
      </c>
      <c r="CN8" s="74">
        <v>6.4429010199999999</v>
      </c>
      <c r="CO8" s="74">
        <v>7.6161144399999996</v>
      </c>
      <c r="CP8" s="74">
        <v>9.6177761799999999</v>
      </c>
      <c r="CQ8" s="74">
        <v>16.346609059999999</v>
      </c>
      <c r="CR8" s="74">
        <v>51.647848829999994</v>
      </c>
      <c r="CS8" s="74">
        <v>57.796076939999992</v>
      </c>
      <c r="CT8" s="74">
        <v>115.99543026000001</v>
      </c>
      <c r="CU8" s="74">
        <v>296.92959332999999</v>
      </c>
      <c r="CV8" s="75">
        <v>0</v>
      </c>
      <c r="CW8" s="74">
        <v>1.3025643899999999</v>
      </c>
      <c r="CX8" s="74">
        <v>2.5041282499999999</v>
      </c>
      <c r="CY8" s="74">
        <v>3.8201147500000001</v>
      </c>
      <c r="CZ8" s="74">
        <v>5.0303685900000001</v>
      </c>
      <c r="DA8" s="74">
        <v>19.266495379999999</v>
      </c>
      <c r="DB8" s="74">
        <v>23.347462619999998</v>
      </c>
      <c r="DC8" s="74">
        <v>62.128523560000005</v>
      </c>
      <c r="DD8" s="74">
        <v>63.958235590000008</v>
      </c>
      <c r="DE8" s="74">
        <v>77.691214710000011</v>
      </c>
      <c r="DF8" s="74">
        <v>79.99870537999999</v>
      </c>
      <c r="DG8" s="74">
        <v>107.96957608000001</v>
      </c>
      <c r="DH8" s="75">
        <v>0</v>
      </c>
      <c r="DI8" s="74">
        <v>1.4655303200000001</v>
      </c>
      <c r="DJ8" s="74">
        <v>1.4655303200000001</v>
      </c>
      <c r="DK8" s="74">
        <v>6.85335625</v>
      </c>
      <c r="DL8" s="74">
        <v>8.5068907599999992</v>
      </c>
      <c r="DM8" s="74">
        <v>10.156298519999998</v>
      </c>
      <c r="DN8" s="74">
        <v>11.808580300000001</v>
      </c>
      <c r="DO8" s="74">
        <v>16.01018389</v>
      </c>
      <c r="DP8" s="74">
        <v>24.696444270000001</v>
      </c>
      <c r="DQ8" s="74">
        <v>48.188942020000006</v>
      </c>
      <c r="DR8" s="74">
        <v>51.469268240000005</v>
      </c>
      <c r="DS8" s="74">
        <v>88.544975980000004</v>
      </c>
      <c r="DT8" s="75">
        <v>0</v>
      </c>
      <c r="DU8" s="74">
        <v>1.59080825</v>
      </c>
      <c r="DV8" s="74">
        <v>3.20769496</v>
      </c>
      <c r="DW8" s="74">
        <v>4.8993873299999997</v>
      </c>
      <c r="DX8" s="74">
        <v>6.2801641900000007</v>
      </c>
      <c r="DY8" s="74">
        <v>7.9996695500000001</v>
      </c>
      <c r="DZ8" s="74">
        <v>13.05307977</v>
      </c>
      <c r="EA8" s="74">
        <v>14.873880489999999</v>
      </c>
      <c r="EB8" s="74">
        <v>44.933773409999993</v>
      </c>
      <c r="EC8" s="74">
        <v>48.514942990000002</v>
      </c>
      <c r="ED8" s="74">
        <v>73.565867150000003</v>
      </c>
      <c r="EE8" s="74">
        <v>164.05331943000002</v>
      </c>
      <c r="EF8" s="75">
        <v>0</v>
      </c>
      <c r="EG8" s="74">
        <v>0</v>
      </c>
      <c r="EH8" s="74">
        <v>2.5805017000000001</v>
      </c>
      <c r="EI8" s="74">
        <v>5.4912665700000005</v>
      </c>
      <c r="EJ8" s="74">
        <v>7.1210262699999998</v>
      </c>
      <c r="EK8" s="74">
        <v>11.33604411</v>
      </c>
      <c r="EL8" s="74">
        <v>14.93697978</v>
      </c>
      <c r="EM8" s="74">
        <v>20.58743518</v>
      </c>
      <c r="EN8" s="74">
        <v>34.510669579999998</v>
      </c>
      <c r="EO8" s="74">
        <v>70.027373349999991</v>
      </c>
      <c r="EP8" s="74">
        <v>190.56006897999998</v>
      </c>
      <c r="EQ8" s="74">
        <v>528.64677126000004</v>
      </c>
      <c r="ER8" s="75">
        <v>0.49697108000000001</v>
      </c>
      <c r="ES8" s="74">
        <v>0.49697108000000001</v>
      </c>
      <c r="ET8" s="74">
        <v>0.49697108000000001</v>
      </c>
      <c r="EU8" s="74">
        <v>0.49697108000000001</v>
      </c>
      <c r="EV8" s="74">
        <v>6.3561658699999999</v>
      </c>
      <c r="EW8" s="74">
        <v>8.0412085799999993</v>
      </c>
      <c r="EX8" s="74">
        <v>11.590682869999998</v>
      </c>
      <c r="EY8" s="74">
        <v>1296.07768287</v>
      </c>
      <c r="EZ8" s="74">
        <v>1300.5777960599999</v>
      </c>
      <c r="FA8" s="74">
        <v>7329.5450369099999</v>
      </c>
      <c r="FB8" s="74">
        <v>7333.5396330000003</v>
      </c>
      <c r="FC8" s="74">
        <v>8369.3765124199999</v>
      </c>
      <c r="FD8" s="75">
        <v>0</v>
      </c>
      <c r="FE8" s="74">
        <v>1.0364867900000001</v>
      </c>
      <c r="FF8" s="74">
        <v>32.127161139999998</v>
      </c>
      <c r="FG8" s="74">
        <v>1213.31108273</v>
      </c>
      <c r="FH8" s="74">
        <v>5085.48112004</v>
      </c>
      <c r="FI8" s="74">
        <v>5193.8694361099997</v>
      </c>
      <c r="FJ8" s="74">
        <v>5216.4731182599999</v>
      </c>
      <c r="FK8" s="74">
        <v>5218.5213908300002</v>
      </c>
      <c r="FL8" s="74">
        <v>5264.5009216400003</v>
      </c>
      <c r="FM8" s="74">
        <v>5348.8823046400003</v>
      </c>
      <c r="FN8" s="74">
        <v>7303.2977778800005</v>
      </c>
      <c r="FO8" s="74"/>
    </row>
    <row r="9" spans="1:171" ht="30" customHeight="1" x14ac:dyDescent="0.25">
      <c r="A9" s="159"/>
      <c r="B9" s="16" t="str">
        <f>IF('0'!$A$1=1,"Охорона здоров'я","Healthcare")</f>
        <v>Охорона здоров'я</v>
      </c>
      <c r="C9" s="17">
        <v>700</v>
      </c>
      <c r="D9" s="74">
        <v>333.94626765999999</v>
      </c>
      <c r="E9" s="74">
        <v>785.87522308999996</v>
      </c>
      <c r="F9" s="74">
        <v>1465.83003085</v>
      </c>
      <c r="G9" s="74">
        <v>1989.0084397599999</v>
      </c>
      <c r="H9" s="74">
        <v>2511.7875227700001</v>
      </c>
      <c r="I9" s="74">
        <v>3209.5082839199999</v>
      </c>
      <c r="J9" s="74">
        <v>3808.49898656</v>
      </c>
      <c r="K9" s="74">
        <v>4452.3146599499996</v>
      </c>
      <c r="L9" s="74">
        <v>5289.7784148399996</v>
      </c>
      <c r="M9" s="74">
        <v>6172.3057771899994</v>
      </c>
      <c r="N9" s="74">
        <v>7280.0027249800005</v>
      </c>
      <c r="O9" s="74">
        <v>10223.863091159999</v>
      </c>
      <c r="P9" s="75">
        <v>380.66219852999996</v>
      </c>
      <c r="Q9" s="74">
        <v>941.09943943999997</v>
      </c>
      <c r="R9" s="74">
        <v>1760.0896755200001</v>
      </c>
      <c r="S9" s="74">
        <v>2376.1146990799998</v>
      </c>
      <c r="T9" s="74">
        <v>3114.1891802800001</v>
      </c>
      <c r="U9" s="74">
        <v>3866.54647501</v>
      </c>
      <c r="V9" s="74">
        <v>4785.4564403100003</v>
      </c>
      <c r="W9" s="74">
        <v>5715.1204645500002</v>
      </c>
      <c r="X9" s="74">
        <v>7142.2259870899998</v>
      </c>
      <c r="Y9" s="74">
        <v>8129.4903609399998</v>
      </c>
      <c r="Z9" s="74">
        <v>9410.8207021599992</v>
      </c>
      <c r="AA9" s="74">
        <v>11358.497275209998</v>
      </c>
      <c r="AB9" s="75">
        <v>306.54386103000002</v>
      </c>
      <c r="AC9" s="74">
        <v>948.48150816999998</v>
      </c>
      <c r="AD9" s="74">
        <v>1773.76020849</v>
      </c>
      <c r="AE9" s="74">
        <v>2526.5581849199998</v>
      </c>
      <c r="AF9" s="74">
        <v>3485.1113828299999</v>
      </c>
      <c r="AG9" s="74">
        <v>4303.5779093700003</v>
      </c>
      <c r="AH9" s="74">
        <v>5712.3053273799997</v>
      </c>
      <c r="AI9" s="74">
        <v>6759.8089660799997</v>
      </c>
      <c r="AJ9" s="74">
        <v>7842.1735802499998</v>
      </c>
      <c r="AK9" s="74">
        <v>8720.2743333400012</v>
      </c>
      <c r="AL9" s="74">
        <v>9763.6942613700012</v>
      </c>
      <c r="AM9" s="76">
        <v>12879.344794170003</v>
      </c>
      <c r="AN9" s="74">
        <v>377.04860174999999</v>
      </c>
      <c r="AO9" s="74">
        <v>865.54711354999995</v>
      </c>
      <c r="AP9" s="74">
        <v>1734.86636084</v>
      </c>
      <c r="AQ9" s="74">
        <v>2301.5886451699998</v>
      </c>
      <c r="AR9" s="74">
        <v>2932.9703025799995</v>
      </c>
      <c r="AS9" s="74">
        <v>3598.1444992799998</v>
      </c>
      <c r="AT9" s="74">
        <v>4202.4208234600001</v>
      </c>
      <c r="AU9" s="74">
        <v>4820.3908110800003</v>
      </c>
      <c r="AV9" s="74">
        <v>5869.0456671000002</v>
      </c>
      <c r="AW9" s="74">
        <v>6789.5862854500001</v>
      </c>
      <c r="AX9" s="74">
        <v>7756.0186605300005</v>
      </c>
      <c r="AY9" s="76">
        <v>10580.80715778</v>
      </c>
      <c r="AZ9" s="74">
        <v>245.46730199000001</v>
      </c>
      <c r="BA9" s="74">
        <v>596.68485843000008</v>
      </c>
      <c r="BB9" s="74">
        <v>1374.5423530300002</v>
      </c>
      <c r="BC9" s="74">
        <v>1903.7080771900003</v>
      </c>
      <c r="BD9" s="74">
        <v>2395.3802494000001</v>
      </c>
      <c r="BE9" s="74">
        <v>3010.9411788799998</v>
      </c>
      <c r="BF9" s="74">
        <v>3708.5392027499997</v>
      </c>
      <c r="BG9" s="74">
        <v>4321.3292523099999</v>
      </c>
      <c r="BH9" s="74">
        <v>5199.2244102000004</v>
      </c>
      <c r="BI9" s="74">
        <v>5929.9552847100003</v>
      </c>
      <c r="BJ9" s="74">
        <v>8122.6745032400004</v>
      </c>
      <c r="BK9" s="74">
        <v>11450.41738244</v>
      </c>
      <c r="BL9" s="75">
        <v>267.46793342000001</v>
      </c>
      <c r="BM9" s="74">
        <v>638.65113742999995</v>
      </c>
      <c r="BN9" s="74">
        <v>1584.9331421400002</v>
      </c>
      <c r="BO9" s="74">
        <v>2233.7073862900002</v>
      </c>
      <c r="BP9" s="74">
        <v>2720.8578469500003</v>
      </c>
      <c r="BQ9" s="74">
        <v>3502.63758306</v>
      </c>
      <c r="BR9" s="74">
        <v>4076.9446926600003</v>
      </c>
      <c r="BS9" s="74">
        <v>4662.69729052</v>
      </c>
      <c r="BT9" s="74">
        <v>5451.2360753800003</v>
      </c>
      <c r="BU9" s="74">
        <v>6205.7305523800005</v>
      </c>
      <c r="BV9" s="74">
        <v>9447.6637730600014</v>
      </c>
      <c r="BW9" s="74">
        <v>12464.610565210001</v>
      </c>
      <c r="BX9" s="75">
        <v>355.81552908000009</v>
      </c>
      <c r="BY9" s="74">
        <v>826.3697332600002</v>
      </c>
      <c r="BZ9" s="74">
        <v>1827.2817633700001</v>
      </c>
      <c r="CA9" s="74">
        <v>2584.9834515400003</v>
      </c>
      <c r="CB9" s="74">
        <v>3256.0755614000004</v>
      </c>
      <c r="CC9" s="74">
        <v>4034.5429932800002</v>
      </c>
      <c r="CD9" s="74">
        <v>4760.1021184400006</v>
      </c>
      <c r="CE9" s="74">
        <v>6821.5437318500008</v>
      </c>
      <c r="CF9" s="74">
        <v>9481.789079350001</v>
      </c>
      <c r="CG9" s="74">
        <v>11519.461698520001</v>
      </c>
      <c r="CH9" s="74">
        <v>13162.51238283</v>
      </c>
      <c r="CI9" s="74">
        <v>16729.38381798</v>
      </c>
      <c r="CJ9" s="75">
        <v>365.71605208</v>
      </c>
      <c r="CK9" s="74">
        <v>991.64585540999997</v>
      </c>
      <c r="CL9" s="74">
        <v>1941.80614541</v>
      </c>
      <c r="CM9" s="74">
        <v>2837.0473070099997</v>
      </c>
      <c r="CN9" s="74">
        <v>4005.7390646899999</v>
      </c>
      <c r="CO9" s="74">
        <v>5317.3124633399993</v>
      </c>
      <c r="CP9" s="74">
        <v>7135.1747181800001</v>
      </c>
      <c r="CQ9" s="74">
        <v>8380.0865925300004</v>
      </c>
      <c r="CR9" s="74">
        <v>11042.57416199</v>
      </c>
      <c r="CS9" s="74">
        <v>13509.896719060001</v>
      </c>
      <c r="CT9" s="74">
        <v>15700.420702899999</v>
      </c>
      <c r="CU9" s="74">
        <v>22618.04723747</v>
      </c>
      <c r="CV9" s="75">
        <v>1808.0517808499999</v>
      </c>
      <c r="CW9" s="74">
        <v>3901.3840138599994</v>
      </c>
      <c r="CX9" s="74">
        <v>6484.2152427099991</v>
      </c>
      <c r="CY9" s="74">
        <v>8789.2344728999997</v>
      </c>
      <c r="CZ9" s="74">
        <v>11253.803093229999</v>
      </c>
      <c r="DA9" s="74">
        <v>15272.690788219999</v>
      </c>
      <c r="DB9" s="74">
        <v>18578.470576289998</v>
      </c>
      <c r="DC9" s="74">
        <v>21991.153228539999</v>
      </c>
      <c r="DD9" s="74">
        <v>24913.890369590001</v>
      </c>
      <c r="DE9" s="74">
        <v>28182.596013449998</v>
      </c>
      <c r="DF9" s="74">
        <v>31664.867515279999</v>
      </c>
      <c r="DG9" s="74">
        <v>38566.581912419999</v>
      </c>
      <c r="DH9" s="75">
        <v>2016.3327457699997</v>
      </c>
      <c r="DI9" s="74">
        <v>4727.8184881300003</v>
      </c>
      <c r="DJ9" s="74">
        <v>7786.8360687900004</v>
      </c>
      <c r="DK9" s="74">
        <v>14948.272125920003</v>
      </c>
      <c r="DL9" s="74">
        <v>23956.192854509995</v>
      </c>
      <c r="DM9" s="74">
        <v>32953.600846610003</v>
      </c>
      <c r="DN9" s="74">
        <v>42273.479635260002</v>
      </c>
      <c r="DO9" s="74">
        <v>51874.789243449995</v>
      </c>
      <c r="DP9" s="74">
        <v>62624.321118200009</v>
      </c>
      <c r="DQ9" s="74">
        <v>75991.097916399987</v>
      </c>
      <c r="DR9" s="74">
        <v>89053.535133390003</v>
      </c>
      <c r="DS9" s="74">
        <v>124923.68195662</v>
      </c>
      <c r="DT9" s="75">
        <v>7203.4063311199998</v>
      </c>
      <c r="DU9" s="74">
        <v>22172.71795332</v>
      </c>
      <c r="DV9" s="74">
        <v>34708.061121809995</v>
      </c>
      <c r="DW9" s="74">
        <v>44063.697953519993</v>
      </c>
      <c r="DX9" s="74">
        <v>62266.8116046</v>
      </c>
      <c r="DY9" s="74">
        <v>76287.813139050006</v>
      </c>
      <c r="DZ9" s="74">
        <v>86542.021679149999</v>
      </c>
      <c r="EA9" s="74">
        <v>96443.845425100008</v>
      </c>
      <c r="EB9" s="74">
        <v>109746.97406156</v>
      </c>
      <c r="EC9" s="74">
        <v>122671.78172554</v>
      </c>
      <c r="ED9" s="74">
        <v>139334.64582817999</v>
      </c>
      <c r="EE9" s="74">
        <v>171016.51691343999</v>
      </c>
      <c r="EF9" s="75">
        <v>3606.91320589</v>
      </c>
      <c r="EG9" s="74">
        <v>23631.6060736</v>
      </c>
      <c r="EH9" s="74">
        <v>40004.732291169996</v>
      </c>
      <c r="EI9" s="74">
        <v>54380.628110500002</v>
      </c>
      <c r="EJ9" s="74">
        <v>68610.760286400007</v>
      </c>
      <c r="EK9" s="74">
        <v>84461.581647550003</v>
      </c>
      <c r="EL9" s="74">
        <v>96399.080926809998</v>
      </c>
      <c r="EM9" s="74">
        <v>110055.4723182</v>
      </c>
      <c r="EN9" s="74">
        <v>127492.94833992</v>
      </c>
      <c r="EO9" s="74">
        <v>141415.49284364001</v>
      </c>
      <c r="EP9" s="74">
        <v>154612.37967540001</v>
      </c>
      <c r="EQ9" s="74">
        <v>184268.04963920999</v>
      </c>
      <c r="ER9" s="75">
        <v>7694.4084749700005</v>
      </c>
      <c r="ES9" s="74">
        <v>24447.577356580001</v>
      </c>
      <c r="ET9" s="74">
        <v>38958.214682419995</v>
      </c>
      <c r="EU9" s="74">
        <v>52316.478661989997</v>
      </c>
      <c r="EV9" s="74">
        <v>67373.394797560002</v>
      </c>
      <c r="EW9" s="74">
        <v>82557.01729489</v>
      </c>
      <c r="EX9" s="74">
        <v>97506.044193249996</v>
      </c>
      <c r="EY9" s="74">
        <v>112028.53518358999</v>
      </c>
      <c r="EZ9" s="74">
        <v>128329.94768422999</v>
      </c>
      <c r="FA9" s="74">
        <v>142430.43302974</v>
      </c>
      <c r="FB9" s="74">
        <v>161206.30782717999</v>
      </c>
      <c r="FC9" s="74">
        <v>179258.12163723001</v>
      </c>
      <c r="FD9" s="75">
        <v>5576.6972840799999</v>
      </c>
      <c r="FE9" s="74">
        <v>25561.362961909999</v>
      </c>
      <c r="FF9" s="74">
        <v>41323.101419539998</v>
      </c>
      <c r="FG9" s="74">
        <v>55051.94365822</v>
      </c>
      <c r="FH9" s="74">
        <v>73142.784768750003</v>
      </c>
      <c r="FI9" s="74">
        <v>89995.541958479997</v>
      </c>
      <c r="FJ9" s="74">
        <v>106178.24163566</v>
      </c>
      <c r="FK9" s="74">
        <v>123260.03290274</v>
      </c>
      <c r="FL9" s="74">
        <v>139433.66393632998</v>
      </c>
      <c r="FM9" s="74">
        <v>156226.60977839999</v>
      </c>
      <c r="FN9" s="74">
        <v>174533.15321632</v>
      </c>
      <c r="FO9" s="74"/>
    </row>
    <row r="10" spans="1:171" ht="30" customHeight="1" x14ac:dyDescent="0.25">
      <c r="A10" s="159"/>
      <c r="B10" s="16" t="str">
        <f>IF('0'!$A$1=1,"Духовний та фізичний розвиток","Spiritual and physical development")</f>
        <v>Духовний та фізичний розвиток</v>
      </c>
      <c r="C10" s="17">
        <v>800</v>
      </c>
      <c r="D10" s="74">
        <v>134.43678568000001</v>
      </c>
      <c r="E10" s="74">
        <v>268.10226053000002</v>
      </c>
      <c r="F10" s="74">
        <v>515.09680308999998</v>
      </c>
      <c r="G10" s="74">
        <v>918.31154765999997</v>
      </c>
      <c r="H10" s="74">
        <v>1125.6263286999999</v>
      </c>
      <c r="I10" s="74">
        <v>1387.3186704100001</v>
      </c>
      <c r="J10" s="74">
        <v>1649.9056186400001</v>
      </c>
      <c r="K10" s="74">
        <v>1892.9352203200001</v>
      </c>
      <c r="L10" s="74">
        <v>2150.9729917300001</v>
      </c>
      <c r="M10" s="74">
        <v>2893.7020152900004</v>
      </c>
      <c r="N10" s="74">
        <v>3229.9649950400003</v>
      </c>
      <c r="O10" s="74">
        <v>3830.4235497800005</v>
      </c>
      <c r="P10" s="75">
        <v>162.94105136000002</v>
      </c>
      <c r="Q10" s="74">
        <v>338.32747292000005</v>
      </c>
      <c r="R10" s="74">
        <v>603.74919801999999</v>
      </c>
      <c r="S10" s="74">
        <v>1257.6909756999999</v>
      </c>
      <c r="T10" s="74">
        <v>1723.7180051899995</v>
      </c>
      <c r="U10" s="74">
        <v>2086.1981125899997</v>
      </c>
      <c r="V10" s="74">
        <v>2524.9372615299999</v>
      </c>
      <c r="W10" s="74">
        <v>2911.3037916900003</v>
      </c>
      <c r="X10" s="74">
        <v>3410.42993716</v>
      </c>
      <c r="Y10" s="74">
        <v>4204.6925240800001</v>
      </c>
      <c r="Z10" s="74">
        <v>4703.6108694999994</v>
      </c>
      <c r="AA10" s="74">
        <v>5488.4726450799999</v>
      </c>
      <c r="AB10" s="75">
        <v>177.85356486999999</v>
      </c>
      <c r="AC10" s="74">
        <v>396.12011168999999</v>
      </c>
      <c r="AD10" s="74">
        <v>687.50086694999993</v>
      </c>
      <c r="AE10" s="74">
        <v>1384.8942841500002</v>
      </c>
      <c r="AF10" s="74">
        <v>1845.7352736500002</v>
      </c>
      <c r="AG10" s="74">
        <v>2126.5062611200001</v>
      </c>
      <c r="AH10" s="74">
        <v>2528.1661087900002</v>
      </c>
      <c r="AI10" s="74">
        <v>2891.2941277199998</v>
      </c>
      <c r="AJ10" s="74">
        <v>3217.3593061899996</v>
      </c>
      <c r="AK10" s="74">
        <v>3703.8021065200001</v>
      </c>
      <c r="AL10" s="74">
        <v>4100.9706841200004</v>
      </c>
      <c r="AM10" s="76">
        <v>5111.8910317099999</v>
      </c>
      <c r="AN10" s="74">
        <v>172.4655228</v>
      </c>
      <c r="AO10" s="74">
        <v>382.65277096</v>
      </c>
      <c r="AP10" s="74">
        <v>591.54240503999995</v>
      </c>
      <c r="AQ10" s="74">
        <v>1434.9558751999998</v>
      </c>
      <c r="AR10" s="74">
        <v>1711.8782376099998</v>
      </c>
      <c r="AS10" s="74">
        <v>2266.8983024700001</v>
      </c>
      <c r="AT10" s="74">
        <v>2518.04841321</v>
      </c>
      <c r="AU10" s="74">
        <v>2820.76776109</v>
      </c>
      <c r="AV10" s="74">
        <v>3081.6869937900001</v>
      </c>
      <c r="AW10" s="74">
        <v>3988.3435063200004</v>
      </c>
      <c r="AX10" s="74">
        <v>4268.7125094800003</v>
      </c>
      <c r="AY10" s="76">
        <v>4872.367518510001</v>
      </c>
      <c r="AZ10" s="74">
        <v>159.74799608999999</v>
      </c>
      <c r="BA10" s="74">
        <v>359.83550376999995</v>
      </c>
      <c r="BB10" s="74">
        <v>667.20579071999987</v>
      </c>
      <c r="BC10" s="74">
        <v>2028.0194294</v>
      </c>
      <c r="BD10" s="74">
        <v>2836.8232725300004</v>
      </c>
      <c r="BE10" s="74">
        <v>3149.9003895199999</v>
      </c>
      <c r="BF10" s="74">
        <v>3453.6776268999997</v>
      </c>
      <c r="BG10" s="74">
        <v>3703.70580144</v>
      </c>
      <c r="BH10" s="74">
        <v>4033.74254122</v>
      </c>
      <c r="BI10" s="74">
        <v>4441.7597468699996</v>
      </c>
      <c r="BJ10" s="74">
        <v>5932.9251075400007</v>
      </c>
      <c r="BK10" s="74">
        <v>6619.1536474799996</v>
      </c>
      <c r="BL10" s="75">
        <v>178.90327732</v>
      </c>
      <c r="BM10" s="74">
        <v>402.02196087000004</v>
      </c>
      <c r="BN10" s="74">
        <v>739.80892940000001</v>
      </c>
      <c r="BO10" s="74">
        <v>1063.12037975</v>
      </c>
      <c r="BP10" s="74">
        <v>1349.5652247500002</v>
      </c>
      <c r="BQ10" s="74">
        <v>1707.1999412700002</v>
      </c>
      <c r="BR10" s="74">
        <v>2087.3825649</v>
      </c>
      <c r="BS10" s="74">
        <v>2903.0766171600003</v>
      </c>
      <c r="BT10" s="74">
        <v>3379.5676133700003</v>
      </c>
      <c r="BU10" s="74">
        <v>3736.8787461900001</v>
      </c>
      <c r="BV10" s="74">
        <v>4189.7346905200002</v>
      </c>
      <c r="BW10" s="74">
        <v>4958.9491845500006</v>
      </c>
      <c r="BX10" s="75">
        <v>211.10004502999999</v>
      </c>
      <c r="BY10" s="74">
        <v>572.44329245999995</v>
      </c>
      <c r="BZ10" s="74">
        <v>1201.5722648299998</v>
      </c>
      <c r="CA10" s="74">
        <v>1915.7874932499999</v>
      </c>
      <c r="CB10" s="74">
        <v>2443.8125093299996</v>
      </c>
      <c r="CC10" s="74">
        <v>3089.7496560699997</v>
      </c>
      <c r="CD10" s="74">
        <v>3757.4902112699997</v>
      </c>
      <c r="CE10" s="74">
        <v>4457.1284965300001</v>
      </c>
      <c r="CF10" s="74">
        <v>4984.0606324099999</v>
      </c>
      <c r="CG10" s="74">
        <v>5515.0125966199994</v>
      </c>
      <c r="CH10" s="74">
        <v>6105.5334481899999</v>
      </c>
      <c r="CI10" s="74">
        <v>7898.0665749799991</v>
      </c>
      <c r="CJ10" s="75">
        <v>328.18067606000005</v>
      </c>
      <c r="CK10" s="74">
        <v>834.81318917999988</v>
      </c>
      <c r="CL10" s="74">
        <v>1464.28471941</v>
      </c>
      <c r="CM10" s="74">
        <v>2112.99982774</v>
      </c>
      <c r="CN10" s="74">
        <v>2780.1541787400001</v>
      </c>
      <c r="CO10" s="74">
        <v>3476.1197940100001</v>
      </c>
      <c r="CP10" s="74">
        <v>4101.44889246</v>
      </c>
      <c r="CQ10" s="74">
        <v>4756.7411671600003</v>
      </c>
      <c r="CR10" s="74">
        <v>5417.8430428600004</v>
      </c>
      <c r="CS10" s="74">
        <v>6200.8265028599999</v>
      </c>
      <c r="CT10" s="74">
        <v>7101.73851491</v>
      </c>
      <c r="CU10" s="74">
        <v>10107.07377216</v>
      </c>
      <c r="CV10" s="75">
        <v>402.54168206999992</v>
      </c>
      <c r="CW10" s="74">
        <v>937.68698803999996</v>
      </c>
      <c r="CX10" s="74">
        <v>1565.54470593</v>
      </c>
      <c r="CY10" s="74">
        <v>2184.6723766100004</v>
      </c>
      <c r="CZ10" s="74">
        <v>2948.1729575500003</v>
      </c>
      <c r="DA10" s="74">
        <v>3691.6839763500002</v>
      </c>
      <c r="DB10" s="74">
        <v>4544.6509229800004</v>
      </c>
      <c r="DC10" s="74">
        <v>5248.7831872000006</v>
      </c>
      <c r="DD10" s="74">
        <v>5988.1226784999999</v>
      </c>
      <c r="DE10" s="74">
        <v>7042.4359871699999</v>
      </c>
      <c r="DF10" s="74">
        <v>7967.5724190000001</v>
      </c>
      <c r="DG10" s="74">
        <v>9966.973427070001</v>
      </c>
      <c r="DH10" s="75">
        <v>417.36009622000012</v>
      </c>
      <c r="DI10" s="74">
        <v>897.32829907999985</v>
      </c>
      <c r="DJ10" s="74">
        <v>1656.4642399100003</v>
      </c>
      <c r="DK10" s="74">
        <v>2097.91579039</v>
      </c>
      <c r="DL10" s="74">
        <v>2687.5460703099998</v>
      </c>
      <c r="DM10" s="74">
        <v>3480.3232688800008</v>
      </c>
      <c r="DN10" s="74">
        <v>4195.5324955300002</v>
      </c>
      <c r="DO10" s="74">
        <v>4970.7207492799998</v>
      </c>
      <c r="DP10" s="74">
        <v>5882.8773705000003</v>
      </c>
      <c r="DQ10" s="74">
        <v>6734.7991841599996</v>
      </c>
      <c r="DR10" s="74">
        <v>7415.6247222700003</v>
      </c>
      <c r="DS10" s="74">
        <v>9826.3811208099996</v>
      </c>
      <c r="DT10" s="75">
        <v>462.75601551</v>
      </c>
      <c r="DU10" s="74">
        <v>1117.7629225399999</v>
      </c>
      <c r="DV10" s="74">
        <v>2071.1283399899999</v>
      </c>
      <c r="DW10" s="74">
        <v>3022.8012182299999</v>
      </c>
      <c r="DX10" s="74">
        <v>3969.2369804299997</v>
      </c>
      <c r="DY10" s="74">
        <v>5144.7081672299992</v>
      </c>
      <c r="DZ10" s="74">
        <v>6502.3252766300002</v>
      </c>
      <c r="EA10" s="74">
        <v>7818.17876918</v>
      </c>
      <c r="EB10" s="74">
        <v>9780.4835528600015</v>
      </c>
      <c r="EC10" s="74">
        <v>10992.159999860001</v>
      </c>
      <c r="ED10" s="74">
        <v>12411.936664909999</v>
      </c>
      <c r="EE10" s="74">
        <v>15970.330848200001</v>
      </c>
      <c r="EF10" s="75">
        <v>608.95226886</v>
      </c>
      <c r="EG10" s="74">
        <v>1365.5589757999999</v>
      </c>
      <c r="EH10" s="74">
        <v>2021.4966714300001</v>
      </c>
      <c r="EI10" s="74">
        <v>2856.6335398699998</v>
      </c>
      <c r="EJ10" s="74">
        <v>3479.38954913</v>
      </c>
      <c r="EK10" s="74">
        <v>4575.7058243199999</v>
      </c>
      <c r="EL10" s="74">
        <v>5919.1029777900003</v>
      </c>
      <c r="EM10" s="74">
        <v>6590.9572834499995</v>
      </c>
      <c r="EN10" s="74">
        <v>7551.3242710499999</v>
      </c>
      <c r="EO10" s="74">
        <v>8385.0567501999994</v>
      </c>
      <c r="EP10" s="74">
        <v>9390.778403979999</v>
      </c>
      <c r="EQ10" s="74">
        <v>11051.260497180001</v>
      </c>
      <c r="ER10" s="75">
        <v>508.51321318999999</v>
      </c>
      <c r="ES10" s="74">
        <v>1083.3038570699998</v>
      </c>
      <c r="ET10" s="74">
        <v>2059.4156076700001</v>
      </c>
      <c r="EU10" s="74">
        <v>2729.3167738000002</v>
      </c>
      <c r="EV10" s="74">
        <v>3786.29402944</v>
      </c>
      <c r="EW10" s="74">
        <v>4922.1151018299997</v>
      </c>
      <c r="EX10" s="74">
        <v>5952.4580501099999</v>
      </c>
      <c r="EY10" s="74">
        <v>6936.6634301300001</v>
      </c>
      <c r="EZ10" s="74">
        <v>7977.6578321800007</v>
      </c>
      <c r="FA10" s="74">
        <v>9027.8525786099999</v>
      </c>
      <c r="FB10" s="74">
        <v>10158.321166489999</v>
      </c>
      <c r="FC10" s="74">
        <v>11817.6699556</v>
      </c>
      <c r="FD10" s="75">
        <v>704.93459903999997</v>
      </c>
      <c r="FE10" s="74">
        <v>1583.7536231300001</v>
      </c>
      <c r="FF10" s="74">
        <v>2561.0129755300004</v>
      </c>
      <c r="FG10" s="74">
        <v>3609.0734954600002</v>
      </c>
      <c r="FH10" s="74">
        <v>4937.7997395100001</v>
      </c>
      <c r="FI10" s="74">
        <v>6199.4197345100001</v>
      </c>
      <c r="FJ10" s="74">
        <v>7482.6036411000005</v>
      </c>
      <c r="FK10" s="74">
        <v>8980.6020216599991</v>
      </c>
      <c r="FL10" s="74">
        <v>10165.94912757</v>
      </c>
      <c r="FM10" s="74">
        <v>11645.931195990001</v>
      </c>
      <c r="FN10" s="74">
        <v>13459.700260129999</v>
      </c>
      <c r="FO10" s="74"/>
    </row>
    <row r="11" spans="1:171" ht="30" customHeight="1" x14ac:dyDescent="0.25">
      <c r="A11" s="159"/>
      <c r="B11" s="16" t="str">
        <f>IF('0'!$A$1=1,"Освіта","Education")</f>
        <v>Освіта</v>
      </c>
      <c r="C11" s="17">
        <v>900</v>
      </c>
      <c r="D11" s="74">
        <v>1603.1229047599995</v>
      </c>
      <c r="E11" s="74">
        <v>3665.4866608999996</v>
      </c>
      <c r="F11" s="74">
        <v>6042.3279317500001</v>
      </c>
      <c r="G11" s="74">
        <v>8246.4450289399992</v>
      </c>
      <c r="H11" s="74">
        <v>10282.860995979998</v>
      </c>
      <c r="I11" s="74">
        <v>13306.961813069996</v>
      </c>
      <c r="J11" s="74">
        <v>15320.150181469999</v>
      </c>
      <c r="K11" s="74">
        <v>16838.716927369998</v>
      </c>
      <c r="L11" s="74">
        <v>19024.331020769998</v>
      </c>
      <c r="M11" s="74">
        <v>21399.476909680001</v>
      </c>
      <c r="N11" s="74">
        <v>24007.170178349999</v>
      </c>
      <c r="O11" s="74">
        <v>27232.746629959998</v>
      </c>
      <c r="P11" s="75">
        <v>1992.1449085300005</v>
      </c>
      <c r="Q11" s="74">
        <v>4302.4033355300007</v>
      </c>
      <c r="R11" s="74">
        <v>6971.6010600200007</v>
      </c>
      <c r="S11" s="74">
        <v>9411.9948496100005</v>
      </c>
      <c r="T11" s="74">
        <v>11879.351410070001</v>
      </c>
      <c r="U11" s="74">
        <v>15207.17923793</v>
      </c>
      <c r="V11" s="74">
        <v>17378.477315640001</v>
      </c>
      <c r="W11" s="74">
        <v>19097.854870720003</v>
      </c>
      <c r="X11" s="74">
        <v>21684.269311200002</v>
      </c>
      <c r="Y11" s="74">
        <v>24143.236188429997</v>
      </c>
      <c r="Z11" s="74">
        <v>26852.997911099999</v>
      </c>
      <c r="AA11" s="74">
        <v>30243.233786750003</v>
      </c>
      <c r="AB11" s="75">
        <v>2038.5361856100001</v>
      </c>
      <c r="AC11" s="74">
        <v>4569.6056021199993</v>
      </c>
      <c r="AD11" s="74">
        <v>7307.0453206100001</v>
      </c>
      <c r="AE11" s="74">
        <v>9968.0721817699996</v>
      </c>
      <c r="AF11" s="74">
        <v>12315.78969783</v>
      </c>
      <c r="AG11" s="74">
        <v>15611.0411688</v>
      </c>
      <c r="AH11" s="74">
        <v>18010.187700940001</v>
      </c>
      <c r="AI11" s="74">
        <v>19667.653291920004</v>
      </c>
      <c r="AJ11" s="74">
        <v>22261.820845210001</v>
      </c>
      <c r="AK11" s="74">
        <v>24352.818091920002</v>
      </c>
      <c r="AL11" s="74">
        <v>27220.258203480003</v>
      </c>
      <c r="AM11" s="76">
        <v>30943.0780811</v>
      </c>
      <c r="AN11" s="74">
        <v>1885.5606804099998</v>
      </c>
      <c r="AO11" s="74">
        <v>3979.59268187</v>
      </c>
      <c r="AP11" s="74">
        <v>6608.6310180199989</v>
      </c>
      <c r="AQ11" s="74">
        <v>8886.0386853799973</v>
      </c>
      <c r="AR11" s="74">
        <v>11309.34631056</v>
      </c>
      <c r="AS11" s="74">
        <v>14691.186240009998</v>
      </c>
      <c r="AT11" s="74">
        <v>16725.703360509997</v>
      </c>
      <c r="AU11" s="74">
        <v>18399.502489269998</v>
      </c>
      <c r="AV11" s="74">
        <v>20772.021571399993</v>
      </c>
      <c r="AW11" s="74">
        <v>22951.165045689995</v>
      </c>
      <c r="AX11" s="74">
        <v>25358.663787239999</v>
      </c>
      <c r="AY11" s="76">
        <v>28677.868445790002</v>
      </c>
      <c r="AZ11" s="74">
        <v>1579.00691517</v>
      </c>
      <c r="BA11" s="74">
        <v>3764.5742555700003</v>
      </c>
      <c r="BB11" s="74">
        <v>6322.7044894200008</v>
      </c>
      <c r="BC11" s="74">
        <v>8655.0243499200005</v>
      </c>
      <c r="BD11" s="74">
        <v>10905.922621009999</v>
      </c>
      <c r="BE11" s="74">
        <v>14288.769342569998</v>
      </c>
      <c r="BF11" s="74">
        <v>16394.876984369999</v>
      </c>
      <c r="BG11" s="74">
        <v>17957.992189150002</v>
      </c>
      <c r="BH11" s="74">
        <v>20390.602782030001</v>
      </c>
      <c r="BI11" s="74">
        <v>23112.600853529995</v>
      </c>
      <c r="BJ11" s="74">
        <v>26072.297752729999</v>
      </c>
      <c r="BK11" s="74">
        <v>30185.697775469998</v>
      </c>
      <c r="BL11" s="75">
        <v>1787.0253277300001</v>
      </c>
      <c r="BM11" s="74">
        <v>3052.8612285700005</v>
      </c>
      <c r="BN11" s="74">
        <v>6960.8320174099999</v>
      </c>
      <c r="BO11" s="74">
        <v>9422.2506445899999</v>
      </c>
      <c r="BP11" s="74">
        <v>11841.220208700001</v>
      </c>
      <c r="BQ11" s="74">
        <v>15592.822756810001</v>
      </c>
      <c r="BR11" s="74">
        <v>18156.696153150002</v>
      </c>
      <c r="BS11" s="74">
        <v>20273.124801510003</v>
      </c>
      <c r="BT11" s="74">
        <v>24738.645749260002</v>
      </c>
      <c r="BU11" s="74">
        <v>27354.982007639999</v>
      </c>
      <c r="BV11" s="74">
        <v>30314.409507619999</v>
      </c>
      <c r="BW11" s="74">
        <v>34826.478584500001</v>
      </c>
      <c r="BX11" s="75">
        <v>2232.2327515399998</v>
      </c>
      <c r="BY11" s="74">
        <v>4261.8594569699999</v>
      </c>
      <c r="BZ11" s="74">
        <v>8904.3352245599999</v>
      </c>
      <c r="CA11" s="74">
        <v>11934.007003209999</v>
      </c>
      <c r="CB11" s="74">
        <v>14900.73564232</v>
      </c>
      <c r="CC11" s="74">
        <v>19754.411545199997</v>
      </c>
      <c r="CD11" s="74">
        <v>22600.36145407</v>
      </c>
      <c r="CE11" s="74">
        <v>24810.100308609999</v>
      </c>
      <c r="CF11" s="74">
        <v>28253.69642901</v>
      </c>
      <c r="CG11" s="74">
        <v>31520.278193009995</v>
      </c>
      <c r="CH11" s="74">
        <v>35215.342434810002</v>
      </c>
      <c r="CI11" s="74">
        <v>41297.311380380001</v>
      </c>
      <c r="CJ11" s="75">
        <v>2546.6985754700004</v>
      </c>
      <c r="CK11" s="74">
        <v>5728.07417962</v>
      </c>
      <c r="CL11" s="74">
        <v>9506.8870458800011</v>
      </c>
      <c r="CM11" s="74">
        <v>12966.578561800001</v>
      </c>
      <c r="CN11" s="74">
        <v>16265.585887140001</v>
      </c>
      <c r="CO11" s="74">
        <v>21625.772383970001</v>
      </c>
      <c r="CP11" s="74">
        <v>24817.855904020005</v>
      </c>
      <c r="CQ11" s="74">
        <v>27369.900856349996</v>
      </c>
      <c r="CR11" s="74">
        <v>30878.629187680002</v>
      </c>
      <c r="CS11" s="74">
        <v>34410.955098620005</v>
      </c>
      <c r="CT11" s="74">
        <v>38358.406058660003</v>
      </c>
      <c r="CU11" s="74">
        <v>44324.335081590012</v>
      </c>
      <c r="CV11" s="75">
        <v>2873.9346984899994</v>
      </c>
      <c r="CW11" s="74">
        <v>6627.7728093000005</v>
      </c>
      <c r="CX11" s="74">
        <v>10857.875133789999</v>
      </c>
      <c r="CY11" s="74">
        <v>14980.060076350001</v>
      </c>
      <c r="CZ11" s="74">
        <v>19245.0791145</v>
      </c>
      <c r="DA11" s="74">
        <v>25507.474444320003</v>
      </c>
      <c r="DB11" s="74">
        <v>28994.88352707</v>
      </c>
      <c r="DC11" s="74">
        <v>31801.486211559997</v>
      </c>
      <c r="DD11" s="74">
        <v>35955.528082470002</v>
      </c>
      <c r="DE11" s="74">
        <v>40006.803067829998</v>
      </c>
      <c r="DF11" s="74">
        <v>44598.458805560003</v>
      </c>
      <c r="DG11" s="74">
        <v>51656.621445979996</v>
      </c>
      <c r="DH11" s="75">
        <v>3215.2276764300004</v>
      </c>
      <c r="DI11" s="74">
        <v>6990.7486931600006</v>
      </c>
      <c r="DJ11" s="74">
        <v>11706.863821350002</v>
      </c>
      <c r="DK11" s="74">
        <v>15549.25753099</v>
      </c>
      <c r="DL11" s="74">
        <v>19387.995144410004</v>
      </c>
      <c r="DM11" s="74">
        <v>25297.57578848</v>
      </c>
      <c r="DN11" s="74">
        <v>29191.548880180002</v>
      </c>
      <c r="DO11" s="74">
        <v>31801.445226039999</v>
      </c>
      <c r="DP11" s="74">
        <v>36268.734479910003</v>
      </c>
      <c r="DQ11" s="74">
        <v>40496.402751699999</v>
      </c>
      <c r="DR11" s="74">
        <v>45084.023261679999</v>
      </c>
      <c r="DS11" s="74">
        <v>52857.80442239</v>
      </c>
      <c r="DT11" s="75">
        <v>3630.11092435</v>
      </c>
      <c r="DU11" s="74">
        <v>8108.0252277600002</v>
      </c>
      <c r="DV11" s="74">
        <v>13264.282811569999</v>
      </c>
      <c r="DW11" s="74">
        <v>18214.562843419997</v>
      </c>
      <c r="DX11" s="74">
        <v>23076.057395610002</v>
      </c>
      <c r="DY11" s="74">
        <v>30854.308055509999</v>
      </c>
      <c r="DZ11" s="74">
        <v>35586.572155629998</v>
      </c>
      <c r="EA11" s="74">
        <v>38897.555882109998</v>
      </c>
      <c r="EB11" s="74">
        <v>44067.214022239998</v>
      </c>
      <c r="EC11" s="74">
        <v>48993.368430769995</v>
      </c>
      <c r="ED11" s="74">
        <v>54476.664797819998</v>
      </c>
      <c r="EE11" s="74">
        <v>63839.669486669998</v>
      </c>
      <c r="EF11" s="75">
        <v>3948.9372708699998</v>
      </c>
      <c r="EG11" s="74">
        <v>8531.3987574300008</v>
      </c>
      <c r="EH11" s="74">
        <v>13376.02689266</v>
      </c>
      <c r="EI11" s="74">
        <v>17919.61284691</v>
      </c>
      <c r="EJ11" s="74">
        <v>22344.286655080003</v>
      </c>
      <c r="EK11" s="74">
        <v>28787.212324400003</v>
      </c>
      <c r="EL11" s="74">
        <v>32516.792463450001</v>
      </c>
      <c r="EM11" s="74">
        <v>35452.449991820002</v>
      </c>
      <c r="EN11" s="74">
        <v>40560.469664180004</v>
      </c>
      <c r="EO11" s="74">
        <v>45319.84891737</v>
      </c>
      <c r="EP11" s="74">
        <v>50255.332583519994</v>
      </c>
      <c r="EQ11" s="74">
        <v>58508.58325068</v>
      </c>
      <c r="ER11" s="75">
        <v>3312.5111348200003</v>
      </c>
      <c r="ES11" s="74">
        <v>7632.4879407799999</v>
      </c>
      <c r="ET11" s="74">
        <v>12498.53485641</v>
      </c>
      <c r="EU11" s="74">
        <v>16288.69438399</v>
      </c>
      <c r="EV11" s="74">
        <v>21846.137615009997</v>
      </c>
      <c r="EW11" s="74">
        <v>29450.194645479998</v>
      </c>
      <c r="EX11" s="74">
        <v>33147.785231599999</v>
      </c>
      <c r="EY11" s="74">
        <v>36573.208685919999</v>
      </c>
      <c r="EZ11" s="74">
        <v>41604.616929279997</v>
      </c>
      <c r="FA11" s="74">
        <v>46469.399844179999</v>
      </c>
      <c r="FB11" s="74">
        <v>52093.302737589998</v>
      </c>
      <c r="FC11" s="74">
        <v>60440.127767389997</v>
      </c>
      <c r="FD11" s="75">
        <v>3730.7178981100001</v>
      </c>
      <c r="FE11" s="74">
        <v>8233.5218976899996</v>
      </c>
      <c r="FF11" s="74">
        <v>13555.690090850001</v>
      </c>
      <c r="FG11" s="74">
        <v>18340.793412990002</v>
      </c>
      <c r="FH11" s="74">
        <v>23527.16647289</v>
      </c>
      <c r="FI11" s="74">
        <v>31795.850610939997</v>
      </c>
      <c r="FJ11" s="74">
        <v>36206.929705730006</v>
      </c>
      <c r="FK11" s="74">
        <v>39729.408825500002</v>
      </c>
      <c r="FL11" s="74">
        <v>47275.093449220003</v>
      </c>
      <c r="FM11" s="74">
        <v>52455.273351489996</v>
      </c>
      <c r="FN11" s="74">
        <v>55248.681392699997</v>
      </c>
      <c r="FO11" s="74"/>
    </row>
    <row r="12" spans="1:171" ht="30" customHeight="1" x14ac:dyDescent="0.25">
      <c r="A12" s="159"/>
      <c r="B12" s="16" t="str">
        <f>IF('0'!$A$1=1,"Соціальний захист та соціальне забезпечення","Social protection and social security")</f>
        <v>Соціальний захист та соціальне забезпечення</v>
      </c>
      <c r="C12" s="17">
        <v>1000</v>
      </c>
      <c r="D12" s="74">
        <v>4979.9289043300005</v>
      </c>
      <c r="E12" s="74">
        <v>9997.8567957900013</v>
      </c>
      <c r="F12" s="74">
        <v>15102.224935070002</v>
      </c>
      <c r="G12" s="74">
        <v>21787.049833480003</v>
      </c>
      <c r="H12" s="74">
        <v>28425.012174300005</v>
      </c>
      <c r="I12" s="74">
        <v>33613.110758950002</v>
      </c>
      <c r="J12" s="74">
        <v>38856.846932600005</v>
      </c>
      <c r="K12" s="74">
        <v>44152.439659040007</v>
      </c>
      <c r="L12" s="74">
        <v>49363.697337270009</v>
      </c>
      <c r="M12" s="74">
        <v>54180.669971190007</v>
      </c>
      <c r="N12" s="74">
        <v>58677.985987790009</v>
      </c>
      <c r="O12" s="74">
        <v>63540.22077058001</v>
      </c>
      <c r="P12" s="75">
        <v>4902.3318448200007</v>
      </c>
      <c r="Q12" s="74">
        <v>9905.1170437700021</v>
      </c>
      <c r="R12" s="74">
        <v>15009.807820040003</v>
      </c>
      <c r="S12" s="74">
        <v>20889.098356330003</v>
      </c>
      <c r="T12" s="74">
        <v>27167.370086020004</v>
      </c>
      <c r="U12" s="74">
        <v>34610.724573359999</v>
      </c>
      <c r="V12" s="74">
        <v>42208.069349589998</v>
      </c>
      <c r="W12" s="74">
        <v>48877.318256349994</v>
      </c>
      <c r="X12" s="74">
        <v>55447.560471979996</v>
      </c>
      <c r="Y12" s="74">
        <v>61953.713015929992</v>
      </c>
      <c r="Z12" s="74">
        <v>68501.405163189993</v>
      </c>
      <c r="AA12" s="74">
        <v>75254.427069369995</v>
      </c>
      <c r="AB12" s="75">
        <v>7130.0356019500005</v>
      </c>
      <c r="AC12" s="74">
        <v>14318.898673649999</v>
      </c>
      <c r="AD12" s="74">
        <v>21539.068082719998</v>
      </c>
      <c r="AE12" s="74">
        <v>29705.369266049998</v>
      </c>
      <c r="AF12" s="74">
        <v>37033.429184759996</v>
      </c>
      <c r="AG12" s="74">
        <v>44276.703581419999</v>
      </c>
      <c r="AH12" s="74">
        <v>51627.602480189998</v>
      </c>
      <c r="AI12" s="74">
        <v>58853.496635019997</v>
      </c>
      <c r="AJ12" s="74">
        <v>66138.198748369992</v>
      </c>
      <c r="AK12" s="74">
        <v>73462.547039709985</v>
      </c>
      <c r="AL12" s="74">
        <v>80821.838869449988</v>
      </c>
      <c r="AM12" s="76">
        <v>88547.278726639983</v>
      </c>
      <c r="AN12" s="74">
        <v>7120.5363556200009</v>
      </c>
      <c r="AO12" s="74">
        <v>14192.67859023</v>
      </c>
      <c r="AP12" s="74">
        <v>21305.348097249996</v>
      </c>
      <c r="AQ12" s="74">
        <v>29551.899798639999</v>
      </c>
      <c r="AR12" s="74">
        <v>36732.798134199998</v>
      </c>
      <c r="AS12" s="74">
        <v>44037.871291029995</v>
      </c>
      <c r="AT12" s="74">
        <v>50840.888157299996</v>
      </c>
      <c r="AU12" s="74">
        <v>57429.452683739997</v>
      </c>
      <c r="AV12" s="74">
        <v>64016.762475209995</v>
      </c>
      <c r="AW12" s="74">
        <v>70575.657269119998</v>
      </c>
      <c r="AX12" s="74">
        <v>73533.549385730003</v>
      </c>
      <c r="AY12" s="76">
        <v>80558.24177275</v>
      </c>
      <c r="AZ12" s="74">
        <v>6002.5623943700002</v>
      </c>
      <c r="BA12" s="74">
        <v>13179.886246980001</v>
      </c>
      <c r="BB12" s="74">
        <v>20795.915671900002</v>
      </c>
      <c r="BC12" s="74">
        <v>28934.556243860003</v>
      </c>
      <c r="BD12" s="74">
        <v>36233.552705080001</v>
      </c>
      <c r="BE12" s="74">
        <v>43610.645271890004</v>
      </c>
      <c r="BF12" s="74">
        <v>50528.602279860002</v>
      </c>
      <c r="BG12" s="74">
        <v>57366.910262140002</v>
      </c>
      <c r="BH12" s="74">
        <v>64296.806687590004</v>
      </c>
      <c r="BI12" s="74">
        <v>73906.447586990005</v>
      </c>
      <c r="BJ12" s="74">
        <v>82196.201277990011</v>
      </c>
      <c r="BK12" s="74">
        <v>103700.93365886001</v>
      </c>
      <c r="BL12" s="75">
        <v>348.23163992999997</v>
      </c>
      <c r="BM12" s="74">
        <v>13090.055615629999</v>
      </c>
      <c r="BN12" s="74">
        <v>26391.940335139996</v>
      </c>
      <c r="BO12" s="74">
        <v>40469.12676649999</v>
      </c>
      <c r="BP12" s="74">
        <v>53878.582703849992</v>
      </c>
      <c r="BQ12" s="74">
        <v>66212.562330349989</v>
      </c>
      <c r="BR12" s="74">
        <v>78738.480622339994</v>
      </c>
      <c r="BS12" s="74">
        <v>91890.120168280002</v>
      </c>
      <c r="BT12" s="74">
        <v>105405.60762722</v>
      </c>
      <c r="BU12" s="74">
        <v>117997.88699396</v>
      </c>
      <c r="BV12" s="74">
        <v>130248.74524817</v>
      </c>
      <c r="BW12" s="74">
        <v>151961.47356073</v>
      </c>
      <c r="BX12" s="75">
        <v>386.41935033999994</v>
      </c>
      <c r="BY12" s="74">
        <v>15494.709717400003</v>
      </c>
      <c r="BZ12" s="74">
        <v>27278.937981520001</v>
      </c>
      <c r="CA12" s="74">
        <v>38112.123100680001</v>
      </c>
      <c r="CB12" s="74">
        <v>49098.028114440007</v>
      </c>
      <c r="CC12" s="74">
        <v>59042.142382990009</v>
      </c>
      <c r="CD12" s="74">
        <v>68286.096157410007</v>
      </c>
      <c r="CE12" s="74">
        <v>79565.604558940002</v>
      </c>
      <c r="CF12" s="74">
        <v>89699.797933010006</v>
      </c>
      <c r="CG12" s="74">
        <v>105690.89251440001</v>
      </c>
      <c r="CH12" s="74">
        <v>122337.48019612001</v>
      </c>
      <c r="CI12" s="74">
        <v>144478.87809038002</v>
      </c>
      <c r="CJ12" s="75">
        <v>450.60281046999989</v>
      </c>
      <c r="CK12" s="74">
        <v>12944.06853887</v>
      </c>
      <c r="CL12" s="74">
        <v>37315.441359160002</v>
      </c>
      <c r="CM12" s="74">
        <v>51333.795830470001</v>
      </c>
      <c r="CN12" s="74">
        <v>65414.02621186</v>
      </c>
      <c r="CO12" s="74">
        <v>77302.893281070006</v>
      </c>
      <c r="CP12" s="74">
        <v>89124.56418731001</v>
      </c>
      <c r="CQ12" s="74">
        <v>102791.87479345001</v>
      </c>
      <c r="CR12" s="74">
        <v>115302.91276333001</v>
      </c>
      <c r="CS12" s="74">
        <v>126885.47100261001</v>
      </c>
      <c r="CT12" s="74">
        <v>137694.68423232</v>
      </c>
      <c r="CU12" s="74">
        <v>163865.58890382998</v>
      </c>
      <c r="CV12" s="75">
        <v>15501.85903736</v>
      </c>
      <c r="CW12" s="74">
        <v>30288.276613600003</v>
      </c>
      <c r="CX12" s="74">
        <v>53574.586217839998</v>
      </c>
      <c r="CY12" s="74">
        <v>78823.359822939994</v>
      </c>
      <c r="CZ12" s="74">
        <v>96479.138311589981</v>
      </c>
      <c r="DA12" s="74">
        <v>111406.14183890999</v>
      </c>
      <c r="DB12" s="74">
        <v>126446.50644992998</v>
      </c>
      <c r="DC12" s="74">
        <v>141360.03900251997</v>
      </c>
      <c r="DD12" s="74">
        <v>156468.30568856996</v>
      </c>
      <c r="DE12" s="74">
        <v>171391.08977749004</v>
      </c>
      <c r="DF12" s="74">
        <v>189301.80512643</v>
      </c>
      <c r="DG12" s="74">
        <v>218628.59806326995</v>
      </c>
      <c r="DH12" s="75">
        <v>24128.522012539997</v>
      </c>
      <c r="DI12" s="74">
        <v>48320.071637600013</v>
      </c>
      <c r="DJ12" s="74">
        <v>76758.182072169991</v>
      </c>
      <c r="DK12" s="74">
        <v>113054.97297209999</v>
      </c>
      <c r="DL12" s="74">
        <v>137844.84872577002</v>
      </c>
      <c r="DM12" s="74">
        <v>159920.41623531998</v>
      </c>
      <c r="DN12" s="74">
        <v>188385.62641392002</v>
      </c>
      <c r="DO12" s="74">
        <v>211578.13549651002</v>
      </c>
      <c r="DP12" s="74">
        <v>234811.34013568994</v>
      </c>
      <c r="DQ12" s="74">
        <v>259436.69304238001</v>
      </c>
      <c r="DR12" s="74">
        <v>283535.46826171002</v>
      </c>
      <c r="DS12" s="74">
        <v>322720.94026553002</v>
      </c>
      <c r="DT12" s="75">
        <v>26517.70810856</v>
      </c>
      <c r="DU12" s="74">
        <v>56957.284145849997</v>
      </c>
      <c r="DV12" s="74">
        <v>85694.032347649991</v>
      </c>
      <c r="DW12" s="74">
        <v>116447.76342880999</v>
      </c>
      <c r="DX12" s="74">
        <v>143566.58736974999</v>
      </c>
      <c r="DY12" s="74">
        <v>168590.06430035998</v>
      </c>
      <c r="DZ12" s="74">
        <v>191887.53920309999</v>
      </c>
      <c r="EA12" s="74">
        <v>217312.59550415</v>
      </c>
      <c r="EB12" s="74">
        <v>241700.64632164998</v>
      </c>
      <c r="EC12" s="74">
        <v>266238.78383221</v>
      </c>
      <c r="ED12" s="74">
        <v>292272.51910356001</v>
      </c>
      <c r="EE12" s="74">
        <v>339278.87425886001</v>
      </c>
      <c r="EF12" s="75">
        <v>22710.868224590002</v>
      </c>
      <c r="EG12" s="74">
        <v>52516.427269259999</v>
      </c>
      <c r="EH12" s="74">
        <v>102516.62226578999</v>
      </c>
      <c r="EI12" s="74">
        <v>137086.07890784999</v>
      </c>
      <c r="EJ12" s="74">
        <v>166479.13346479001</v>
      </c>
      <c r="EK12" s="74">
        <v>210372.71984057999</v>
      </c>
      <c r="EL12" s="74">
        <v>243806.68925133999</v>
      </c>
      <c r="EM12" s="74">
        <v>278382.92905852001</v>
      </c>
      <c r="EN12" s="74">
        <v>312688.90897994</v>
      </c>
      <c r="EO12" s="74">
        <v>347643.89965309005</v>
      </c>
      <c r="EP12" s="74">
        <v>384574.87729681999</v>
      </c>
      <c r="EQ12" s="74">
        <v>425987.0247138</v>
      </c>
      <c r="ER12" s="75">
        <v>36708.893650359998</v>
      </c>
      <c r="ES12" s="74">
        <v>76698.438899009998</v>
      </c>
      <c r="ET12" s="74">
        <v>117595.06450332001</v>
      </c>
      <c r="EU12" s="74">
        <v>156583.15563917</v>
      </c>
      <c r="EV12" s="74">
        <v>195732.29525915999</v>
      </c>
      <c r="EW12" s="74">
        <v>236170.95902070001</v>
      </c>
      <c r="EX12" s="74">
        <v>271724.69525809999</v>
      </c>
      <c r="EY12" s="74">
        <v>307878.77847959002</v>
      </c>
      <c r="EZ12" s="74">
        <v>343858.50409303</v>
      </c>
      <c r="FA12" s="74">
        <v>379931.51845770003</v>
      </c>
      <c r="FB12" s="74">
        <v>417916.62346147996</v>
      </c>
      <c r="FC12" s="74">
        <v>469251.22456457</v>
      </c>
      <c r="FD12" s="75">
        <v>37107.702451510006</v>
      </c>
      <c r="FE12" s="74">
        <v>75533.526195279992</v>
      </c>
      <c r="FF12" s="74">
        <v>113150.29064029</v>
      </c>
      <c r="FG12" s="74">
        <v>152050.26675253001</v>
      </c>
      <c r="FH12" s="74">
        <v>188679.70368645003</v>
      </c>
      <c r="FI12" s="74">
        <v>224812.73310161999</v>
      </c>
      <c r="FJ12" s="74">
        <v>257127.19749348998</v>
      </c>
      <c r="FK12" s="74">
        <v>296084.95780114003</v>
      </c>
      <c r="FL12" s="74">
        <v>329169.20903264004</v>
      </c>
      <c r="FM12" s="74">
        <v>361813.16921808</v>
      </c>
      <c r="FN12" s="74">
        <v>399234.46672878001</v>
      </c>
      <c r="FO12" s="74"/>
    </row>
    <row r="13" spans="1:171" ht="35.1" customHeight="1" x14ac:dyDescent="0.25">
      <c r="A13" s="159"/>
      <c r="B13" s="18" t="str">
        <f>IF('0'!$A$1=1,"Разом видатків
(без урахування міжбюджетних трансфертів)","Expenditure (less interbudget transfer)")</f>
        <v>Разом видатків
(без урахування міжбюджетних трансфертів)</v>
      </c>
      <c r="C13" s="19"/>
      <c r="D13" s="77">
        <v>13080.232277630002</v>
      </c>
      <c r="E13" s="77">
        <v>27669.540677670004</v>
      </c>
      <c r="F13" s="77">
        <v>46545.091595310005</v>
      </c>
      <c r="G13" s="77">
        <v>65501.715882460005</v>
      </c>
      <c r="H13" s="77">
        <v>84296.404098510015</v>
      </c>
      <c r="I13" s="77">
        <v>105553.95166482001</v>
      </c>
      <c r="J13" s="77">
        <v>123543.36048378002</v>
      </c>
      <c r="K13" s="77">
        <v>144120.01373922004</v>
      </c>
      <c r="L13" s="77">
        <v>163851.80162447004</v>
      </c>
      <c r="M13" s="77">
        <v>185063.13830630004</v>
      </c>
      <c r="N13" s="77">
        <v>207262.90454460002</v>
      </c>
      <c r="O13" s="77">
        <v>238584.43572895002</v>
      </c>
      <c r="P13" s="78">
        <v>13708.471650550002</v>
      </c>
      <c r="Q13" s="77">
        <v>31225.042497120012</v>
      </c>
      <c r="R13" s="77">
        <v>52058.450024380007</v>
      </c>
      <c r="S13" s="77">
        <v>72145.990538280006</v>
      </c>
      <c r="T13" s="77">
        <v>94331.810528620001</v>
      </c>
      <c r="U13" s="77">
        <v>118501.94650562</v>
      </c>
      <c r="V13" s="77">
        <v>141279.41785311</v>
      </c>
      <c r="W13" s="77">
        <v>163726.44331313999</v>
      </c>
      <c r="X13" s="77">
        <v>186685.45842076998</v>
      </c>
      <c r="Y13" s="77">
        <v>210338.29871747998</v>
      </c>
      <c r="Z13" s="77">
        <v>238448.86806045999</v>
      </c>
      <c r="AA13" s="77">
        <v>271221.90195908002</v>
      </c>
      <c r="AB13" s="78">
        <v>17957.317421139993</v>
      </c>
      <c r="AC13" s="77">
        <v>39374.116013859995</v>
      </c>
      <c r="AD13" s="77">
        <v>61592.381835149994</v>
      </c>
      <c r="AE13" s="77">
        <v>85389.870436340003</v>
      </c>
      <c r="AF13" s="77">
        <v>109186.44925646001</v>
      </c>
      <c r="AG13" s="77">
        <v>131605.72352932001</v>
      </c>
      <c r="AH13" s="77">
        <v>156140.45545443002</v>
      </c>
      <c r="AI13" s="77">
        <v>179262.40080910001</v>
      </c>
      <c r="AJ13" s="77">
        <v>202808.87463607002</v>
      </c>
      <c r="AK13" s="77">
        <v>225850.93505365</v>
      </c>
      <c r="AL13" s="77">
        <v>251193.41866167999</v>
      </c>
      <c r="AM13" s="79">
        <v>287607.74920474994</v>
      </c>
      <c r="AN13" s="77">
        <v>19148.075054399986</v>
      </c>
      <c r="AO13" s="77">
        <v>38946.746303689986</v>
      </c>
      <c r="AP13" s="77">
        <v>61103.986049409985</v>
      </c>
      <c r="AQ13" s="77">
        <v>85056.950337809991</v>
      </c>
      <c r="AR13" s="77">
        <v>109637.37312484998</v>
      </c>
      <c r="AS13" s="77">
        <v>135066.02857376999</v>
      </c>
      <c r="AT13" s="77">
        <v>157585.45244649998</v>
      </c>
      <c r="AU13" s="77">
        <v>182207.68872864998</v>
      </c>
      <c r="AV13" s="77">
        <v>206763.22696762998</v>
      </c>
      <c r="AW13" s="77">
        <v>234083.58674144998</v>
      </c>
      <c r="AX13" s="77">
        <v>261238.00216937999</v>
      </c>
      <c r="AY13" s="79">
        <v>299616.84814622998</v>
      </c>
      <c r="AZ13" s="77">
        <v>20028.223280249997</v>
      </c>
      <c r="BA13" s="77">
        <v>45984.380800019993</v>
      </c>
      <c r="BB13" s="77">
        <v>73497.146266149997</v>
      </c>
      <c r="BC13" s="77">
        <v>105255.15850553999</v>
      </c>
      <c r="BD13" s="77">
        <v>137135.4741888</v>
      </c>
      <c r="BE13" s="77">
        <v>167943.59280109001</v>
      </c>
      <c r="BF13" s="77">
        <v>198591.32528465003</v>
      </c>
      <c r="BG13" s="77">
        <v>228230.12994040002</v>
      </c>
      <c r="BH13" s="77">
        <v>257418.20065817999</v>
      </c>
      <c r="BI13" s="77">
        <v>290529.50235734001</v>
      </c>
      <c r="BJ13" s="77">
        <v>333160.49328678998</v>
      </c>
      <c r="BK13" s="77">
        <v>402931.41256258998</v>
      </c>
      <c r="BL13" s="78">
        <v>15139.993817739998</v>
      </c>
      <c r="BM13" s="77">
        <v>45761.205410380018</v>
      </c>
      <c r="BN13" s="77">
        <v>95535.000338580023</v>
      </c>
      <c r="BO13" s="77">
        <v>132274.05707813002</v>
      </c>
      <c r="BP13" s="77">
        <v>168484.7217737</v>
      </c>
      <c r="BQ13" s="77">
        <v>206918.47772766001</v>
      </c>
      <c r="BR13" s="77">
        <v>241929.81481716002</v>
      </c>
      <c r="BS13" s="77">
        <v>282454.91808229004</v>
      </c>
      <c r="BT13" s="77">
        <v>335116.77145041001</v>
      </c>
      <c r="BU13" s="77">
        <v>372741.92737618001</v>
      </c>
      <c r="BV13" s="77">
        <v>418937.71261425002</v>
      </c>
      <c r="BW13" s="77">
        <v>489488.45183362003</v>
      </c>
      <c r="BX13" s="78">
        <v>18546.509111399995</v>
      </c>
      <c r="BY13" s="77">
        <v>55329.302484339983</v>
      </c>
      <c r="BZ13" s="77">
        <v>108541.94433032998</v>
      </c>
      <c r="CA13" s="77">
        <v>145874.36255249</v>
      </c>
      <c r="CB13" s="77">
        <v>186588.75227328</v>
      </c>
      <c r="CC13" s="77">
        <v>229242.39299828999</v>
      </c>
      <c r="CD13" s="77">
        <v>268046.02117835998</v>
      </c>
      <c r="CE13" s="77">
        <v>313349.72993284999</v>
      </c>
      <c r="CF13" s="77">
        <v>372975.71130301</v>
      </c>
      <c r="CG13" s="77">
        <v>427694.37336741999</v>
      </c>
      <c r="CH13" s="77">
        <v>481826.38561316003</v>
      </c>
      <c r="CI13" s="77">
        <v>566850.08624253003</v>
      </c>
      <c r="CJ13" s="78">
        <v>22242.687235610003</v>
      </c>
      <c r="CK13" s="77">
        <v>61584.176448929997</v>
      </c>
      <c r="CL13" s="77">
        <v>130376.10297885998</v>
      </c>
      <c r="CM13" s="77">
        <v>177663.94950574997</v>
      </c>
      <c r="CN13" s="77">
        <v>237825.97131959</v>
      </c>
      <c r="CO13" s="77">
        <v>289094.87567610998</v>
      </c>
      <c r="CP13" s="77">
        <v>338785.61557006999</v>
      </c>
      <c r="CQ13" s="77">
        <v>390207.59890797996</v>
      </c>
      <c r="CR13" s="77">
        <v>455398.96378593997</v>
      </c>
      <c r="CS13" s="77">
        <v>506513.43677224999</v>
      </c>
      <c r="CT13" s="77">
        <v>573126.38434418</v>
      </c>
      <c r="CU13" s="77">
        <v>686912.11562414002</v>
      </c>
      <c r="CV13" s="78">
        <v>41964.411915900011</v>
      </c>
      <c r="CW13" s="77">
        <v>89851.485818200017</v>
      </c>
      <c r="CX13" s="77">
        <v>166275.27556384</v>
      </c>
      <c r="CY13" s="77">
        <v>233670.21105233999</v>
      </c>
      <c r="CZ13" s="77">
        <v>304071.83820584998</v>
      </c>
      <c r="DA13" s="77">
        <v>365432.78017985</v>
      </c>
      <c r="DB13" s="77">
        <v>424641.55062232993</v>
      </c>
      <c r="DC13" s="77">
        <v>487107.02293496998</v>
      </c>
      <c r="DD13" s="77">
        <v>558835.80845002993</v>
      </c>
      <c r="DE13" s="77">
        <v>619214.0754047099</v>
      </c>
      <c r="DF13" s="77">
        <v>694497.0872754202</v>
      </c>
      <c r="DG13" s="77">
        <v>814820.06374990987</v>
      </c>
      <c r="DH13" s="78">
        <v>52793.156893470004</v>
      </c>
      <c r="DI13" s="77">
        <v>117213.05994308999</v>
      </c>
      <c r="DJ13" s="77">
        <v>202194.65830690006</v>
      </c>
      <c r="DK13" s="77">
        <v>287123.73305025999</v>
      </c>
      <c r="DL13" s="77">
        <v>373143.76798880001</v>
      </c>
      <c r="DM13" s="77">
        <v>451820.12078762008</v>
      </c>
      <c r="DN13" s="77">
        <v>542520.72582117002</v>
      </c>
      <c r="DO13" s="77">
        <v>623524.56695765001</v>
      </c>
      <c r="DP13" s="77">
        <v>726652.33345085988</v>
      </c>
      <c r="DQ13" s="77">
        <v>820092.44330056012</v>
      </c>
      <c r="DR13" s="77">
        <v>915332.53030411003</v>
      </c>
      <c r="DS13" s="77">
        <v>1127944.2895465901</v>
      </c>
      <c r="DT13" s="78">
        <v>62527.967080369999</v>
      </c>
      <c r="DU13" s="77">
        <v>145007.31242907001</v>
      </c>
      <c r="DV13" s="77">
        <v>246396.95454971</v>
      </c>
      <c r="DW13" s="77">
        <v>343339.47573965997</v>
      </c>
      <c r="DX13" s="77">
        <v>452849.64781744999</v>
      </c>
      <c r="DY13" s="77">
        <f>550757538442.13/1000000</f>
        <v>550757.53844212997</v>
      </c>
      <c r="DZ13" s="77">
        <v>638085.40122206009</v>
      </c>
      <c r="EA13" s="77">
        <v>724210.64130402007</v>
      </c>
      <c r="EB13" s="77">
        <v>839982.00805816008</v>
      </c>
      <c r="EC13" s="77">
        <v>932573.38880660001</v>
      </c>
      <c r="ED13" s="77">
        <v>1064694.3480093901</v>
      </c>
      <c r="EE13" s="77">
        <v>1288473.0680189701</v>
      </c>
      <c r="EF13" s="78">
        <v>58880.012745920001</v>
      </c>
      <c r="EG13" s="77">
        <v>158621.09763810001</v>
      </c>
      <c r="EH13" s="77">
        <v>348093.73446877004</v>
      </c>
      <c r="EI13" s="77">
        <v>513319.23683169001</v>
      </c>
      <c r="EJ13" s="77">
        <v>722783.12112375</v>
      </c>
      <c r="EK13" s="77">
        <v>956575.60946894996</v>
      </c>
      <c r="EL13" s="77">
        <v>1132069.41080795</v>
      </c>
      <c r="EM13" s="77">
        <v>1357563.50318635</v>
      </c>
      <c r="EN13" s="77">
        <v>1644241.91524138</v>
      </c>
      <c r="EO13" s="77">
        <v>1867477.7088076898</v>
      </c>
      <c r="EP13" s="77">
        <v>2170957.25041187</v>
      </c>
      <c r="EQ13" s="77">
        <v>2568946.3211602597</v>
      </c>
      <c r="ER13" s="78">
        <v>183439.91375948998</v>
      </c>
      <c r="ES13" s="77">
        <v>426019.93694982002</v>
      </c>
      <c r="ET13" s="77">
        <v>709747.50554617995</v>
      </c>
      <c r="EU13" s="77">
        <v>991792.19608933001</v>
      </c>
      <c r="EV13" s="77">
        <v>1340753.1526830702</v>
      </c>
      <c r="EW13" s="77">
        <v>1693838.6450998702</v>
      </c>
      <c r="EX13" s="77">
        <v>1961225.0875329499</v>
      </c>
      <c r="EY13" s="77">
        <v>2254376.4662461602</v>
      </c>
      <c r="EZ13" s="77">
        <v>2685031.2474817699</v>
      </c>
      <c r="FA13" s="77">
        <v>2960173.6308883303</v>
      </c>
      <c r="FB13" s="77">
        <v>3287000.3994756802</v>
      </c>
      <c r="FC13" s="77">
        <v>3837427.7611149601</v>
      </c>
      <c r="FD13" s="78">
        <v>158231.56242416002</v>
      </c>
      <c r="FE13" s="77">
        <v>469732.07692859002</v>
      </c>
      <c r="FF13" s="77">
        <v>804932.18011662003</v>
      </c>
      <c r="FG13" s="77">
        <v>1096881.81466981</v>
      </c>
      <c r="FH13" s="77">
        <v>1472589.5542638001</v>
      </c>
      <c r="FI13" s="77">
        <v>1834842.6910453001</v>
      </c>
      <c r="FJ13" s="77">
        <v>2136464.8781643799</v>
      </c>
      <c r="FK13" s="77">
        <v>2493369.59850311</v>
      </c>
      <c r="FL13" s="77">
        <v>2838061.1098152502</v>
      </c>
      <c r="FM13" s="77">
        <v>3194278.0349703999</v>
      </c>
      <c r="FN13" s="77">
        <v>3606953.3377574198</v>
      </c>
      <c r="FO13" s="77"/>
    </row>
    <row r="14" spans="1:171" ht="30" customHeight="1" x14ac:dyDescent="0.25">
      <c r="A14" s="159"/>
      <c r="B14" s="20" t="str">
        <f>IF('0'!$A$1=1,"Офіційні трансферти","Official transfers (interbudget transfers)")</f>
        <v>Офіційні трансферти</v>
      </c>
      <c r="C14" s="17">
        <v>180</v>
      </c>
      <c r="D14" s="74">
        <v>6003.7477209600002</v>
      </c>
      <c r="E14" s="74">
        <v>12818.7697616</v>
      </c>
      <c r="F14" s="74">
        <v>20145.892860259995</v>
      </c>
      <c r="G14" s="74">
        <v>27943.015967889994</v>
      </c>
      <c r="H14" s="74">
        <v>35328.653310389993</v>
      </c>
      <c r="I14" s="74">
        <v>42810.03021135999</v>
      </c>
      <c r="J14" s="74">
        <v>51803.150877559994</v>
      </c>
      <c r="K14" s="74">
        <v>60381.463802249986</v>
      </c>
      <c r="L14" s="74">
        <v>68198.587733339999</v>
      </c>
      <c r="M14" s="74">
        <v>76032.983153530004</v>
      </c>
      <c r="N14" s="74">
        <v>84188.386865629989</v>
      </c>
      <c r="O14" s="74">
        <v>94875.022318550007</v>
      </c>
      <c r="P14" s="75">
        <v>6422.8087343899988</v>
      </c>
      <c r="Q14" s="74">
        <v>15623.7213785</v>
      </c>
      <c r="R14" s="74">
        <v>23893.030136900001</v>
      </c>
      <c r="S14" s="74">
        <v>32567.752033370001</v>
      </c>
      <c r="T14" s="74">
        <v>41281.178631540002</v>
      </c>
      <c r="U14" s="74">
        <v>49552.398256209999</v>
      </c>
      <c r="V14" s="74">
        <v>59258.855637890003</v>
      </c>
      <c r="W14" s="74">
        <v>70458.493295429987</v>
      </c>
      <c r="X14" s="74">
        <v>80577.629128830013</v>
      </c>
      <c r="Y14" s="74">
        <v>92292.632618329983</v>
      </c>
      <c r="Z14" s="74">
        <v>104001.18231834</v>
      </c>
      <c r="AA14" s="74">
        <v>124459.62431270999</v>
      </c>
      <c r="AB14" s="75">
        <v>6857.6104723500011</v>
      </c>
      <c r="AC14" s="74">
        <v>17273.556017660001</v>
      </c>
      <c r="AD14" s="74">
        <v>26264.740712680003</v>
      </c>
      <c r="AE14" s="74">
        <v>36317.091402470003</v>
      </c>
      <c r="AF14" s="74">
        <v>44642.392596220001</v>
      </c>
      <c r="AG14" s="74">
        <v>53840.858711280001</v>
      </c>
      <c r="AH14" s="74">
        <v>63726.7801549</v>
      </c>
      <c r="AI14" s="74">
        <v>72847.712170820014</v>
      </c>
      <c r="AJ14" s="74">
        <v>82504.903894750008</v>
      </c>
      <c r="AK14" s="74">
        <v>92451.683800820014</v>
      </c>
      <c r="AL14" s="74">
        <v>102985.58868116002</v>
      </c>
      <c r="AM14" s="76">
        <v>115848.32418587001</v>
      </c>
      <c r="AN14" s="74">
        <v>7746.7054314700008</v>
      </c>
      <c r="AO14" s="74">
        <v>18775.397033139998</v>
      </c>
      <c r="AP14" s="74">
        <v>31713.834981269996</v>
      </c>
      <c r="AQ14" s="74">
        <v>42227.449235150008</v>
      </c>
      <c r="AR14" s="74">
        <v>52509.508957850005</v>
      </c>
      <c r="AS14" s="74">
        <v>62493.418852750016</v>
      </c>
      <c r="AT14" s="74">
        <v>72993.271164739999</v>
      </c>
      <c r="AU14" s="74">
        <v>82030.842663130024</v>
      </c>
      <c r="AV14" s="74">
        <v>92003.194174630014</v>
      </c>
      <c r="AW14" s="74">
        <v>106556.60010314001</v>
      </c>
      <c r="AX14" s="74">
        <v>117104.24379385001</v>
      </c>
      <c r="AY14" s="76">
        <v>130600.93637970003</v>
      </c>
      <c r="AZ14" s="74">
        <v>11527.494392840001</v>
      </c>
      <c r="BA14" s="74">
        <v>23483.365144489999</v>
      </c>
      <c r="BB14" s="74">
        <v>35274.068852600001</v>
      </c>
      <c r="BC14" s="74">
        <v>48050.363410420003</v>
      </c>
      <c r="BD14" s="74">
        <v>61504.424363630016</v>
      </c>
      <c r="BE14" s="74">
        <v>77731.324625690002</v>
      </c>
      <c r="BF14" s="74">
        <v>90767.926143010001</v>
      </c>
      <c r="BG14" s="74">
        <v>101173.28092472001</v>
      </c>
      <c r="BH14" s="74">
        <v>115938.78821422</v>
      </c>
      <c r="BI14" s="74">
        <v>131681.51792387999</v>
      </c>
      <c r="BJ14" s="74">
        <v>147866.91526186001</v>
      </c>
      <c r="BK14" s="74">
        <v>173979.99768947999</v>
      </c>
      <c r="BL14" s="75">
        <v>12018.872902029998</v>
      </c>
      <c r="BM14" s="74">
        <v>27160.08940135</v>
      </c>
      <c r="BN14" s="74">
        <v>44623.508325720002</v>
      </c>
      <c r="BO14" s="74">
        <v>61398.601683940004</v>
      </c>
      <c r="BP14" s="74">
        <v>77114.121849990013</v>
      </c>
      <c r="BQ14" s="74">
        <v>93491.122763340012</v>
      </c>
      <c r="BR14" s="74">
        <v>108065.85662438002</v>
      </c>
      <c r="BS14" s="74">
        <v>120700.87583841002</v>
      </c>
      <c r="BT14" s="74">
        <v>135648.81676889001</v>
      </c>
      <c r="BU14" s="74">
        <v>150620.80434962001</v>
      </c>
      <c r="BV14" s="74">
        <v>169945.20522669001</v>
      </c>
      <c r="BW14" s="74">
        <v>195395.27364002998</v>
      </c>
      <c r="BX14" s="75">
        <v>24345.880097740002</v>
      </c>
      <c r="BY14" s="74">
        <v>55248.155786849995</v>
      </c>
      <c r="BZ14" s="74">
        <v>76017.791190909978</v>
      </c>
      <c r="CA14" s="74">
        <v>94372.237752169996</v>
      </c>
      <c r="CB14" s="74">
        <v>113449.71387634</v>
      </c>
      <c r="CC14" s="74">
        <v>136792.27345466998</v>
      </c>
      <c r="CD14" s="74">
        <v>152442.68966065999</v>
      </c>
      <c r="CE14" s="74">
        <v>175727.67188608996</v>
      </c>
      <c r="CF14" s="74">
        <v>198118.21893651001</v>
      </c>
      <c r="CG14" s="74">
        <v>218546.46418153</v>
      </c>
      <c r="CH14" s="74">
        <v>238099.55963833001</v>
      </c>
      <c r="CI14" s="74">
        <v>272602.94649972004</v>
      </c>
      <c r="CJ14" s="75">
        <v>24638.318101500001</v>
      </c>
      <c r="CK14" s="74">
        <v>51630.47332935001</v>
      </c>
      <c r="CL14" s="74">
        <v>83902.181472159995</v>
      </c>
      <c r="CM14" s="74">
        <v>115741.97795568002</v>
      </c>
      <c r="CN14" s="74">
        <v>142075.82090068</v>
      </c>
      <c r="CO14" s="74">
        <v>169807.61386701002</v>
      </c>
      <c r="CP14" s="74">
        <v>187537.28340513998</v>
      </c>
      <c r="CQ14" s="74">
        <v>205004.4358297</v>
      </c>
      <c r="CR14" s="74">
        <v>225888.02352344006</v>
      </c>
      <c r="CS14" s="74">
        <v>246474.59757078002</v>
      </c>
      <c r="CT14" s="74">
        <v>270198.89321051998</v>
      </c>
      <c r="CU14" s="74">
        <v>298939.70644116995</v>
      </c>
      <c r="CV14" s="75">
        <v>23852.978231239998</v>
      </c>
      <c r="CW14" s="74">
        <v>48635.92199486</v>
      </c>
      <c r="CX14" s="74">
        <v>71124.886735940003</v>
      </c>
      <c r="CY14" s="74">
        <v>91131.530498520005</v>
      </c>
      <c r="CZ14" s="74">
        <v>116364.42873253001</v>
      </c>
      <c r="DA14" s="74">
        <v>143132.59625509998</v>
      </c>
      <c r="DB14" s="74">
        <v>161849.05911256996</v>
      </c>
      <c r="DC14" s="74">
        <v>181788.33243025999</v>
      </c>
      <c r="DD14" s="74">
        <v>200186.69622125998</v>
      </c>
      <c r="DE14" s="74">
        <v>220355.86101366999</v>
      </c>
      <c r="DF14" s="74">
        <v>238953.48253183003</v>
      </c>
      <c r="DG14" s="74">
        <v>260302.02441782007</v>
      </c>
      <c r="DH14" s="75">
        <v>13488.87635724</v>
      </c>
      <c r="DI14" s="74">
        <v>27526.156157239999</v>
      </c>
      <c r="DJ14" s="74">
        <v>42304.51111408</v>
      </c>
      <c r="DK14" s="74">
        <v>52992.689129080005</v>
      </c>
      <c r="DL14" s="74">
        <v>65231.943117360002</v>
      </c>
      <c r="DM14" s="74">
        <v>85096.820225569987</v>
      </c>
      <c r="DN14" s="74">
        <v>93946.357467530004</v>
      </c>
      <c r="DO14" s="74">
        <v>103480.01843272999</v>
      </c>
      <c r="DP14" s="74">
        <v>116624.81007435</v>
      </c>
      <c r="DQ14" s="74">
        <v>130749.86714482</v>
      </c>
      <c r="DR14" s="74">
        <v>145386.77671723999</v>
      </c>
      <c r="DS14" s="74">
        <v>160177.05537108998</v>
      </c>
      <c r="DT14" s="75">
        <v>9042.4027999999998</v>
      </c>
      <c r="DU14" s="74">
        <v>19328.39437238</v>
      </c>
      <c r="DV14" s="74">
        <v>30294.161574950002</v>
      </c>
      <c r="DW14" s="74">
        <v>41913.258797459996</v>
      </c>
      <c r="DX14" s="74">
        <v>56578.54140224</v>
      </c>
      <c r="DY14" s="74">
        <v>82881.131184919999</v>
      </c>
      <c r="DZ14" s="74">
        <v>94355.944968800002</v>
      </c>
      <c r="EA14" s="74">
        <v>104199.66381571001</v>
      </c>
      <c r="EB14" s="74">
        <v>120872.79335697</v>
      </c>
      <c r="EC14" s="74">
        <v>137923.58519135998</v>
      </c>
      <c r="ED14" s="74">
        <v>156524.19052972001</v>
      </c>
      <c r="EE14" s="74">
        <v>202733.29347695</v>
      </c>
      <c r="EF14" s="75">
        <v>11768.0543</v>
      </c>
      <c r="EG14" s="74">
        <v>24372.697322370001</v>
      </c>
      <c r="EH14" s="74">
        <v>35006.878132339996</v>
      </c>
      <c r="EI14" s="74">
        <v>45433.134732339997</v>
      </c>
      <c r="EJ14" s="74">
        <v>61430.825634559995</v>
      </c>
      <c r="EK14" s="74">
        <v>80149.934192929999</v>
      </c>
      <c r="EL14" s="74">
        <v>86437.851570929997</v>
      </c>
      <c r="EM14" s="74">
        <v>92682.160814860006</v>
      </c>
      <c r="EN14" s="74">
        <v>102623.54726299</v>
      </c>
      <c r="EO14" s="74">
        <v>112559.79003980001</v>
      </c>
      <c r="EP14" s="74">
        <v>122637.71896309</v>
      </c>
      <c r="EQ14" s="74">
        <v>136803.31239440999</v>
      </c>
      <c r="ER14" s="75">
        <v>10646.312</v>
      </c>
      <c r="ES14" s="74">
        <v>21456.618699999999</v>
      </c>
      <c r="ET14" s="74">
        <v>38908.135522249999</v>
      </c>
      <c r="EU14" s="74">
        <v>51860.333416949994</v>
      </c>
      <c r="EV14" s="74">
        <v>67677.004016949999</v>
      </c>
      <c r="EW14" s="74">
        <v>92041.208916520001</v>
      </c>
      <c r="EX14" s="74">
        <v>107093.27906652</v>
      </c>
      <c r="EY14" s="74">
        <v>123682.58213652001</v>
      </c>
      <c r="EZ14" s="74">
        <v>140575.0345405</v>
      </c>
      <c r="FA14" s="74">
        <v>155772.64441676001</v>
      </c>
      <c r="FB14" s="74">
        <v>166034.78577752999</v>
      </c>
      <c r="FC14" s="74">
        <v>177385.19684434999</v>
      </c>
      <c r="FD14" s="75">
        <v>11843.9766</v>
      </c>
      <c r="FE14" s="74">
        <v>23722.784155869998</v>
      </c>
      <c r="FF14" s="74">
        <v>36216.305685809995</v>
      </c>
      <c r="FG14" s="74">
        <v>58572.682410760004</v>
      </c>
      <c r="FH14" s="74">
        <v>73233.437943320008</v>
      </c>
      <c r="FI14" s="74">
        <v>100440.19707678999</v>
      </c>
      <c r="FJ14" s="74">
        <v>113236.66900241001</v>
      </c>
      <c r="FK14" s="74">
        <v>123823.29548457</v>
      </c>
      <c r="FL14" s="74">
        <v>139754.46842917003</v>
      </c>
      <c r="FM14" s="74">
        <v>156099.32495854999</v>
      </c>
      <c r="FN14" s="74">
        <v>172497.85547496</v>
      </c>
      <c r="FO14" s="74"/>
    </row>
    <row r="15" spans="1:171" ht="35.1" customHeight="1" x14ac:dyDescent="0.25">
      <c r="A15" s="159"/>
      <c r="B15" s="21" t="str">
        <f>IF('0'!$A$1=1,"Усього видатків","Total expenditure")</f>
        <v>Усього видатків</v>
      </c>
      <c r="C15" s="19"/>
      <c r="D15" s="77">
        <v>19083.979998590003</v>
      </c>
      <c r="E15" s="77">
        <v>40488.310439270004</v>
      </c>
      <c r="F15" s="77">
        <v>66690.984455569996</v>
      </c>
      <c r="G15" s="77">
        <v>93444.731850349999</v>
      </c>
      <c r="H15" s="77">
        <v>119625.05740890001</v>
      </c>
      <c r="I15" s="77">
        <v>148363.98187618001</v>
      </c>
      <c r="J15" s="77">
        <v>175346.51136134003</v>
      </c>
      <c r="K15" s="77">
        <v>204501.47754147003</v>
      </c>
      <c r="L15" s="77">
        <v>232050.38935781003</v>
      </c>
      <c r="M15" s="77">
        <v>261096.12145983003</v>
      </c>
      <c r="N15" s="77">
        <v>291451.29141022998</v>
      </c>
      <c r="O15" s="77">
        <v>333459.4580475</v>
      </c>
      <c r="P15" s="78">
        <v>20131.280384940001</v>
      </c>
      <c r="Q15" s="77">
        <v>46848.76387562001</v>
      </c>
      <c r="R15" s="77">
        <v>75951.480161280007</v>
      </c>
      <c r="S15" s="77">
        <v>104713.74257165001</v>
      </c>
      <c r="T15" s="77">
        <v>135612.98916016001</v>
      </c>
      <c r="U15" s="77">
        <v>168054.34476183</v>
      </c>
      <c r="V15" s="77">
        <v>200538.273491</v>
      </c>
      <c r="W15" s="77">
        <v>234184.93660856999</v>
      </c>
      <c r="X15" s="77">
        <v>267263.08754959999</v>
      </c>
      <c r="Y15" s="77">
        <v>302630.93133580999</v>
      </c>
      <c r="Z15" s="77">
        <v>342450.05037880002</v>
      </c>
      <c r="AA15" s="77">
        <v>395681.52627179003</v>
      </c>
      <c r="AB15" s="78">
        <v>24814.927893489992</v>
      </c>
      <c r="AC15" s="77">
        <v>56647.672031519993</v>
      </c>
      <c r="AD15" s="77">
        <v>87857.122547829989</v>
      </c>
      <c r="AE15" s="77">
        <v>121706.96183881001</v>
      </c>
      <c r="AF15" s="77">
        <v>153828.84185267999</v>
      </c>
      <c r="AG15" s="77">
        <v>185446.58224059999</v>
      </c>
      <c r="AH15" s="77">
        <v>219867.23560933</v>
      </c>
      <c r="AI15" s="77">
        <v>252110.11297992003</v>
      </c>
      <c r="AJ15" s="77">
        <v>285313.77853082004</v>
      </c>
      <c r="AK15" s="77">
        <v>318302.61885447003</v>
      </c>
      <c r="AL15" s="77">
        <v>354179.00734284002</v>
      </c>
      <c r="AM15" s="79">
        <v>403456.07339062</v>
      </c>
      <c r="AN15" s="77">
        <v>26894.780485869986</v>
      </c>
      <c r="AO15" s="77">
        <v>57722.143336829991</v>
      </c>
      <c r="AP15" s="77">
        <v>92817.821030679988</v>
      </c>
      <c r="AQ15" s="77">
        <v>127284.39957296</v>
      </c>
      <c r="AR15" s="77">
        <v>162146.8820827</v>
      </c>
      <c r="AS15" s="77">
        <v>197559.44742652</v>
      </c>
      <c r="AT15" s="77">
        <v>230578.72361123998</v>
      </c>
      <c r="AU15" s="77">
        <v>264238.53139178001</v>
      </c>
      <c r="AV15" s="77">
        <v>298766.42114226002</v>
      </c>
      <c r="AW15" s="77">
        <v>340640.18684459</v>
      </c>
      <c r="AX15" s="77">
        <v>378342.24596323003</v>
      </c>
      <c r="AY15" s="79">
        <v>430217.78452593007</v>
      </c>
      <c r="AZ15" s="77">
        <v>31555.717673089996</v>
      </c>
      <c r="BA15" s="77">
        <v>69467.745944509996</v>
      </c>
      <c r="BB15" s="77">
        <v>108771.21511875</v>
      </c>
      <c r="BC15" s="77">
        <v>153305.52191596001</v>
      </c>
      <c r="BD15" s="77">
        <v>198639.89855243004</v>
      </c>
      <c r="BE15" s="77">
        <v>245674.91742678004</v>
      </c>
      <c r="BF15" s="77">
        <v>289359.25142766006</v>
      </c>
      <c r="BG15" s="77">
        <v>329403.41086512007</v>
      </c>
      <c r="BH15" s="77">
        <v>373356.98887240002</v>
      </c>
      <c r="BI15" s="77">
        <v>422211.02028122003</v>
      </c>
      <c r="BJ15" s="77">
        <v>481027.40854865004</v>
      </c>
      <c r="BK15" s="77">
        <v>576911.41025207005</v>
      </c>
      <c r="BL15" s="78">
        <v>27158.866719769998</v>
      </c>
      <c r="BM15" s="77">
        <v>72921.294811730011</v>
      </c>
      <c r="BN15" s="77">
        <v>140158.50866430002</v>
      </c>
      <c r="BO15" s="77">
        <v>193672.65876207003</v>
      </c>
      <c r="BP15" s="77">
        <v>245598.84362369002</v>
      </c>
      <c r="BQ15" s="77">
        <v>300409.60049099999</v>
      </c>
      <c r="BR15" s="77">
        <v>349995.67144154001</v>
      </c>
      <c r="BS15" s="77">
        <v>403155.79392070003</v>
      </c>
      <c r="BT15" s="77">
        <v>470765.58821930003</v>
      </c>
      <c r="BU15" s="77">
        <v>523362.73172580008</v>
      </c>
      <c r="BV15" s="77">
        <v>588882.91784094006</v>
      </c>
      <c r="BW15" s="77">
        <v>684883.72547365003</v>
      </c>
      <c r="BX15" s="78">
        <v>42892.389209139998</v>
      </c>
      <c r="BY15" s="77">
        <v>110577.45827118997</v>
      </c>
      <c r="BZ15" s="77">
        <v>184559.73552123996</v>
      </c>
      <c r="CA15" s="77">
        <v>240246.60030465998</v>
      </c>
      <c r="CB15" s="77">
        <v>300038.46614961996</v>
      </c>
      <c r="CC15" s="77">
        <v>366034.66645295994</v>
      </c>
      <c r="CD15" s="77">
        <v>420488.71083901997</v>
      </c>
      <c r="CE15" s="77">
        <v>489077.40181893995</v>
      </c>
      <c r="CF15" s="77">
        <v>571093.93023952004</v>
      </c>
      <c r="CG15" s="77">
        <v>646240.83754894999</v>
      </c>
      <c r="CH15" s="77">
        <v>719925.94525148999</v>
      </c>
      <c r="CI15" s="77">
        <v>839453.03274225001</v>
      </c>
      <c r="CJ15" s="78">
        <v>46881.005337110008</v>
      </c>
      <c r="CK15" s="77">
        <v>113214.64977828001</v>
      </c>
      <c r="CL15" s="77">
        <v>214278.28445102001</v>
      </c>
      <c r="CM15" s="77">
        <v>293405.92746143002</v>
      </c>
      <c r="CN15" s="77">
        <v>379901.79222027003</v>
      </c>
      <c r="CO15" s="77">
        <v>458902.48954312003</v>
      </c>
      <c r="CP15" s="77">
        <v>526322.89897521003</v>
      </c>
      <c r="CQ15" s="77">
        <v>595212.03473768011</v>
      </c>
      <c r="CR15" s="77">
        <v>681286.9873093802</v>
      </c>
      <c r="CS15" s="77">
        <v>752988.03434303019</v>
      </c>
      <c r="CT15" s="77">
        <v>843325.27755470015</v>
      </c>
      <c r="CU15" s="77">
        <v>985851.82206531009</v>
      </c>
      <c r="CV15" s="78">
        <v>65817.390147140017</v>
      </c>
      <c r="CW15" s="77">
        <v>138487.40781306004</v>
      </c>
      <c r="CX15" s="77">
        <v>237400.16229978003</v>
      </c>
      <c r="CY15" s="77">
        <v>324801.74155086005</v>
      </c>
      <c r="CZ15" s="77">
        <v>420436.26693838002</v>
      </c>
      <c r="DA15" s="77">
        <v>508565.37643495004</v>
      </c>
      <c r="DB15" s="77">
        <v>586490.60973489995</v>
      </c>
      <c r="DC15" s="77">
        <v>668895.35536523</v>
      </c>
      <c r="DD15" s="77">
        <v>759022.50467128993</v>
      </c>
      <c r="DE15" s="77">
        <v>839569.93641837989</v>
      </c>
      <c r="DF15" s="77">
        <v>933450.56980725029</v>
      </c>
      <c r="DG15" s="77">
        <v>1075122.08816773</v>
      </c>
      <c r="DH15" s="78">
        <v>66282.033250709996</v>
      </c>
      <c r="DI15" s="77">
        <v>144739.21610033</v>
      </c>
      <c r="DJ15" s="77">
        <v>244499.16942098003</v>
      </c>
      <c r="DK15" s="77">
        <v>340116.42217934004</v>
      </c>
      <c r="DL15" s="77">
        <v>438375.71110615996</v>
      </c>
      <c r="DM15" s="77">
        <v>536916.94101319008</v>
      </c>
      <c r="DN15" s="77">
        <v>636467.08328869997</v>
      </c>
      <c r="DO15" s="77">
        <v>727004.58539038</v>
      </c>
      <c r="DP15" s="77">
        <v>843277.14352521009</v>
      </c>
      <c r="DQ15" s="77">
        <v>950842.31044538005</v>
      </c>
      <c r="DR15" s="77">
        <v>1060719.3070213499</v>
      </c>
      <c r="DS15" s="77">
        <v>1288121.3449176799</v>
      </c>
      <c r="DT15" s="78">
        <v>71570.369880369995</v>
      </c>
      <c r="DU15" s="77">
        <v>164335.70680145003</v>
      </c>
      <c r="DV15" s="77">
        <v>276691.11612465995</v>
      </c>
      <c r="DW15" s="77">
        <v>385252.73453711998</v>
      </c>
      <c r="DX15" s="77">
        <v>509428.18921968999</v>
      </c>
      <c r="DY15" s="77">
        <v>633638.66962705005</v>
      </c>
      <c r="DZ15" s="77">
        <v>732441.34619086003</v>
      </c>
      <c r="EA15" s="77">
        <v>828410.30511972995</v>
      </c>
      <c r="EB15" s="77">
        <v>960854.80141513003</v>
      </c>
      <c r="EC15" s="77">
        <v>1070496.9739979599</v>
      </c>
      <c r="ED15" s="77">
        <v>1221218.5385391102</v>
      </c>
      <c r="EE15" s="77">
        <v>1491206.36149592</v>
      </c>
      <c r="EF15" s="78">
        <v>70648.067045920005</v>
      </c>
      <c r="EG15" s="77">
        <v>182993.79496047</v>
      </c>
      <c r="EH15" s="77">
        <v>383100.61260111001</v>
      </c>
      <c r="EI15" s="77">
        <v>558752.37156403007</v>
      </c>
      <c r="EJ15" s="77">
        <v>784213.94675831008</v>
      </c>
      <c r="EK15" s="77">
        <v>1036725.54366188</v>
      </c>
      <c r="EL15" s="77">
        <v>1218507.2623788798</v>
      </c>
      <c r="EM15" s="77">
        <v>1450245.6640012099</v>
      </c>
      <c r="EN15" s="77">
        <v>1746865.4625043701</v>
      </c>
      <c r="EO15" s="77">
        <v>1980037.4988474899</v>
      </c>
      <c r="EP15" s="77">
        <v>2293594.9693749598</v>
      </c>
      <c r="EQ15" s="77">
        <v>2705749.63355467</v>
      </c>
      <c r="ER15" s="78">
        <v>194086.22575948999</v>
      </c>
      <c r="ES15" s="77">
        <v>447476.55564982002</v>
      </c>
      <c r="ET15" s="77">
        <v>748655.64106843004</v>
      </c>
      <c r="EU15" s="77">
        <v>1043652.5295062801</v>
      </c>
      <c r="EV15" s="77">
        <v>1408430.15670002</v>
      </c>
      <c r="EW15" s="77">
        <v>1785879.8540163899</v>
      </c>
      <c r="EX15" s="77">
        <v>2068318.3665994699</v>
      </c>
      <c r="EY15" s="77">
        <v>2378059.0483826804</v>
      </c>
      <c r="EZ15" s="77">
        <v>2825606.2820222699</v>
      </c>
      <c r="FA15" s="77">
        <v>3115946.27530509</v>
      </c>
      <c r="FB15" s="77">
        <v>3453035.1852532099</v>
      </c>
      <c r="FC15" s="77">
        <v>4014812.9579593102</v>
      </c>
      <c r="FD15" s="78">
        <v>170075.53902416001</v>
      </c>
      <c r="FE15" s="77">
        <v>493454.86108446005</v>
      </c>
      <c r="FF15" s="77">
        <v>841148.48580243008</v>
      </c>
      <c r="FG15" s="77">
        <v>1155454.4970805701</v>
      </c>
      <c r="FH15" s="77">
        <v>1545822.9922071202</v>
      </c>
      <c r="FI15" s="77">
        <v>1935298.3738658899</v>
      </c>
      <c r="FJ15" s="77">
        <v>2249701.5471667899</v>
      </c>
      <c r="FK15" s="77">
        <v>2617192.8939876803</v>
      </c>
      <c r="FL15" s="77">
        <v>2977815.5782444198</v>
      </c>
      <c r="FM15" s="77">
        <v>3350377.3599289502</v>
      </c>
      <c r="FN15" s="77">
        <v>3779451.1932323799</v>
      </c>
      <c r="FO15" s="77"/>
    </row>
    <row r="16" spans="1:171" ht="30" customHeight="1" x14ac:dyDescent="0.25">
      <c r="A16" s="160" t="str">
        <f>IF('0'!$A$1=1,"ЗА ЕКОНОМІЧНОЮ КЛАСИФІКАЦІЄЮ ВИДАТКІВ **","ECONOMIC CLASSIFICATION
OF EXPENDITURE **")</f>
        <v>ЗА ЕКОНОМІЧНОЮ КЛАСИФІКАЦІЄЮ ВИДАТКІВ **</v>
      </c>
      <c r="B16" s="22" t="str">
        <f>IF('0'!$A$1=1,"Поточні видатки","Current expenditure")</f>
        <v>Поточні видатки</v>
      </c>
      <c r="C16" s="17">
        <v>2000</v>
      </c>
      <c r="D16" s="74">
        <v>18860.99426218</v>
      </c>
      <c r="E16" s="74">
        <v>39824.353432349999</v>
      </c>
      <c r="F16" s="74">
        <v>64239.885658009996</v>
      </c>
      <c r="G16" s="74">
        <v>89190.142768399994</v>
      </c>
      <c r="H16" s="74">
        <v>113750.74316324999</v>
      </c>
      <c r="I16" s="74">
        <v>140015.68562308</v>
      </c>
      <c r="J16" s="74">
        <v>164444.78447086</v>
      </c>
      <c r="K16" s="74">
        <v>190233.37605551002</v>
      </c>
      <c r="L16" s="74">
        <v>214790.83636055002</v>
      </c>
      <c r="M16" s="74">
        <v>240409.00508218003</v>
      </c>
      <c r="N16" s="74">
        <v>266899.17255488003</v>
      </c>
      <c r="O16" s="74">
        <v>302177.97423254</v>
      </c>
      <c r="P16" s="75">
        <v>19898.637233960002</v>
      </c>
      <c r="Q16" s="74">
        <v>45935.385315840002</v>
      </c>
      <c r="R16" s="74">
        <v>72425.074249879995</v>
      </c>
      <c r="S16" s="74">
        <v>99072.278998769994</v>
      </c>
      <c r="T16" s="74">
        <v>127585.24242610999</v>
      </c>
      <c r="U16" s="74">
        <v>157583.9910211</v>
      </c>
      <c r="V16" s="74">
        <v>187136.26052104999</v>
      </c>
      <c r="W16" s="74">
        <v>217862.48376366997</v>
      </c>
      <c r="X16" s="74">
        <v>247876.37059807996</v>
      </c>
      <c r="Y16" s="74">
        <v>280648.39829421998</v>
      </c>
      <c r="Z16" s="74">
        <v>317512.32223607996</v>
      </c>
      <c r="AA16" s="74">
        <v>366180.28956165991</v>
      </c>
      <c r="AB16" s="75">
        <v>24708.985948340003</v>
      </c>
      <c r="AC16" s="74">
        <v>55318.174921020007</v>
      </c>
      <c r="AD16" s="74">
        <v>85863.079817279999</v>
      </c>
      <c r="AE16" s="74">
        <v>118171.19443546001</v>
      </c>
      <c r="AF16" s="74">
        <v>148693.63886535002</v>
      </c>
      <c r="AG16" s="74">
        <v>179492.56517064999</v>
      </c>
      <c r="AH16" s="74">
        <v>212072.90533959999</v>
      </c>
      <c r="AI16" s="74">
        <v>242683.19995507001</v>
      </c>
      <c r="AJ16" s="74">
        <v>274337.22880515998</v>
      </c>
      <c r="AK16" s="74">
        <v>306341.30347098998</v>
      </c>
      <c r="AL16" s="74">
        <v>340883.61486398999</v>
      </c>
      <c r="AM16" s="76">
        <v>385611.84892011003</v>
      </c>
      <c r="AN16" s="74">
        <v>26832.371788510001</v>
      </c>
      <c r="AO16" s="74">
        <v>57402.502249769997</v>
      </c>
      <c r="AP16" s="74">
        <v>92024.051912800001</v>
      </c>
      <c r="AQ16" s="74">
        <v>126271.07182613999</v>
      </c>
      <c r="AR16" s="74">
        <v>160806.52917406999</v>
      </c>
      <c r="AS16" s="74">
        <v>195877.83420932997</v>
      </c>
      <c r="AT16" s="74">
        <v>228342.45263359998</v>
      </c>
      <c r="AU16" s="74">
        <v>261149.68781415001</v>
      </c>
      <c r="AV16" s="74">
        <v>294287.80455522001</v>
      </c>
      <c r="AW16" s="74">
        <v>335288.60795204999</v>
      </c>
      <c r="AX16" s="74">
        <v>371453.13213076</v>
      </c>
      <c r="AY16" s="76">
        <v>422818.17495086999</v>
      </c>
      <c r="AZ16" s="74">
        <v>31372.553730970001</v>
      </c>
      <c r="BA16" s="74">
        <v>68996.172536379992</v>
      </c>
      <c r="BB16" s="74">
        <v>107877.99886808</v>
      </c>
      <c r="BC16" s="74">
        <v>151782.44750595</v>
      </c>
      <c r="BD16" s="74">
        <v>196715.38099979999</v>
      </c>
      <c r="BE16" s="74">
        <v>242929.01607845997</v>
      </c>
      <c r="BF16" s="74">
        <v>285742.97084485996</v>
      </c>
      <c r="BG16" s="74">
        <v>324521.37332087994</v>
      </c>
      <c r="BH16" s="74">
        <v>366463.6329374999</v>
      </c>
      <c r="BI16" s="74">
        <v>413022.50260444992</v>
      </c>
      <c r="BJ16" s="74">
        <v>469671.34077795997</v>
      </c>
      <c r="BK16" s="74">
        <v>559429.43013795</v>
      </c>
      <c r="BL16" s="75">
        <v>27133.47020679</v>
      </c>
      <c r="BM16" s="74">
        <v>72551.593190860003</v>
      </c>
      <c r="BN16" s="74">
        <v>138685.88742544001</v>
      </c>
      <c r="BO16" s="74">
        <v>191746.83790530002</v>
      </c>
      <c r="BP16" s="74">
        <v>242760.92932130003</v>
      </c>
      <c r="BQ16" s="74">
        <v>296489.39571613003</v>
      </c>
      <c r="BR16" s="74">
        <v>344389.67256890005</v>
      </c>
      <c r="BS16" s="74">
        <v>395442.72439994005</v>
      </c>
      <c r="BT16" s="74">
        <v>459108.69171574002</v>
      </c>
      <c r="BU16" s="74">
        <v>510162.96327740001</v>
      </c>
      <c r="BV16" s="74">
        <v>572332.5464404301</v>
      </c>
      <c r="BW16" s="74">
        <v>658248.64860497008</v>
      </c>
      <c r="BX16" s="75">
        <v>42852.292722840008</v>
      </c>
      <c r="BY16" s="74">
        <v>110405.52988481002</v>
      </c>
      <c r="BZ16" s="74">
        <v>183400.23637621</v>
      </c>
      <c r="CA16" s="74">
        <v>238439.05399555</v>
      </c>
      <c r="CB16" s="74">
        <v>297216.77600623999</v>
      </c>
      <c r="CC16" s="74">
        <v>361351.06638976</v>
      </c>
      <c r="CD16" s="74">
        <v>413480.44415575004</v>
      </c>
      <c r="CE16" s="74">
        <v>478490.28694681998</v>
      </c>
      <c r="CF16" s="74">
        <v>556949.54154920997</v>
      </c>
      <c r="CG16" s="74">
        <v>627610.45216928993</v>
      </c>
      <c r="CH16" s="74">
        <v>697350.76780158991</v>
      </c>
      <c r="CI16" s="74">
        <v>798597.73585317004</v>
      </c>
      <c r="CJ16" s="75">
        <v>46816.229136450005</v>
      </c>
      <c r="CK16" s="74">
        <v>112733.35355204003</v>
      </c>
      <c r="CL16" s="74">
        <v>211875.18696050002</v>
      </c>
      <c r="CM16" s="74">
        <v>288647.00306609005</v>
      </c>
      <c r="CN16" s="74">
        <v>371830.07245317003</v>
      </c>
      <c r="CO16" s="74">
        <v>445465.29419668007</v>
      </c>
      <c r="CP16" s="74">
        <v>507823.17580993008</v>
      </c>
      <c r="CQ16" s="74">
        <v>571801.49097895005</v>
      </c>
      <c r="CR16" s="74">
        <v>651411.56987285009</v>
      </c>
      <c r="CS16" s="74">
        <v>717334.5502081</v>
      </c>
      <c r="CT16" s="74">
        <v>799053.68310241995</v>
      </c>
      <c r="CU16" s="74">
        <v>916046.33626468992</v>
      </c>
      <c r="CV16" s="75">
        <v>65464.722765479994</v>
      </c>
      <c r="CW16" s="74">
        <v>136400.59214718</v>
      </c>
      <c r="CX16" s="74">
        <v>232875.18708833004</v>
      </c>
      <c r="CY16" s="74">
        <v>317128.09690968005</v>
      </c>
      <c r="CZ16" s="74">
        <v>408469.42331008008</v>
      </c>
      <c r="DA16" s="74">
        <v>490172.66822466004</v>
      </c>
      <c r="DB16" s="74">
        <v>561713.61676239001</v>
      </c>
      <c r="DC16" s="74">
        <v>635774.23560210003</v>
      </c>
      <c r="DD16" s="74">
        <v>719560.93218588014</v>
      </c>
      <c r="DE16" s="74">
        <v>793504.80493567989</v>
      </c>
      <c r="DF16" s="74">
        <v>880989.9991596801</v>
      </c>
      <c r="DG16" s="74">
        <v>998933.45371512009</v>
      </c>
      <c r="DH16" s="84">
        <v>64417.952347279999</v>
      </c>
      <c r="DI16" s="74">
        <v>140263.27200159</v>
      </c>
      <c r="DJ16" s="74">
        <v>236465.4481182</v>
      </c>
      <c r="DK16" s="74">
        <v>329425.54770896002</v>
      </c>
      <c r="DL16" s="74">
        <v>422590.51921747002</v>
      </c>
      <c r="DM16" s="74">
        <v>515323.85665479995</v>
      </c>
      <c r="DN16" s="74">
        <v>607172.06074039999</v>
      </c>
      <c r="DO16" s="74">
        <v>689769.50239742</v>
      </c>
      <c r="DP16" s="74">
        <v>797395.58406520006</v>
      </c>
      <c r="DQ16" s="74">
        <v>892342.28280434001</v>
      </c>
      <c r="DR16" s="74">
        <v>993682.37647220993</v>
      </c>
      <c r="DS16" s="74">
        <v>1193194.5818832</v>
      </c>
      <c r="DT16" s="84">
        <v>70905.935806590001</v>
      </c>
      <c r="DU16" s="74">
        <v>162926.35772199</v>
      </c>
      <c r="DV16" s="74">
        <v>272118.11549523997</v>
      </c>
      <c r="DW16" s="74">
        <v>375883.02086254</v>
      </c>
      <c r="DX16" s="74">
        <v>494924.87888554996</v>
      </c>
      <c r="DY16" s="74">
        <v>609795.13490318996</v>
      </c>
      <c r="DZ16" s="74">
        <v>697106.42226330005</v>
      </c>
      <c r="EA16" s="74">
        <v>784824.60301768</v>
      </c>
      <c r="EB16" s="74">
        <v>903941.71171804005</v>
      </c>
      <c r="EC16" s="74">
        <v>1001768.69468293</v>
      </c>
      <c r="ED16" s="74">
        <v>1136381.90306265</v>
      </c>
      <c r="EE16" s="74">
        <v>1356813.5646921298</v>
      </c>
      <c r="EF16" s="84">
        <v>69681.641534859999</v>
      </c>
      <c r="EG16" s="74">
        <v>180361.06975328</v>
      </c>
      <c r="EH16" s="74">
        <v>379028.90243590996</v>
      </c>
      <c r="EI16" s="74">
        <v>551974.15124879009</v>
      </c>
      <c r="EJ16" s="74">
        <v>775237.70780094992</v>
      </c>
      <c r="EK16" s="74">
        <v>1022196.0824670601</v>
      </c>
      <c r="EL16" s="74">
        <v>1201904.4013872601</v>
      </c>
      <c r="EM16" s="74">
        <v>1426967.6984542799</v>
      </c>
      <c r="EN16" s="74">
        <v>1714691.8532581201</v>
      </c>
      <c r="EO16" s="74">
        <v>1942852.2937483999</v>
      </c>
      <c r="EP16" s="74">
        <v>2241090.3098640498</v>
      </c>
      <c r="EQ16" s="74">
        <v>2617351.6546352301</v>
      </c>
      <c r="ER16" s="84">
        <v>192107.38734762999</v>
      </c>
      <c r="ES16" s="74">
        <v>442639.00134836999</v>
      </c>
      <c r="ET16" s="74">
        <v>733737.55670683994</v>
      </c>
      <c r="EU16" s="74">
        <v>1021038.71909751</v>
      </c>
      <c r="EV16" s="74">
        <v>1372197.0159663998</v>
      </c>
      <c r="EW16" s="74">
        <v>1736497.5474387901</v>
      </c>
      <c r="EX16" s="74">
        <v>1995490.2955391798</v>
      </c>
      <c r="EY16" s="74">
        <v>2280752.2811776898</v>
      </c>
      <c r="EZ16" s="74">
        <v>2707261.9040436097</v>
      </c>
      <c r="FA16" s="74">
        <v>2968809.9269101699</v>
      </c>
      <c r="FB16" s="74">
        <v>3293200.0482695899</v>
      </c>
      <c r="FC16" s="74">
        <v>3805922.1359219798</v>
      </c>
      <c r="FD16" s="84">
        <v>166537.93171028001</v>
      </c>
      <c r="FE16" s="74">
        <v>481512.10767701</v>
      </c>
      <c r="FF16" s="74">
        <v>813157.84644378</v>
      </c>
      <c r="FG16" s="74">
        <v>1106729.0435298798</v>
      </c>
      <c r="FH16" s="74">
        <v>1474820.25352755</v>
      </c>
      <c r="FI16" s="74">
        <v>1844184.32463149</v>
      </c>
      <c r="FJ16" s="74">
        <v>2138599.69741316</v>
      </c>
      <c r="FK16" s="74">
        <v>2465734.9986962299</v>
      </c>
      <c r="FL16" s="74">
        <v>2808196.5912860096</v>
      </c>
      <c r="FM16" s="74">
        <v>3159954.88987251</v>
      </c>
      <c r="FN16" s="74">
        <v>3557027.5704086698</v>
      </c>
      <c r="FO16" s="74"/>
    </row>
    <row r="17" spans="1:171" ht="30" customHeight="1" x14ac:dyDescent="0.25">
      <c r="A17" s="160"/>
      <c r="B17" s="23" t="str">
        <f>IF('0'!$A$1=1,"Оплата праці і нарахування на заробітну плату","Labor remuneration and accrued payments")</f>
        <v>Оплата праці і нарахування на заробітну плату</v>
      </c>
      <c r="C17" s="17">
        <v>2100</v>
      </c>
      <c r="D17" s="74">
        <v>3783.9744913400009</v>
      </c>
      <c r="E17" s="74">
        <v>7779.1838053899983</v>
      </c>
      <c r="F17" s="74">
        <v>12122.364432679995</v>
      </c>
      <c r="G17" s="74">
        <v>16425.600968450002</v>
      </c>
      <c r="H17" s="74">
        <v>20782.221746259995</v>
      </c>
      <c r="I17" s="74">
        <v>25531.79874798001</v>
      </c>
      <c r="J17" s="74">
        <v>30267.835082859991</v>
      </c>
      <c r="K17" s="74">
        <v>34908.971453570004</v>
      </c>
      <c r="L17" s="74">
        <v>39346.741345089991</v>
      </c>
      <c r="M17" s="74">
        <v>43785.241879919988</v>
      </c>
      <c r="N17" s="74">
        <v>48435.855929860008</v>
      </c>
      <c r="O17" s="74">
        <v>54464.93590882</v>
      </c>
      <c r="P17" s="75">
        <v>3848.063898710001</v>
      </c>
      <c r="Q17" s="74">
        <v>8260.8225883199993</v>
      </c>
      <c r="R17" s="74">
        <v>12990.319338900001</v>
      </c>
      <c r="S17" s="74">
        <v>17648.684793029999</v>
      </c>
      <c r="T17" s="74">
        <v>22473.291159</v>
      </c>
      <c r="U17" s="74">
        <v>27691.710170900002</v>
      </c>
      <c r="V17" s="74">
        <v>32922.579820040002</v>
      </c>
      <c r="W17" s="74">
        <v>37989.246693939989</v>
      </c>
      <c r="X17" s="74">
        <v>42922.884886920001</v>
      </c>
      <c r="Y17" s="74">
        <v>47990.312344330006</v>
      </c>
      <c r="Z17" s="74">
        <v>53256.675105590017</v>
      </c>
      <c r="AA17" s="74">
        <v>59774.282136820002</v>
      </c>
      <c r="AB17" s="75">
        <v>4325.7521922399992</v>
      </c>
      <c r="AC17" s="74">
        <v>9082.2811290999998</v>
      </c>
      <c r="AD17" s="74">
        <v>14110.533310749997</v>
      </c>
      <c r="AE17" s="74">
        <v>19111.606296810001</v>
      </c>
      <c r="AF17" s="74">
        <v>24193.396937130012</v>
      </c>
      <c r="AG17" s="74">
        <v>29847.857162649991</v>
      </c>
      <c r="AH17" s="74">
        <v>35512.933297899988</v>
      </c>
      <c r="AI17" s="74">
        <v>41098.99775386</v>
      </c>
      <c r="AJ17" s="74">
        <v>46330.823927010002</v>
      </c>
      <c r="AK17" s="74">
        <v>51473.096248890004</v>
      </c>
      <c r="AL17" s="74">
        <v>57297.742026070002</v>
      </c>
      <c r="AM17" s="76">
        <v>64313.706720270027</v>
      </c>
      <c r="AN17" s="74">
        <v>4655.5910136800003</v>
      </c>
      <c r="AO17" s="74">
        <v>9656.8270098699995</v>
      </c>
      <c r="AP17" s="74">
        <v>15020.343576770007</v>
      </c>
      <c r="AQ17" s="74">
        <v>20183.098737289994</v>
      </c>
      <c r="AR17" s="74">
        <v>25489.732605109999</v>
      </c>
      <c r="AS17" s="74">
        <v>31397.479841519995</v>
      </c>
      <c r="AT17" s="74">
        <v>37138.378971380007</v>
      </c>
      <c r="AU17" s="74">
        <v>42419.258203290003</v>
      </c>
      <c r="AV17" s="74">
        <v>48393.492168840014</v>
      </c>
      <c r="AW17" s="74">
        <v>54295.700728100011</v>
      </c>
      <c r="AX17" s="74">
        <v>60319.267418220013</v>
      </c>
      <c r="AY17" s="76">
        <v>69283.765417889983</v>
      </c>
      <c r="AZ17" s="74">
        <v>4637.8617265100002</v>
      </c>
      <c r="BA17" s="74">
        <v>10031.77235313</v>
      </c>
      <c r="BB17" s="74">
        <v>16056.272343380002</v>
      </c>
      <c r="BC17" s="74">
        <v>21881.739691850005</v>
      </c>
      <c r="BD17" s="74">
        <v>27962.140467869991</v>
      </c>
      <c r="BE17" s="74">
        <v>34540.5574519</v>
      </c>
      <c r="BF17" s="74">
        <v>41266.849283440002</v>
      </c>
      <c r="BG17" s="74">
        <v>47854.272326349987</v>
      </c>
      <c r="BH17" s="74">
        <v>54641.198089420002</v>
      </c>
      <c r="BI17" s="74">
        <v>61769.316719919996</v>
      </c>
      <c r="BJ17" s="74">
        <v>68829.452634390007</v>
      </c>
      <c r="BK17" s="74">
        <v>79854.642567119998</v>
      </c>
      <c r="BL17" s="75">
        <v>6514.2936691099994</v>
      </c>
      <c r="BM17" s="74">
        <v>13931.385352050002</v>
      </c>
      <c r="BN17" s="74">
        <v>22552.683480439995</v>
      </c>
      <c r="BO17" s="74">
        <v>31316.090757900001</v>
      </c>
      <c r="BP17" s="74">
        <v>39141.573198230006</v>
      </c>
      <c r="BQ17" s="74">
        <v>47880.311124619999</v>
      </c>
      <c r="BR17" s="74">
        <v>56857.69427724</v>
      </c>
      <c r="BS17" s="74">
        <v>65115.773510950014</v>
      </c>
      <c r="BT17" s="74">
        <v>73497.827281970007</v>
      </c>
      <c r="BU17" s="74">
        <v>83148.96710881</v>
      </c>
      <c r="BV17" s="74">
        <v>92737.397555610034</v>
      </c>
      <c r="BW17" s="74">
        <v>105351.42947009999</v>
      </c>
      <c r="BX17" s="75">
        <v>8147.4184667199988</v>
      </c>
      <c r="BY17" s="74">
        <v>17568.807817680005</v>
      </c>
      <c r="BZ17" s="74">
        <v>27721.943226170006</v>
      </c>
      <c r="CA17" s="74">
        <v>37854.905760479989</v>
      </c>
      <c r="CB17" s="74">
        <v>48407.506867370001</v>
      </c>
      <c r="CC17" s="74">
        <v>59641.033938399996</v>
      </c>
      <c r="CD17" s="74">
        <v>71084.747763180014</v>
      </c>
      <c r="CE17" s="74">
        <v>82226.486625509991</v>
      </c>
      <c r="CF17" s="74">
        <v>94053.874616099987</v>
      </c>
      <c r="CG17" s="74">
        <v>105966.79119330997</v>
      </c>
      <c r="CH17" s="74">
        <v>118324.49468244999</v>
      </c>
      <c r="CI17" s="74">
        <v>134779.85269940001</v>
      </c>
      <c r="CJ17" s="75">
        <v>10660.721571129998</v>
      </c>
      <c r="CK17" s="74">
        <v>23317.778194040009</v>
      </c>
      <c r="CL17" s="74">
        <v>36542.342116360014</v>
      </c>
      <c r="CM17" s="74">
        <v>49911.802664390008</v>
      </c>
      <c r="CN17" s="74">
        <v>63852.497725420006</v>
      </c>
      <c r="CO17" s="74">
        <v>78915.059534660017</v>
      </c>
      <c r="CP17" s="74">
        <v>93892.571037260015</v>
      </c>
      <c r="CQ17" s="74">
        <v>108533.67189089002</v>
      </c>
      <c r="CR17" s="74">
        <v>122867.74164139005</v>
      </c>
      <c r="CS17" s="74">
        <v>137356.41532642997</v>
      </c>
      <c r="CT17" s="74">
        <v>152268.44325447001</v>
      </c>
      <c r="CU17" s="74">
        <v>171258.49263005002</v>
      </c>
      <c r="CV17" s="75">
        <v>13545.193550929998</v>
      </c>
      <c r="CW17" s="74">
        <v>29231.207291710009</v>
      </c>
      <c r="CX17" s="74">
        <v>45852.748910470007</v>
      </c>
      <c r="CY17" s="74">
        <v>62544.143530699985</v>
      </c>
      <c r="CZ17" s="74">
        <v>79477.471083269978</v>
      </c>
      <c r="DA17" s="74">
        <v>97436.881900139997</v>
      </c>
      <c r="DB17" s="74">
        <v>115476.26021667002</v>
      </c>
      <c r="DC17" s="74">
        <v>133599.52234729001</v>
      </c>
      <c r="DD17" s="74">
        <v>150944.75365122006</v>
      </c>
      <c r="DE17" s="74">
        <v>168217.98157322002</v>
      </c>
      <c r="DF17" s="74">
        <v>186122.65228149001</v>
      </c>
      <c r="DG17" s="74">
        <v>210073.12040552005</v>
      </c>
      <c r="DH17" s="84">
        <v>16594.161160460004</v>
      </c>
      <c r="DI17" s="74">
        <v>34531.757357840004</v>
      </c>
      <c r="DJ17" s="74">
        <v>53166.482777030018</v>
      </c>
      <c r="DK17" s="74">
        <v>71349.544017139997</v>
      </c>
      <c r="DL17" s="74">
        <v>89575.716906849993</v>
      </c>
      <c r="DM17" s="74">
        <v>109604.70124491998</v>
      </c>
      <c r="DN17" s="74">
        <v>131478.22230033</v>
      </c>
      <c r="DO17" s="74">
        <v>150607.56714073999</v>
      </c>
      <c r="DP17" s="74">
        <v>171354.86362793</v>
      </c>
      <c r="DQ17" s="74">
        <v>191767.67507054002</v>
      </c>
      <c r="DR17" s="74">
        <v>212420.68984857001</v>
      </c>
      <c r="DS17" s="74">
        <v>240542.30615046</v>
      </c>
      <c r="DT17" s="84">
        <v>17720.805116669999</v>
      </c>
      <c r="DU17" s="74">
        <v>37445.645048959996</v>
      </c>
      <c r="DV17" s="74">
        <v>57847.752330449999</v>
      </c>
      <c r="DW17" s="74">
        <v>78321.042708580004</v>
      </c>
      <c r="DX17" s="74">
        <v>98687.035106940006</v>
      </c>
      <c r="DY17" s="74">
        <v>120862.64961599001</v>
      </c>
      <c r="DZ17" s="74">
        <v>143843.00419050001</v>
      </c>
      <c r="EA17" s="74">
        <v>165617.13921353</v>
      </c>
      <c r="EB17" s="74">
        <v>186823.10923351001</v>
      </c>
      <c r="EC17" s="74">
        <v>211348.41840552998</v>
      </c>
      <c r="ED17" s="74">
        <v>233428.85975342002</v>
      </c>
      <c r="EE17" s="74">
        <v>262777.28867337998</v>
      </c>
      <c r="EF17" s="84">
        <v>19308.467909799998</v>
      </c>
      <c r="EG17" s="74">
        <v>40336.105945510004</v>
      </c>
      <c r="EH17" s="74">
        <v>89365.332086880007</v>
      </c>
      <c r="EI17" s="74">
        <v>150524.20157107999</v>
      </c>
      <c r="EJ17" s="74">
        <v>240967.11871802999</v>
      </c>
      <c r="EK17" s="74">
        <v>340469.17261379998</v>
      </c>
      <c r="EL17" s="74">
        <v>422894.02887571004</v>
      </c>
      <c r="EM17" s="74">
        <v>536046.31200757006</v>
      </c>
      <c r="EN17" s="74">
        <v>642924.14147033996</v>
      </c>
      <c r="EO17" s="74">
        <v>748081.40908353007</v>
      </c>
      <c r="EP17" s="74">
        <v>861419.89724076004</v>
      </c>
      <c r="EQ17" s="74">
        <v>994440.18854680005</v>
      </c>
      <c r="ER17" s="84">
        <v>91101.53519681</v>
      </c>
      <c r="ES17" s="74">
        <v>190232.59342302999</v>
      </c>
      <c r="ET17" s="74">
        <v>278494.42757802003</v>
      </c>
      <c r="EU17" s="74">
        <v>374426.92952250002</v>
      </c>
      <c r="EV17" s="74">
        <v>474471.02645869</v>
      </c>
      <c r="EW17" s="74">
        <v>574156.39496348996</v>
      </c>
      <c r="EX17" s="74">
        <v>675574.90148507</v>
      </c>
      <c r="EY17" s="74">
        <v>775476.03234412998</v>
      </c>
      <c r="EZ17" s="74">
        <v>887960.92119977006</v>
      </c>
      <c r="FA17" s="74">
        <v>992441.97919118009</v>
      </c>
      <c r="FB17" s="74">
        <v>1091808.03873722</v>
      </c>
      <c r="FC17" s="74">
        <v>1235138.6688248501</v>
      </c>
      <c r="FD17" s="84">
        <v>76436.413918899998</v>
      </c>
      <c r="FE17" s="74">
        <v>181235.37369691001</v>
      </c>
      <c r="FF17" s="74">
        <v>288124.98738392</v>
      </c>
      <c r="FG17" s="74">
        <v>391781.93793303997</v>
      </c>
      <c r="FH17" s="74">
        <v>498329.28965368</v>
      </c>
      <c r="FI17" s="74">
        <v>605525.64430977998</v>
      </c>
      <c r="FJ17" s="74">
        <v>714135.29962621001</v>
      </c>
      <c r="FK17" s="74">
        <v>824710.78539124003</v>
      </c>
      <c r="FL17" s="74">
        <v>936849.06600450003</v>
      </c>
      <c r="FM17" s="74">
        <v>1050906.9302467299</v>
      </c>
      <c r="FN17" s="74">
        <v>1167169.1487681798</v>
      </c>
      <c r="FO17" s="74"/>
    </row>
    <row r="18" spans="1:171" ht="30" customHeight="1" x14ac:dyDescent="0.25">
      <c r="A18" s="160"/>
      <c r="B18" s="23" t="str">
        <f>IF('0'!$A$1=1,"Використання товарів і послуг","Goods and services usage")</f>
        <v>Використання товарів і послуг</v>
      </c>
      <c r="C18" s="17">
        <v>2200</v>
      </c>
      <c r="D18" s="68">
        <v>2417.7405704099992</v>
      </c>
      <c r="E18" s="68">
        <v>5877.9612934699999</v>
      </c>
      <c r="F18" s="68">
        <v>10321.156672099998</v>
      </c>
      <c r="G18" s="68">
        <v>14278.649769239995</v>
      </c>
      <c r="H18" s="68">
        <v>17938.330898019998</v>
      </c>
      <c r="I18" s="68">
        <v>23121.13370377</v>
      </c>
      <c r="J18" s="68">
        <v>27605.848270150003</v>
      </c>
      <c r="K18" s="68">
        <v>31529.138676350005</v>
      </c>
      <c r="L18" s="68">
        <v>35730.502464789999</v>
      </c>
      <c r="M18" s="68">
        <v>41507.264719730003</v>
      </c>
      <c r="N18" s="68">
        <v>47430.5649204</v>
      </c>
      <c r="O18" s="68">
        <v>55939.203032190002</v>
      </c>
      <c r="P18" s="70">
        <v>3097.4085411899996</v>
      </c>
      <c r="Q18" s="68">
        <v>7044.1823197699996</v>
      </c>
      <c r="R18" s="68">
        <v>12116.1368975</v>
      </c>
      <c r="S18" s="68">
        <v>16660.191918089997</v>
      </c>
      <c r="T18" s="68">
        <v>22239.933871409998</v>
      </c>
      <c r="U18" s="68">
        <v>27699.059245550001</v>
      </c>
      <c r="V18" s="68">
        <v>32376.383753819999</v>
      </c>
      <c r="W18" s="68">
        <v>37221.044836410001</v>
      </c>
      <c r="X18" s="68">
        <v>43453.008779779993</v>
      </c>
      <c r="Y18" s="68">
        <v>49029.717333510001</v>
      </c>
      <c r="Z18" s="68">
        <v>55252.487216730005</v>
      </c>
      <c r="AA18" s="68">
        <v>64220.991837080001</v>
      </c>
      <c r="AB18" s="70">
        <v>2803.6457510099999</v>
      </c>
      <c r="AC18" s="68">
        <v>7019.0935951700003</v>
      </c>
      <c r="AD18" s="68">
        <v>11994.387438360001</v>
      </c>
      <c r="AE18" s="68">
        <v>16738.831591000002</v>
      </c>
      <c r="AF18" s="68">
        <v>21273.39594301</v>
      </c>
      <c r="AG18" s="68">
        <v>25955.391221920003</v>
      </c>
      <c r="AH18" s="68">
        <v>31774.196640470007</v>
      </c>
      <c r="AI18" s="68">
        <v>35738.941691030006</v>
      </c>
      <c r="AJ18" s="68">
        <v>40695.692363050002</v>
      </c>
      <c r="AK18" s="68">
        <v>44911.952425170006</v>
      </c>
      <c r="AL18" s="68">
        <v>50613.574105100008</v>
      </c>
      <c r="AM18" s="69">
        <v>61325.810140610003</v>
      </c>
      <c r="AN18" s="68">
        <v>2460.1090945899996</v>
      </c>
      <c r="AO18" s="68">
        <v>5327.0719994900001</v>
      </c>
      <c r="AP18" s="68">
        <v>9165.1424251200006</v>
      </c>
      <c r="AQ18" s="68">
        <v>13428.68457175</v>
      </c>
      <c r="AR18" s="68">
        <v>18354.887894270003</v>
      </c>
      <c r="AS18" s="68">
        <v>24090.370001349995</v>
      </c>
      <c r="AT18" s="68">
        <v>28253.679890849991</v>
      </c>
      <c r="AU18" s="68">
        <v>32807.051068069995</v>
      </c>
      <c r="AV18" s="68">
        <v>38539.716243759998</v>
      </c>
      <c r="AW18" s="68">
        <v>44763.957999010003</v>
      </c>
      <c r="AX18" s="68">
        <v>52019.439228850002</v>
      </c>
      <c r="AY18" s="69">
        <v>65431.560947560007</v>
      </c>
      <c r="AZ18" s="68">
        <v>2404.41095799</v>
      </c>
      <c r="BA18" s="68">
        <v>6375.6761388400009</v>
      </c>
      <c r="BB18" s="68">
        <v>12911.962600319999</v>
      </c>
      <c r="BC18" s="68">
        <v>19251.674084749997</v>
      </c>
      <c r="BD18" s="68">
        <v>25950.59407282</v>
      </c>
      <c r="BE18" s="68">
        <v>33307.522471730001</v>
      </c>
      <c r="BF18" s="68">
        <v>39196.877583569993</v>
      </c>
      <c r="BG18" s="68">
        <v>44343.772100800001</v>
      </c>
      <c r="BH18" s="68">
        <v>51255.282240209999</v>
      </c>
      <c r="BI18" s="74">
        <v>58560.935272120005</v>
      </c>
      <c r="BJ18" s="74">
        <v>68706.007799539992</v>
      </c>
      <c r="BK18" s="74">
        <v>87324.119063420003</v>
      </c>
      <c r="BL18" s="75">
        <v>2475.0374678600001</v>
      </c>
      <c r="BM18" s="74">
        <v>5648.9656251000006</v>
      </c>
      <c r="BN18" s="74">
        <v>13510.06314658</v>
      </c>
      <c r="BO18" s="74">
        <v>19835.227233799997</v>
      </c>
      <c r="BP18" s="74">
        <v>25911.756767859995</v>
      </c>
      <c r="BQ18" s="74">
        <v>34647.512973210003</v>
      </c>
      <c r="BR18" s="74">
        <v>40436.235276810003</v>
      </c>
      <c r="BS18" s="74">
        <v>48097.406762490013</v>
      </c>
      <c r="BT18" s="74">
        <v>56600.54779841</v>
      </c>
      <c r="BU18" s="74">
        <v>63185.164618729999</v>
      </c>
      <c r="BV18" s="74">
        <v>75057.92616345</v>
      </c>
      <c r="BW18" s="74">
        <v>95827.683679750015</v>
      </c>
      <c r="BX18" s="75">
        <v>2863.0757908000005</v>
      </c>
      <c r="BY18" s="74">
        <v>6961.8161882499999</v>
      </c>
      <c r="BZ18" s="74">
        <v>16157.145636340003</v>
      </c>
      <c r="CA18" s="74">
        <v>23436.601447190002</v>
      </c>
      <c r="CB18" s="74">
        <v>30889.235871269997</v>
      </c>
      <c r="CC18" s="74">
        <v>42588.112247990008</v>
      </c>
      <c r="CD18" s="74">
        <v>51386.621323350002</v>
      </c>
      <c r="CE18" s="74">
        <v>60612.772082810014</v>
      </c>
      <c r="CF18" s="74">
        <v>72391.086124030015</v>
      </c>
      <c r="CG18" s="74">
        <v>82405.267102740021</v>
      </c>
      <c r="CH18" s="74">
        <v>95404.431618650007</v>
      </c>
      <c r="CI18" s="74">
        <v>122111.90462873</v>
      </c>
      <c r="CJ18" s="75">
        <v>3680.3545303199999</v>
      </c>
      <c r="CK18" s="74">
        <v>9685.06022648</v>
      </c>
      <c r="CL18" s="74">
        <v>18795.363139199999</v>
      </c>
      <c r="CM18" s="74">
        <v>29874.15722284</v>
      </c>
      <c r="CN18" s="74">
        <v>41747.296287029996</v>
      </c>
      <c r="CO18" s="74">
        <v>55501.256843390001</v>
      </c>
      <c r="CP18" s="74">
        <v>67701.006784169993</v>
      </c>
      <c r="CQ18" s="74">
        <v>78514.530014049989</v>
      </c>
      <c r="CR18" s="74">
        <v>90675.543192079975</v>
      </c>
      <c r="CS18" s="74">
        <v>103531.16035230999</v>
      </c>
      <c r="CT18" s="74">
        <v>117414.04588081999</v>
      </c>
      <c r="CU18" s="74">
        <v>157552.39373919996</v>
      </c>
      <c r="CV18" s="75">
        <v>5821.3185578099992</v>
      </c>
      <c r="CW18" s="74">
        <v>14883.959953039997</v>
      </c>
      <c r="CX18" s="74">
        <v>28362.151004449996</v>
      </c>
      <c r="CY18" s="74">
        <v>42117.632256919998</v>
      </c>
      <c r="CZ18" s="74">
        <v>55932.103665069983</v>
      </c>
      <c r="DA18" s="74">
        <v>73029.145707539981</v>
      </c>
      <c r="DB18" s="74">
        <v>88638.618960200009</v>
      </c>
      <c r="DC18" s="74">
        <v>102508.52497689</v>
      </c>
      <c r="DD18" s="74">
        <v>116896.80363606001</v>
      </c>
      <c r="DE18" s="74">
        <v>131077.04871122999</v>
      </c>
      <c r="DF18" s="74">
        <v>146103.59675304999</v>
      </c>
      <c r="DG18" s="74">
        <v>182058.82509607001</v>
      </c>
      <c r="DH18" s="84">
        <v>5830.0887392799987</v>
      </c>
      <c r="DI18" s="74">
        <v>15915.257235069999</v>
      </c>
      <c r="DJ18" s="74">
        <v>28166.62707468</v>
      </c>
      <c r="DK18" s="74">
        <v>45517.424134210007</v>
      </c>
      <c r="DL18" s="74">
        <v>68173.491642299996</v>
      </c>
      <c r="DM18" s="74">
        <v>90218.059725899991</v>
      </c>
      <c r="DN18" s="74">
        <v>116041.87730907001</v>
      </c>
      <c r="DO18" s="74">
        <v>138340.40993238002</v>
      </c>
      <c r="DP18" s="74">
        <v>167617.77893979003</v>
      </c>
      <c r="DQ18" s="74">
        <v>197356.77378923999</v>
      </c>
      <c r="DR18" s="74">
        <v>227141.46328919</v>
      </c>
      <c r="DS18" s="74">
        <v>301689.85378496995</v>
      </c>
      <c r="DT18" s="84">
        <v>10986.59995371</v>
      </c>
      <c r="DU18" s="74">
        <v>32642.940176610002</v>
      </c>
      <c r="DV18" s="74">
        <v>56161.089105320003</v>
      </c>
      <c r="DW18" s="74">
        <v>81155.305964970001</v>
      </c>
      <c r="DX18" s="74">
        <v>115818.48409463001</v>
      </c>
      <c r="DY18" s="74">
        <v>148605.07299714003</v>
      </c>
      <c r="DZ18" s="74">
        <v>175452.26326312</v>
      </c>
      <c r="EA18" s="74">
        <v>195814.18845218999</v>
      </c>
      <c r="EB18" s="74">
        <v>230811.90546467001</v>
      </c>
      <c r="EC18" s="74">
        <v>255517.42809489003</v>
      </c>
      <c r="ED18" s="74">
        <v>296506.65881765995</v>
      </c>
      <c r="EE18" s="74">
        <v>382593.20364495</v>
      </c>
      <c r="EF18" s="84">
        <v>7868.0829041499992</v>
      </c>
      <c r="EG18" s="74">
        <v>34455.453725389998</v>
      </c>
      <c r="EH18" s="74">
        <v>100753.48689091</v>
      </c>
      <c r="EI18" s="74">
        <v>149945.39865448998</v>
      </c>
      <c r="EJ18" s="74">
        <v>198792.25922723001</v>
      </c>
      <c r="EK18" s="74">
        <v>256155.82308537999</v>
      </c>
      <c r="EL18" s="74">
        <v>302722.20486083004</v>
      </c>
      <c r="EM18" s="74">
        <v>349852.22519234999</v>
      </c>
      <c r="EN18" s="74">
        <v>468823.16251314001</v>
      </c>
      <c r="EO18" s="74">
        <v>530042.87799681001</v>
      </c>
      <c r="EP18" s="74">
        <v>605312.33281572</v>
      </c>
      <c r="EQ18" s="74">
        <v>750945.73936991999</v>
      </c>
      <c r="ER18" s="84">
        <v>43939.830483699996</v>
      </c>
      <c r="ES18" s="74">
        <v>126732.91545734</v>
      </c>
      <c r="ET18" s="74">
        <v>247287.80613025001</v>
      </c>
      <c r="EU18" s="74">
        <v>365399.64603331999</v>
      </c>
      <c r="EV18" s="74">
        <v>504911.54280062002</v>
      </c>
      <c r="EW18" s="74">
        <v>662467.68712959997</v>
      </c>
      <c r="EX18" s="74">
        <v>754499.03102523996</v>
      </c>
      <c r="EY18" s="74">
        <v>853013.65137237997</v>
      </c>
      <c r="EZ18" s="74">
        <v>1098218.9963497701</v>
      </c>
      <c r="FA18" s="74">
        <v>1184889.8333182901</v>
      </c>
      <c r="FB18" s="74">
        <v>1299029.9860955901</v>
      </c>
      <c r="FC18" s="74">
        <v>1549966.18363032</v>
      </c>
      <c r="FD18" s="84">
        <v>25085.33069703</v>
      </c>
      <c r="FE18" s="74">
        <v>112889.63358442999</v>
      </c>
      <c r="FF18" s="74">
        <v>228735.46996279</v>
      </c>
      <c r="FG18" s="74">
        <v>312590.33576541999</v>
      </c>
      <c r="FH18" s="74">
        <v>441809.88581059995</v>
      </c>
      <c r="FI18" s="74">
        <v>576303.18674502999</v>
      </c>
      <c r="FJ18" s="74">
        <v>662233.69232958998</v>
      </c>
      <c r="FK18" s="74">
        <v>748864.75181501999</v>
      </c>
      <c r="FL18" s="74">
        <v>878121.82644777</v>
      </c>
      <c r="FM18" s="74">
        <v>976103.14294733992</v>
      </c>
      <c r="FN18" s="74">
        <v>1089062.4345647499</v>
      </c>
      <c r="FO18" s="74"/>
    </row>
    <row r="19" spans="1:171" ht="30" customHeight="1" x14ac:dyDescent="0.25">
      <c r="A19" s="160"/>
      <c r="B19" s="23" t="str">
        <f>IF('0'!$A$1=1,"Обслуговування боргових зобов'язань","Debt servicing")</f>
        <v>Обслуговування боргових зобов'язань</v>
      </c>
      <c r="C19" s="17">
        <v>2400</v>
      </c>
      <c r="D19" s="68">
        <v>902.44634180000003</v>
      </c>
      <c r="E19" s="68">
        <v>2406.2362404400001</v>
      </c>
      <c r="F19" s="68">
        <v>4950.7442745200005</v>
      </c>
      <c r="G19" s="68">
        <v>6404.8775643099998</v>
      </c>
      <c r="H19" s="68">
        <v>8325.7486090600014</v>
      </c>
      <c r="I19" s="68">
        <v>11220.031192800001</v>
      </c>
      <c r="J19" s="68">
        <v>12157.343053570001</v>
      </c>
      <c r="K19" s="68">
        <v>14860.922055909999</v>
      </c>
      <c r="L19" s="68">
        <v>17632.667101999999</v>
      </c>
      <c r="M19" s="68">
        <v>19450.674260029995</v>
      </c>
      <c r="N19" s="68">
        <v>21573.936205890001</v>
      </c>
      <c r="O19" s="68">
        <v>24591.202420549995</v>
      </c>
      <c r="P19" s="70">
        <v>863.89530041</v>
      </c>
      <c r="Q19" s="68">
        <v>3409.7789720899996</v>
      </c>
      <c r="R19" s="68">
        <v>5820.4778118499999</v>
      </c>
      <c r="S19" s="68">
        <v>7381.2295220199994</v>
      </c>
      <c r="T19" s="68">
        <v>9509.1772584800001</v>
      </c>
      <c r="U19" s="68">
        <v>12366.21021908</v>
      </c>
      <c r="V19" s="68">
        <v>13530.091481149997</v>
      </c>
      <c r="W19" s="68">
        <v>16385.737341349999</v>
      </c>
      <c r="X19" s="68">
        <v>18392.517445509999</v>
      </c>
      <c r="Y19" s="68">
        <v>20873.852809769996</v>
      </c>
      <c r="Z19" s="68">
        <v>23267.545616229996</v>
      </c>
      <c r="AA19" s="68">
        <v>25753.345458669995</v>
      </c>
      <c r="AB19" s="70">
        <v>2371.8718825800001</v>
      </c>
      <c r="AC19" s="68">
        <v>4721.4821047099995</v>
      </c>
      <c r="AD19" s="68">
        <v>7413.6529428599997</v>
      </c>
      <c r="AE19" s="68">
        <v>9654.7523129000001</v>
      </c>
      <c r="AF19" s="68">
        <v>13089.92527371</v>
      </c>
      <c r="AG19" s="68">
        <v>16021.389893019998</v>
      </c>
      <c r="AH19" s="68">
        <v>18677.461815639999</v>
      </c>
      <c r="AI19" s="68">
        <v>21416.685121839997</v>
      </c>
      <c r="AJ19" s="68">
        <v>24263.992034129995</v>
      </c>
      <c r="AK19" s="68">
        <v>27773.815523479996</v>
      </c>
      <c r="AL19" s="68">
        <v>31504.555150589997</v>
      </c>
      <c r="AM19" s="69">
        <v>34409.256546229997</v>
      </c>
      <c r="AN19" s="68">
        <v>3202.5142833300006</v>
      </c>
      <c r="AO19" s="68">
        <v>5945.2698339400004</v>
      </c>
      <c r="AP19" s="68">
        <v>9050.3752556599993</v>
      </c>
      <c r="AQ19" s="68">
        <v>12927.440633400001</v>
      </c>
      <c r="AR19" s="68">
        <v>17756.463847210001</v>
      </c>
      <c r="AS19" s="68">
        <v>22357.58761328</v>
      </c>
      <c r="AT19" s="68">
        <v>26593.887399989999</v>
      </c>
      <c r="AU19" s="68">
        <v>30038.082852219995</v>
      </c>
      <c r="AV19" s="68">
        <v>33414.700690559999</v>
      </c>
      <c r="AW19" s="68">
        <v>39100.109578049996</v>
      </c>
      <c r="AX19" s="68">
        <v>44886.443609589995</v>
      </c>
      <c r="AY19" s="69">
        <v>51018.249298519993</v>
      </c>
      <c r="AZ19" s="68">
        <v>6104.50028363</v>
      </c>
      <c r="BA19" s="68">
        <v>12295.031774889998</v>
      </c>
      <c r="BB19" s="68">
        <v>17886.232424490001</v>
      </c>
      <c r="BC19" s="68">
        <v>25952.396691929996</v>
      </c>
      <c r="BD19" s="68">
        <v>34613.822809739999</v>
      </c>
      <c r="BE19" s="68">
        <v>42569.658614860004</v>
      </c>
      <c r="BF19" s="68">
        <v>50591.857116240004</v>
      </c>
      <c r="BG19" s="68">
        <v>57426.329301230006</v>
      </c>
      <c r="BH19" s="68">
        <v>62269.391128960007</v>
      </c>
      <c r="BI19" s="74">
        <v>68083.477254100013</v>
      </c>
      <c r="BJ19" s="74">
        <v>79683.135869850012</v>
      </c>
      <c r="BK19" s="74">
        <v>86808.351058750006</v>
      </c>
      <c r="BL19" s="75">
        <v>4515.0687316900003</v>
      </c>
      <c r="BM19" s="74">
        <v>10449.165304770002</v>
      </c>
      <c r="BN19" s="74">
        <v>28062.058090110004</v>
      </c>
      <c r="BO19" s="74">
        <v>33987.646445580001</v>
      </c>
      <c r="BP19" s="74">
        <v>40843.989918769999</v>
      </c>
      <c r="BQ19" s="74">
        <v>47570.397683770003</v>
      </c>
      <c r="BR19" s="74">
        <v>52965.074069140006</v>
      </c>
      <c r="BS19" s="74">
        <v>60435.079528460003</v>
      </c>
      <c r="BT19" s="74">
        <v>77529.000484439995</v>
      </c>
      <c r="BU19" s="74">
        <v>83759.138897509984</v>
      </c>
      <c r="BV19" s="74">
        <v>91927.971691390005</v>
      </c>
      <c r="BW19" s="74">
        <v>97374.45945486</v>
      </c>
      <c r="BX19" s="75">
        <v>5698.2492972100008</v>
      </c>
      <c r="BY19" s="74">
        <v>12122.324211829999</v>
      </c>
      <c r="BZ19" s="74">
        <v>31614.516578279996</v>
      </c>
      <c r="CA19" s="74">
        <v>38252.075211399999</v>
      </c>
      <c r="CB19" s="74">
        <v>46636.635215869996</v>
      </c>
      <c r="CC19" s="74">
        <v>53190.988850239999</v>
      </c>
      <c r="CD19" s="74">
        <v>58900.365845529996</v>
      </c>
      <c r="CE19" s="74">
        <v>67943.026085220001</v>
      </c>
      <c r="CF19" s="74">
        <v>89137.262467640016</v>
      </c>
      <c r="CG19" s="74">
        <v>101353.77573968002</v>
      </c>
      <c r="CH19" s="74">
        <v>107356.47135881001</v>
      </c>
      <c r="CI19" s="74">
        <v>111480.15370840003</v>
      </c>
      <c r="CJ19" s="75">
        <v>5812.3042727599995</v>
      </c>
      <c r="CK19" s="74">
        <v>11738.05056073</v>
      </c>
      <c r="CL19" s="74">
        <v>30463.463850890003</v>
      </c>
      <c r="CM19" s="74">
        <v>35460.348791310003</v>
      </c>
      <c r="CN19" s="74">
        <v>51188.521731470006</v>
      </c>
      <c r="CO19" s="74">
        <v>55951.818591700008</v>
      </c>
      <c r="CP19" s="74">
        <v>60662.558417580003</v>
      </c>
      <c r="CQ19" s="74">
        <v>67576.927430580006</v>
      </c>
      <c r="CR19" s="74">
        <v>87027.171828810009</v>
      </c>
      <c r="CS19" s="74">
        <v>92963.13759179</v>
      </c>
      <c r="CT19" s="74">
        <v>111778.4753947</v>
      </c>
      <c r="CU19" s="74">
        <v>116297.33848642001</v>
      </c>
      <c r="CV19" s="75">
        <v>5961.592267940001</v>
      </c>
      <c r="CW19" s="74">
        <v>12017.033992379998</v>
      </c>
      <c r="CX19" s="74">
        <v>31890.439237810002</v>
      </c>
      <c r="CY19" s="74">
        <v>38932.997154000004</v>
      </c>
      <c r="CZ19" s="74">
        <v>55224.818645250009</v>
      </c>
      <c r="DA19" s="74">
        <v>60673.906014799999</v>
      </c>
      <c r="DB19" s="74">
        <v>65300.646549049998</v>
      </c>
      <c r="DC19" s="74">
        <v>73201.615085790007</v>
      </c>
      <c r="DD19" s="74">
        <v>92395.438209200016</v>
      </c>
      <c r="DE19" s="74">
        <v>99636.921581959992</v>
      </c>
      <c r="DF19" s="74">
        <v>114897.60481455001</v>
      </c>
      <c r="DG19" s="74">
        <v>119933.79882124002</v>
      </c>
      <c r="DH19" s="84">
        <v>4431.6729569000008</v>
      </c>
      <c r="DI19" s="74">
        <v>12046.30858207</v>
      </c>
      <c r="DJ19" s="74">
        <v>32100.51668452</v>
      </c>
      <c r="DK19" s="74">
        <v>41205.925272250002</v>
      </c>
      <c r="DL19" s="74">
        <v>54121.33400694</v>
      </c>
      <c r="DM19" s="74">
        <v>61721.847127019995</v>
      </c>
      <c r="DN19" s="74">
        <v>68727.966419880002</v>
      </c>
      <c r="DO19" s="74">
        <v>77243.155244729991</v>
      </c>
      <c r="DP19" s="74">
        <v>98907.642191460007</v>
      </c>
      <c r="DQ19" s="74">
        <v>105287.95211694</v>
      </c>
      <c r="DR19" s="74">
        <v>118216.23868682001</v>
      </c>
      <c r="DS19" s="74">
        <v>120693.35880089999</v>
      </c>
      <c r="DT19" s="84">
        <v>6002.3388525699993</v>
      </c>
      <c r="DU19" s="74">
        <v>14180.007165360001</v>
      </c>
      <c r="DV19" s="74">
        <v>38001.323671029997</v>
      </c>
      <c r="DW19" s="74">
        <v>46625.260256690002</v>
      </c>
      <c r="DX19" s="74">
        <v>65465.480937779997</v>
      </c>
      <c r="DY19" s="74">
        <v>75274.943375410003</v>
      </c>
      <c r="DZ19" s="74">
        <v>79463.58432758</v>
      </c>
      <c r="EA19" s="74">
        <v>88615.182459600008</v>
      </c>
      <c r="EB19" s="74">
        <v>112008.90331846001</v>
      </c>
      <c r="EC19" s="74">
        <v>118632.66118347</v>
      </c>
      <c r="ED19" s="74">
        <v>144619.82592644001</v>
      </c>
      <c r="EE19" s="74">
        <v>153095.72146201</v>
      </c>
      <c r="EF19" s="84">
        <v>6004.6134921299999</v>
      </c>
      <c r="EG19" s="74">
        <v>24784.296546770001</v>
      </c>
      <c r="EH19" s="74">
        <v>39857.261555029996</v>
      </c>
      <c r="EI19" s="74">
        <v>48403.039191669995</v>
      </c>
      <c r="EJ19" s="74">
        <v>75990.259554730001</v>
      </c>
      <c r="EK19" s="74">
        <v>88701.388323789986</v>
      </c>
      <c r="EL19" s="74">
        <v>91914.445336739998</v>
      </c>
      <c r="EM19" s="74">
        <v>104474.41929107001</v>
      </c>
      <c r="EN19" s="74">
        <v>108781.00547636001</v>
      </c>
      <c r="EO19" s="74">
        <v>115867.08369078</v>
      </c>
      <c r="EP19" s="74">
        <v>152614.19153957002</v>
      </c>
      <c r="EQ19" s="74">
        <v>159722.53419246999</v>
      </c>
      <c r="ER19" s="84">
        <v>842.65848116999996</v>
      </c>
      <c r="ES19" s="74">
        <v>13391.85659763</v>
      </c>
      <c r="ET19" s="74">
        <v>25115.37437238</v>
      </c>
      <c r="EU19" s="74">
        <v>39642.005280059995</v>
      </c>
      <c r="EV19" s="74">
        <v>85941.385781190009</v>
      </c>
      <c r="EW19" s="74">
        <v>119188.84197975999</v>
      </c>
      <c r="EX19" s="74">
        <v>130703.70921335999</v>
      </c>
      <c r="EY19" s="74">
        <v>162871.72952910999</v>
      </c>
      <c r="EZ19" s="74">
        <v>175608.36045787</v>
      </c>
      <c r="FA19" s="74">
        <v>191271.53092538001</v>
      </c>
      <c r="FB19" s="74">
        <v>229466.43002835999</v>
      </c>
      <c r="FC19" s="74">
        <v>252187.68723526</v>
      </c>
      <c r="FD19" s="84">
        <v>9574.204654430001</v>
      </c>
      <c r="FE19" s="74">
        <v>36193.57100014</v>
      </c>
      <c r="FF19" s="74">
        <v>44771.84231213</v>
      </c>
      <c r="FG19" s="74">
        <v>65724.215917399997</v>
      </c>
      <c r="FH19" s="74">
        <v>103609.1845048</v>
      </c>
      <c r="FI19" s="74">
        <v>134870.70001907999</v>
      </c>
      <c r="FJ19" s="74">
        <v>154221.20190214002</v>
      </c>
      <c r="FK19" s="74">
        <v>199498.27142512999</v>
      </c>
      <c r="FL19" s="74">
        <v>213052.02731333999</v>
      </c>
      <c r="FM19" s="74">
        <v>239499.94298560001</v>
      </c>
      <c r="FN19" s="74">
        <v>282530.75910045003</v>
      </c>
      <c r="FO19" s="74"/>
    </row>
    <row r="20" spans="1:171" ht="30" customHeight="1" x14ac:dyDescent="0.25">
      <c r="A20" s="160"/>
      <c r="B20" s="23" t="str">
        <f>IF('0'!$A$1=1,"Поточні трансферти","Current transfers")</f>
        <v>Поточні трансферти</v>
      </c>
      <c r="C20" s="17">
        <v>2600</v>
      </c>
      <c r="D20" s="68">
        <v>6651.9298526800012</v>
      </c>
      <c r="E20" s="68">
        <v>13561.396106460003</v>
      </c>
      <c r="F20" s="68">
        <v>21449.000224540003</v>
      </c>
      <c r="G20" s="68">
        <v>29958.689950280001</v>
      </c>
      <c r="H20" s="68">
        <v>37835.670660230004</v>
      </c>
      <c r="I20" s="68">
        <v>46014.87230291</v>
      </c>
      <c r="J20" s="68">
        <v>54975.016657710003</v>
      </c>
      <c r="K20" s="68">
        <v>64235.383745259998</v>
      </c>
      <c r="L20" s="68">
        <v>72126.275538370013</v>
      </c>
      <c r="M20" s="68">
        <v>80858.835965090009</v>
      </c>
      <c r="N20" s="68">
        <v>90177.808980920017</v>
      </c>
      <c r="O20" s="68">
        <v>103120.36855035002</v>
      </c>
      <c r="P20" s="70">
        <v>7105.3343873499998</v>
      </c>
      <c r="Q20" s="68">
        <v>17162.729245260001</v>
      </c>
      <c r="R20" s="68">
        <v>26271.629431769998</v>
      </c>
      <c r="S20" s="68">
        <v>36219.769860870001</v>
      </c>
      <c r="T20" s="68">
        <v>45863.543943950004</v>
      </c>
      <c r="U20" s="68">
        <v>54958.333741600007</v>
      </c>
      <c r="V20" s="68">
        <v>65354.925230280001</v>
      </c>
      <c r="W20" s="68">
        <v>76622.799795619998</v>
      </c>
      <c r="X20" s="68">
        <v>86784.878830310001</v>
      </c>
      <c r="Y20" s="68">
        <v>99967.179017620016</v>
      </c>
      <c r="Z20" s="68">
        <v>116485.77279489001</v>
      </c>
      <c r="AA20" s="68">
        <v>140722.33175128</v>
      </c>
      <c r="AB20" s="70">
        <v>8018.1425667400017</v>
      </c>
      <c r="AC20" s="68">
        <v>19692.319371360001</v>
      </c>
      <c r="AD20" s="68">
        <v>30051.66672501</v>
      </c>
      <c r="AE20" s="68">
        <v>41896.791905930004</v>
      </c>
      <c r="AF20" s="68">
        <v>51751.533550699998</v>
      </c>
      <c r="AG20" s="68">
        <v>61980.257783929992</v>
      </c>
      <c r="AH20" s="68">
        <v>73040.889284909994</v>
      </c>
      <c r="AI20" s="68">
        <v>83133.626973010003</v>
      </c>
      <c r="AJ20" s="68">
        <v>93906.660523619998</v>
      </c>
      <c r="AK20" s="68">
        <v>105057.10511835999</v>
      </c>
      <c r="AL20" s="68">
        <v>116558.93399174001</v>
      </c>
      <c r="AM20" s="69">
        <v>132826.81570718001</v>
      </c>
      <c r="AN20" s="68">
        <v>9221.4442615800017</v>
      </c>
      <c r="AO20" s="68">
        <v>21082.612704030002</v>
      </c>
      <c r="AP20" s="68">
        <v>35730.170068330001</v>
      </c>
      <c r="AQ20" s="68">
        <v>48010.02978709001</v>
      </c>
      <c r="AR20" s="68">
        <v>59547.419480890007</v>
      </c>
      <c r="AS20" s="68">
        <v>70943.471285150008</v>
      </c>
      <c r="AT20" s="68">
        <v>82420.837827130003</v>
      </c>
      <c r="AU20" s="68">
        <v>92320.34629055002</v>
      </c>
      <c r="AV20" s="68">
        <v>102858.73973464001</v>
      </c>
      <c r="AW20" s="68">
        <v>118575.82363852</v>
      </c>
      <c r="AX20" s="68">
        <v>131458.68203557</v>
      </c>
      <c r="AY20" s="69">
        <v>146816.68085231</v>
      </c>
      <c r="AZ20" s="68">
        <v>12098.496327209999</v>
      </c>
      <c r="BA20" s="68">
        <v>24284.553729859996</v>
      </c>
      <c r="BB20" s="68">
        <v>36640.720787429993</v>
      </c>
      <c r="BC20" s="68">
        <v>51147.382127319994</v>
      </c>
      <c r="BD20" s="68">
        <v>65724.20820210001</v>
      </c>
      <c r="BE20" s="68">
        <v>82315.159918469988</v>
      </c>
      <c r="BF20" s="68">
        <v>96943.804840099983</v>
      </c>
      <c r="BG20" s="68">
        <v>107786.37642037999</v>
      </c>
      <c r="BH20" s="68">
        <v>123007.16649585999</v>
      </c>
      <c r="BI20" s="74">
        <v>138601.49669248</v>
      </c>
      <c r="BJ20" s="74">
        <v>156553.11082753001</v>
      </c>
      <c r="BK20" s="74">
        <v>183093.62223883002</v>
      </c>
      <c r="BL20" s="75">
        <v>12847.957839269999</v>
      </c>
      <c r="BM20" s="74">
        <v>28367.640466290002</v>
      </c>
      <c r="BN20" s="74">
        <v>46754.439904440005</v>
      </c>
      <c r="BO20" s="74">
        <v>64098.107905660007</v>
      </c>
      <c r="BP20" s="74">
        <v>80091.33038900001</v>
      </c>
      <c r="BQ20" s="74">
        <v>96800.040596229999</v>
      </c>
      <c r="BR20" s="74">
        <v>111679.00636807999</v>
      </c>
      <c r="BS20" s="74">
        <v>124468.30372608999</v>
      </c>
      <c r="BT20" s="74">
        <v>139954.20813312999</v>
      </c>
      <c r="BU20" s="74">
        <v>155325.54533620999</v>
      </c>
      <c r="BV20" s="74">
        <v>174324.21756346</v>
      </c>
      <c r="BW20" s="74">
        <v>199606.44754279996</v>
      </c>
      <c r="BX20" s="75">
        <v>25403.693662720001</v>
      </c>
      <c r="BY20" s="74">
        <v>56935.822798309993</v>
      </c>
      <c r="BZ20" s="74">
        <v>78630.772100249975</v>
      </c>
      <c r="CA20" s="74">
        <v>97943.969676219989</v>
      </c>
      <c r="CB20" s="74">
        <v>117700.06091183999</v>
      </c>
      <c r="CC20" s="74">
        <v>141911.17985536996</v>
      </c>
      <c r="CD20" s="74">
        <v>158218.95713798996</v>
      </c>
      <c r="CE20" s="74">
        <v>181394.85742219994</v>
      </c>
      <c r="CF20" s="74">
        <v>203958.58954963996</v>
      </c>
      <c r="CG20" s="74">
        <v>223748.48259494995</v>
      </c>
      <c r="CH20" s="74">
        <v>244143.12095561993</v>
      </c>
      <c r="CI20" s="74">
        <v>274740.67961439001</v>
      </c>
      <c r="CJ20" s="75">
        <v>25627.421371690001</v>
      </c>
      <c r="CK20" s="74">
        <v>53342.318720430005</v>
      </c>
      <c r="CL20" s="74">
        <v>86249.539749629999</v>
      </c>
      <c r="CM20" s="74">
        <v>118567.04051990002</v>
      </c>
      <c r="CN20" s="74">
        <v>144419.60463814001</v>
      </c>
      <c r="CO20" s="74">
        <v>171736.22199816004</v>
      </c>
      <c r="CP20" s="74">
        <v>189730.39598584</v>
      </c>
      <c r="CQ20" s="74">
        <v>206649.78136613002</v>
      </c>
      <c r="CR20" s="74">
        <v>226357.92138345004</v>
      </c>
      <c r="CS20" s="74">
        <v>246428.29161156004</v>
      </c>
      <c r="CT20" s="74">
        <v>268427.11079399998</v>
      </c>
      <c r="CU20" s="74">
        <v>297695.16062003002</v>
      </c>
      <c r="CV20" s="75">
        <v>23980.932613589994</v>
      </c>
      <c r="CW20" s="74">
        <v>48418.675833929999</v>
      </c>
      <c r="CX20" s="74">
        <v>71071.263114289992</v>
      </c>
      <c r="CY20" s="74">
        <v>91777.63422035001</v>
      </c>
      <c r="CZ20" s="74">
        <v>116776.25597257001</v>
      </c>
      <c r="DA20" s="74">
        <v>142356.85924751</v>
      </c>
      <c r="DB20" s="74">
        <v>159844.24752735998</v>
      </c>
      <c r="DC20" s="74">
        <v>177925.81780070002</v>
      </c>
      <c r="DD20" s="74">
        <v>194900.06401036002</v>
      </c>
      <c r="DE20" s="74">
        <v>214049.61971919998</v>
      </c>
      <c r="DF20" s="74">
        <v>233966.36180182002</v>
      </c>
      <c r="DG20" s="74">
        <v>255326.67212920004</v>
      </c>
      <c r="DH20" s="84">
        <v>12758.73037395</v>
      </c>
      <c r="DI20" s="74">
        <v>27356.96745873</v>
      </c>
      <c r="DJ20" s="74">
        <v>43069.372091859994</v>
      </c>
      <c r="DK20" s="74">
        <v>53746.802859620002</v>
      </c>
      <c r="DL20" s="74">
        <v>66452.746953449998</v>
      </c>
      <c r="DM20" s="74">
        <v>87256.006274150001</v>
      </c>
      <c r="DN20" s="74">
        <v>99260.91050730001</v>
      </c>
      <c r="DO20" s="74">
        <v>107975.66750817999</v>
      </c>
      <c r="DP20" s="74">
        <v>120068.40369555999</v>
      </c>
      <c r="DQ20" s="74">
        <v>132816.1592354</v>
      </c>
      <c r="DR20" s="74">
        <v>145226.98490769</v>
      </c>
      <c r="DS20" s="74">
        <v>201281.89582457001</v>
      </c>
      <c r="DT20" s="84">
        <v>9106.6864119599995</v>
      </c>
      <c r="DU20" s="74">
        <v>19880.290006700001</v>
      </c>
      <c r="DV20" s="74">
        <v>32199.31741313</v>
      </c>
      <c r="DW20" s="74">
        <v>43911.769371249997</v>
      </c>
      <c r="DX20" s="74">
        <v>58849.629866470001</v>
      </c>
      <c r="DY20" s="74">
        <v>83927.96584787</v>
      </c>
      <c r="DZ20" s="74">
        <v>92972.941718509988</v>
      </c>
      <c r="EA20" s="74">
        <v>102904.49986367999</v>
      </c>
      <c r="EB20" s="74">
        <v>116761.89757166001</v>
      </c>
      <c r="EC20" s="74">
        <v>132382.37802892999</v>
      </c>
      <c r="ED20" s="74">
        <v>149568.43075719001</v>
      </c>
      <c r="EE20" s="74">
        <v>195849.60534765999</v>
      </c>
      <c r="EF20" s="84">
        <v>11838.256856219999</v>
      </c>
      <c r="EG20" s="74">
        <v>24077.517455410001</v>
      </c>
      <c r="EH20" s="74">
        <v>40899.749525250001</v>
      </c>
      <c r="EI20" s="74">
        <v>57692.373828999996</v>
      </c>
      <c r="EJ20" s="74">
        <v>76354.139725690009</v>
      </c>
      <c r="EK20" s="74">
        <v>97785.865040100005</v>
      </c>
      <c r="EL20" s="74">
        <v>106241.97205422999</v>
      </c>
      <c r="EM20" s="74">
        <v>114168.45686886</v>
      </c>
      <c r="EN20" s="74">
        <v>127407.02753399001</v>
      </c>
      <c r="EO20" s="74">
        <v>142037.07291195999</v>
      </c>
      <c r="EP20" s="74">
        <v>156690.81350669</v>
      </c>
      <c r="EQ20" s="74">
        <v>188543.40158330998</v>
      </c>
      <c r="ER20" s="84">
        <v>11008.139735270001</v>
      </c>
      <c r="ES20" s="74">
        <v>23778.68470043</v>
      </c>
      <c r="ET20" s="74">
        <v>45481.524986709999</v>
      </c>
      <c r="EU20" s="74">
        <v>61341.406589389997</v>
      </c>
      <c r="EV20" s="74">
        <v>80421.035836390001</v>
      </c>
      <c r="EW20" s="74">
        <v>106661.97858493</v>
      </c>
      <c r="EX20" s="74">
        <v>117143.86134819999</v>
      </c>
      <c r="EY20" s="74">
        <v>128644.80136930999</v>
      </c>
      <c r="EZ20" s="74">
        <v>143946.26704916</v>
      </c>
      <c r="FA20" s="74">
        <v>159153.54873571999</v>
      </c>
      <c r="FB20" s="74">
        <v>179678.68828292002</v>
      </c>
      <c r="FC20" s="74">
        <v>213848.6520539</v>
      </c>
      <c r="FD20" s="84">
        <v>12887.08303754</v>
      </c>
      <c r="FE20" s="74">
        <v>59538.705928180003</v>
      </c>
      <c r="FF20" s="74">
        <v>110412.23501895</v>
      </c>
      <c r="FG20" s="74">
        <v>144748.98394229001</v>
      </c>
      <c r="FH20" s="74">
        <v>187344.56013174</v>
      </c>
      <c r="FI20" s="74">
        <v>237404.85170364002</v>
      </c>
      <c r="FJ20" s="74">
        <v>267677.47293485003</v>
      </c>
      <c r="FK20" s="74">
        <v>297614.70341213001</v>
      </c>
      <c r="FL20" s="74">
        <v>344796.23688228999</v>
      </c>
      <c r="FM20" s="74">
        <v>402178.37999961997</v>
      </c>
      <c r="FN20" s="74">
        <v>479579.94058781001</v>
      </c>
      <c r="FO20" s="74"/>
    </row>
    <row r="21" spans="1:171" ht="30" customHeight="1" x14ac:dyDescent="0.25">
      <c r="A21" s="160"/>
      <c r="B21" s="23" t="str">
        <f>IF('0'!$A$1=1,"Соціальне забезпечення","Social welfare")</f>
        <v>Соціальне забезпечення</v>
      </c>
      <c r="C21" s="17">
        <v>2700</v>
      </c>
      <c r="D21" s="68">
        <v>5029.15384266</v>
      </c>
      <c r="E21" s="68">
        <v>10075.20026736</v>
      </c>
      <c r="F21" s="68">
        <v>15210.664488980001</v>
      </c>
      <c r="G21" s="68">
        <v>21882.015561079999</v>
      </c>
      <c r="H21" s="68">
        <v>28557.724665130001</v>
      </c>
      <c r="I21" s="68">
        <v>33740.408792180002</v>
      </c>
      <c r="J21" s="68">
        <v>38979.643370240003</v>
      </c>
      <c r="K21" s="68">
        <v>44166.386412140004</v>
      </c>
      <c r="L21" s="68">
        <v>49346.518636560002</v>
      </c>
      <c r="M21" s="68">
        <v>54120.010596030006</v>
      </c>
      <c r="N21" s="68">
        <v>58503.248375179995</v>
      </c>
      <c r="O21" s="68">
        <v>63175.017563440008</v>
      </c>
      <c r="P21" s="70">
        <v>4941.298944090001</v>
      </c>
      <c r="Q21" s="68">
        <v>9966.6504650200004</v>
      </c>
      <c r="R21" s="68">
        <v>15071.613943330001</v>
      </c>
      <c r="S21" s="68">
        <v>20947.269423330006</v>
      </c>
      <c r="T21" s="68">
        <v>27202.960500890003</v>
      </c>
      <c r="U21" s="68">
        <v>34499.674369450004</v>
      </c>
      <c r="V21" s="68">
        <v>41998.315811010005</v>
      </c>
      <c r="W21" s="68">
        <v>48607.089200210001</v>
      </c>
      <c r="X21" s="68">
        <v>55203.669517939998</v>
      </c>
      <c r="Y21" s="68">
        <v>61594.355276819995</v>
      </c>
      <c r="Z21" s="68">
        <v>67959.362381529994</v>
      </c>
      <c r="AA21" s="68">
        <v>74283.534946329979</v>
      </c>
      <c r="AB21" s="70">
        <v>7164.7015646700002</v>
      </c>
      <c r="AC21" s="68">
        <v>14362.061701980001</v>
      </c>
      <c r="AD21" s="68">
        <v>21560.176978810003</v>
      </c>
      <c r="AE21" s="68">
        <v>29699.911197640005</v>
      </c>
      <c r="AF21" s="68">
        <v>36956.364420409998</v>
      </c>
      <c r="AG21" s="68">
        <v>44209.126777520003</v>
      </c>
      <c r="AH21" s="68">
        <v>51513.390619570011</v>
      </c>
      <c r="AI21" s="68">
        <v>58831.017872490011</v>
      </c>
      <c r="AJ21" s="68">
        <v>66124.928390960005</v>
      </c>
      <c r="AK21" s="68">
        <v>73412.632546740017</v>
      </c>
      <c r="AL21" s="68">
        <v>80777.662339150018</v>
      </c>
      <c r="AM21" s="69">
        <v>88404.16588618001</v>
      </c>
      <c r="AN21" s="68">
        <v>7152.97636358</v>
      </c>
      <c r="AO21" s="68">
        <v>14285.880743940001</v>
      </c>
      <c r="AP21" s="68">
        <v>21489.761170940001</v>
      </c>
      <c r="AQ21" s="68">
        <v>29675.347359200005</v>
      </c>
      <c r="AR21" s="68">
        <v>36931.693402639998</v>
      </c>
      <c r="AS21" s="68">
        <v>44287.839084320003</v>
      </c>
      <c r="AT21" s="68">
        <v>51021.631782670003</v>
      </c>
      <c r="AU21" s="68">
        <v>57709.482927820005</v>
      </c>
      <c r="AV21" s="68">
        <v>64443.610870570003</v>
      </c>
      <c r="AW21" s="68">
        <v>71095.677791499998</v>
      </c>
      <c r="AX21" s="68">
        <v>74107.181724519993</v>
      </c>
      <c r="AY21" s="69">
        <v>81491.975285739987</v>
      </c>
      <c r="AZ21" s="68">
        <v>6066.8675767400009</v>
      </c>
      <c r="BA21" s="68">
        <v>13323.724235959999</v>
      </c>
      <c r="BB21" s="68">
        <v>21009.522842270002</v>
      </c>
      <c r="BC21" s="68">
        <v>29161.375207590005</v>
      </c>
      <c r="BD21" s="68">
        <v>36497.999431450007</v>
      </c>
      <c r="BE21" s="68">
        <v>44011.383955250007</v>
      </c>
      <c r="BF21" s="68">
        <v>51064.946526610009</v>
      </c>
      <c r="BG21" s="68">
        <v>57992.123878970015</v>
      </c>
      <c r="BH21" s="68">
        <v>64984.979308200011</v>
      </c>
      <c r="BI21" s="74">
        <v>74581.221975320019</v>
      </c>
      <c r="BJ21" s="74">
        <v>82861.491790740023</v>
      </c>
      <c r="BK21" s="74">
        <v>104051.65576105002</v>
      </c>
      <c r="BL21" s="75">
        <v>456.93681328999992</v>
      </c>
      <c r="BM21" s="74">
        <v>13322.505818260002</v>
      </c>
      <c r="BN21" s="74">
        <v>26882.269846950003</v>
      </c>
      <c r="BO21" s="74">
        <v>41129.963627060002</v>
      </c>
      <c r="BP21" s="74">
        <v>54676.57972822999</v>
      </c>
      <c r="BQ21" s="74">
        <v>67175.938095619989</v>
      </c>
      <c r="BR21" s="74">
        <v>79811.711566339989</v>
      </c>
      <c r="BS21" s="74">
        <v>92983.54063726998</v>
      </c>
      <c r="BT21" s="74">
        <v>106649.36645154997</v>
      </c>
      <c r="BU21" s="74">
        <v>119500.70077580998</v>
      </c>
      <c r="BV21" s="74">
        <v>131947.67280623</v>
      </c>
      <c r="BW21" s="74">
        <v>153282.48995284</v>
      </c>
      <c r="BX21" s="75">
        <v>664.63763100000006</v>
      </c>
      <c r="BY21" s="74">
        <v>16207.711863559998</v>
      </c>
      <c r="BZ21" s="74">
        <v>28526.880662200001</v>
      </c>
      <c r="CA21" s="74">
        <v>39918.416165319999</v>
      </c>
      <c r="CB21" s="74">
        <v>51470.535740209998</v>
      </c>
      <c r="CC21" s="74">
        <v>61660.656164180007</v>
      </c>
      <c r="CD21" s="74">
        <v>71278.897701880007</v>
      </c>
      <c r="CE21" s="74">
        <v>82988.395364080003</v>
      </c>
      <c r="CF21" s="74">
        <v>93792.942949010016</v>
      </c>
      <c r="CG21" s="74">
        <v>110267.07636981001</v>
      </c>
      <c r="CH21" s="74">
        <v>127225.38700033</v>
      </c>
      <c r="CI21" s="74">
        <v>148982.08827814998</v>
      </c>
      <c r="CJ21" s="75">
        <v>935.52377510999986</v>
      </c>
      <c r="CK21" s="74">
        <v>13945.149648910001</v>
      </c>
      <c r="CL21" s="74">
        <v>38994.670694660002</v>
      </c>
      <c r="CM21" s="74">
        <v>53788.269615519988</v>
      </c>
      <c r="CN21" s="74">
        <v>68434.116354099999</v>
      </c>
      <c r="CO21" s="74">
        <v>80980.707398129991</v>
      </c>
      <c r="CP21" s="74">
        <v>93160.319067299992</v>
      </c>
      <c r="CQ21" s="74">
        <v>107173.00515879999</v>
      </c>
      <c r="CR21" s="74">
        <v>120043.15371294999</v>
      </c>
      <c r="CS21" s="74">
        <v>132057.54382055998</v>
      </c>
      <c r="CT21" s="74">
        <v>143002.26588954998</v>
      </c>
      <c r="CU21" s="74">
        <v>166624.78433229995</v>
      </c>
      <c r="CV21" s="75">
        <v>16059.345543220003</v>
      </c>
      <c r="CW21" s="74">
        <v>31205.55918461</v>
      </c>
      <c r="CX21" s="74">
        <v>54877.488569130001</v>
      </c>
      <c r="CY21" s="74">
        <v>80297.588222949998</v>
      </c>
      <c r="CZ21" s="74">
        <v>98381.758676400015</v>
      </c>
      <c r="DA21" s="74">
        <v>113800.56463836</v>
      </c>
      <c r="DB21" s="74">
        <v>129282.30870353999</v>
      </c>
      <c r="DC21" s="74">
        <v>144704.00837661</v>
      </c>
      <c r="DD21" s="74">
        <v>160434.59528453002</v>
      </c>
      <c r="DE21" s="74">
        <v>175897.54110730995</v>
      </c>
      <c r="DF21" s="74">
        <v>194123.00379070995</v>
      </c>
      <c r="DG21" s="74">
        <v>223458.30852272001</v>
      </c>
      <c r="DH21" s="84">
        <v>24680.835295970002</v>
      </c>
      <c r="DI21" s="74">
        <v>49766.857520639991</v>
      </c>
      <c r="DJ21" s="74">
        <v>79165.444696830004</v>
      </c>
      <c r="DK21" s="74">
        <v>116204.67544343999</v>
      </c>
      <c r="DL21" s="74">
        <v>141730.10197963999</v>
      </c>
      <c r="DM21" s="74">
        <v>163781.47889761004</v>
      </c>
      <c r="DN21" s="74">
        <v>188742.49177873999</v>
      </c>
      <c r="DO21" s="74">
        <v>212081.71546889999</v>
      </c>
      <c r="DP21" s="74">
        <v>235669.94308201005</v>
      </c>
      <c r="DQ21" s="74">
        <v>260588.15784751999</v>
      </c>
      <c r="DR21" s="74">
        <v>284884.45881116996</v>
      </c>
      <c r="DS21" s="74">
        <v>322472.00245228002</v>
      </c>
      <c r="DT21" s="84">
        <v>26968.2706999</v>
      </c>
      <c r="DU21" s="74">
        <v>57993.175889350001</v>
      </c>
      <c r="DV21" s="74">
        <v>86903.643226589993</v>
      </c>
      <c r="DW21" s="74">
        <v>118216.76545952</v>
      </c>
      <c r="DX21" s="74">
        <v>145951.08723246999</v>
      </c>
      <c r="DY21" s="74">
        <v>170871.28995675</v>
      </c>
      <c r="DZ21" s="74">
        <v>194820.86630764999</v>
      </c>
      <c r="EA21" s="74">
        <v>220627.27386652</v>
      </c>
      <c r="EB21" s="74">
        <v>245994.24998550001</v>
      </c>
      <c r="EC21" s="74">
        <v>271511.82532245002</v>
      </c>
      <c r="ED21" s="74">
        <v>298451.28755378001</v>
      </c>
      <c r="EE21" s="74">
        <v>343498.13308015995</v>
      </c>
      <c r="EF21" s="84">
        <v>23574.988215669997</v>
      </c>
      <c r="EG21" s="74">
        <v>54224.784988449996</v>
      </c>
      <c r="EH21" s="74">
        <v>105597.53015957</v>
      </c>
      <c r="EI21" s="74">
        <v>142121.36289225001</v>
      </c>
      <c r="EJ21" s="74">
        <v>178546.65423551999</v>
      </c>
      <c r="EK21" s="74">
        <v>229203.32971020002</v>
      </c>
      <c r="EL21" s="74">
        <v>268097.33131420001</v>
      </c>
      <c r="EM21" s="74">
        <v>311306.17868434999</v>
      </c>
      <c r="EN21" s="74">
        <v>355444.24226324999</v>
      </c>
      <c r="EO21" s="74">
        <v>394581.61926062999</v>
      </c>
      <c r="EP21" s="74">
        <v>451190.97099003004</v>
      </c>
      <c r="EQ21" s="74">
        <v>509480.94166179997</v>
      </c>
      <c r="ER21" s="84">
        <v>45041.23457606</v>
      </c>
      <c r="ES21" s="74">
        <v>87327.891685809998</v>
      </c>
      <c r="ET21" s="74">
        <v>135946.61930358</v>
      </c>
      <c r="EU21" s="74">
        <v>177738.10904472001</v>
      </c>
      <c r="EV21" s="74">
        <v>221849.50243182998</v>
      </c>
      <c r="EW21" s="74">
        <v>268764.6007375</v>
      </c>
      <c r="EX21" s="74">
        <v>309091.88628009002</v>
      </c>
      <c r="EY21" s="74">
        <v>350975.08098848996</v>
      </c>
      <c r="EZ21" s="74">
        <v>391027.98679500999</v>
      </c>
      <c r="FA21" s="74">
        <v>429023.68256553996</v>
      </c>
      <c r="FB21" s="74">
        <v>478768.20546329999</v>
      </c>
      <c r="FC21" s="74">
        <v>534145.28757418995</v>
      </c>
      <c r="FD21" s="84">
        <v>41965.162464699999</v>
      </c>
      <c r="FE21" s="74">
        <v>89519.476255389993</v>
      </c>
      <c r="FF21" s="74">
        <v>138162.30955545002</v>
      </c>
      <c r="FG21" s="74">
        <v>187291.51141813002</v>
      </c>
      <c r="FH21" s="74">
        <v>236575.67994264001</v>
      </c>
      <c r="FI21" s="74">
        <v>282072.17905909999</v>
      </c>
      <c r="FJ21" s="74">
        <v>328608.51466644002</v>
      </c>
      <c r="FK21" s="74">
        <v>376764.58131214004</v>
      </c>
      <c r="FL21" s="74">
        <v>412808.77573121001</v>
      </c>
      <c r="FM21" s="74">
        <v>467011.02555346995</v>
      </c>
      <c r="FN21" s="74">
        <v>511782.80391793</v>
      </c>
      <c r="FO21" s="74"/>
    </row>
    <row r="22" spans="1:171" ht="30" customHeight="1" x14ac:dyDescent="0.25">
      <c r="A22" s="160"/>
      <c r="B22" s="23" t="str">
        <f>IF('0'!$A$1=1,"Інші поточні видатки","Other current expenditure")</f>
        <v>Інші поточні видатки</v>
      </c>
      <c r="C22" s="17">
        <v>2800</v>
      </c>
      <c r="D22" s="68">
        <v>75.749163289999984</v>
      </c>
      <c r="E22" s="68">
        <v>124.37571923</v>
      </c>
      <c r="F22" s="68">
        <v>185.95556518999999</v>
      </c>
      <c r="G22" s="68">
        <v>240.30895504000006</v>
      </c>
      <c r="H22" s="68">
        <v>311.04658455000003</v>
      </c>
      <c r="I22" s="68">
        <v>387.44088344000005</v>
      </c>
      <c r="J22" s="68">
        <v>459.09803633000001</v>
      </c>
      <c r="K22" s="68">
        <v>532.57371228000011</v>
      </c>
      <c r="L22" s="68">
        <v>608.1312737400001</v>
      </c>
      <c r="M22" s="68">
        <v>686.97766137999997</v>
      </c>
      <c r="N22" s="68">
        <v>777.75814263000007</v>
      </c>
      <c r="O22" s="68">
        <v>887.24675718999993</v>
      </c>
      <c r="P22" s="70">
        <v>42.636162210000002</v>
      </c>
      <c r="Q22" s="68">
        <v>91.221725380000009</v>
      </c>
      <c r="R22" s="68">
        <v>154.89682653</v>
      </c>
      <c r="S22" s="68">
        <v>215.13348143000007</v>
      </c>
      <c r="T22" s="68">
        <v>296.33569238000007</v>
      </c>
      <c r="U22" s="68">
        <v>369.00327451999988</v>
      </c>
      <c r="V22" s="68">
        <v>953.96442475000003</v>
      </c>
      <c r="W22" s="68">
        <v>1036.5658961399999</v>
      </c>
      <c r="X22" s="68">
        <v>1119.4111376200001</v>
      </c>
      <c r="Y22" s="68">
        <v>1192.9815121700001</v>
      </c>
      <c r="Z22" s="68">
        <v>1290.4791211099996</v>
      </c>
      <c r="AA22" s="80">
        <v>1425.8034314799997</v>
      </c>
      <c r="AB22" s="70">
        <v>24.871991100000006</v>
      </c>
      <c r="AC22" s="68">
        <v>440.93701870000001</v>
      </c>
      <c r="AD22" s="68">
        <v>732.66242148999993</v>
      </c>
      <c r="AE22" s="68">
        <v>1069.3011311799999</v>
      </c>
      <c r="AF22" s="68">
        <v>1429.0227403899996</v>
      </c>
      <c r="AG22" s="68">
        <v>1478.5423316099998</v>
      </c>
      <c r="AH22" s="68">
        <v>1554.0336811100001</v>
      </c>
      <c r="AI22" s="68">
        <v>2463.9305428400016</v>
      </c>
      <c r="AJ22" s="68">
        <v>3015.1315663900004</v>
      </c>
      <c r="AK22" s="68">
        <v>3712.7016083500012</v>
      </c>
      <c r="AL22" s="68">
        <v>4131.1472513400013</v>
      </c>
      <c r="AM22" s="69">
        <v>4332.0939196400004</v>
      </c>
      <c r="AN22" s="68">
        <v>139.73677175</v>
      </c>
      <c r="AO22" s="68">
        <v>1104.8399584999997</v>
      </c>
      <c r="AP22" s="68">
        <v>1568.2594159800003</v>
      </c>
      <c r="AQ22" s="68">
        <v>2046.4707374099999</v>
      </c>
      <c r="AR22" s="68">
        <v>2726.3319439500006</v>
      </c>
      <c r="AS22" s="68">
        <v>2801.0863837100001</v>
      </c>
      <c r="AT22" s="68">
        <v>2914.0367615799996</v>
      </c>
      <c r="AU22" s="68">
        <v>5855.4664722000016</v>
      </c>
      <c r="AV22" s="68">
        <v>6637.544846849999</v>
      </c>
      <c r="AW22" s="68">
        <v>7457.33821687</v>
      </c>
      <c r="AX22" s="68">
        <v>8662.1181140100016</v>
      </c>
      <c r="AY22" s="69">
        <v>8775.9431488499995</v>
      </c>
      <c r="AZ22" s="68">
        <v>60.41685889</v>
      </c>
      <c r="BA22" s="68">
        <v>2685.4143037000003</v>
      </c>
      <c r="BB22" s="68">
        <v>3373.2878701899999</v>
      </c>
      <c r="BC22" s="68">
        <v>4387.8797025100002</v>
      </c>
      <c r="BD22" s="68">
        <v>5966.6160158200009</v>
      </c>
      <c r="BE22" s="68">
        <v>6184.7336662500002</v>
      </c>
      <c r="BF22" s="68">
        <v>6678.6354948999997</v>
      </c>
      <c r="BG22" s="68">
        <v>9118.4992931500001</v>
      </c>
      <c r="BH22" s="68">
        <v>10305.615674849996</v>
      </c>
      <c r="BI22" s="74">
        <v>11426.054690509995</v>
      </c>
      <c r="BJ22" s="74">
        <v>13038.14185591</v>
      </c>
      <c r="BK22" s="74">
        <v>18297.03944878</v>
      </c>
      <c r="BL22" s="75">
        <v>324.17568556999998</v>
      </c>
      <c r="BM22" s="74">
        <v>831.93062438999982</v>
      </c>
      <c r="BN22" s="74">
        <v>924.37295692000009</v>
      </c>
      <c r="BO22" s="74">
        <v>1379.8019352999995</v>
      </c>
      <c r="BP22" s="74">
        <v>2095.6993192099994</v>
      </c>
      <c r="BQ22" s="74">
        <v>2415.1952426799999</v>
      </c>
      <c r="BR22" s="74">
        <v>2639.9510112899998</v>
      </c>
      <c r="BS22" s="74">
        <v>4342.620234680001</v>
      </c>
      <c r="BT22" s="74">
        <v>4877.7415662399999</v>
      </c>
      <c r="BU22" s="74">
        <v>5243.4465403299992</v>
      </c>
      <c r="BV22" s="74">
        <v>6337.3606602899999</v>
      </c>
      <c r="BW22" s="74">
        <v>6806.1385046200012</v>
      </c>
      <c r="BX22" s="75">
        <v>75.217874389999992</v>
      </c>
      <c r="BY22" s="74">
        <v>609.04700518000004</v>
      </c>
      <c r="BZ22" s="74">
        <v>748.97817297000029</v>
      </c>
      <c r="CA22" s="74">
        <v>1033.0857349400001</v>
      </c>
      <c r="CB22" s="74">
        <v>2112.80139968</v>
      </c>
      <c r="CC22" s="74">
        <v>2359.0953335800004</v>
      </c>
      <c r="CD22" s="74">
        <v>2610.8543838200007</v>
      </c>
      <c r="CE22" s="74">
        <v>3324.7493670000013</v>
      </c>
      <c r="CF22" s="74">
        <v>3615.785842790001</v>
      </c>
      <c r="CG22" s="74">
        <v>3869.0591688000009</v>
      </c>
      <c r="CH22" s="74">
        <v>4896.8621857300004</v>
      </c>
      <c r="CI22" s="74">
        <v>6503.0569240999994</v>
      </c>
      <c r="CJ22" s="75">
        <v>99.903615439999982</v>
      </c>
      <c r="CK22" s="74">
        <v>704.99620144999994</v>
      </c>
      <c r="CL22" s="74">
        <v>829.80740976000004</v>
      </c>
      <c r="CM22" s="74">
        <v>1045.38425213</v>
      </c>
      <c r="CN22" s="74">
        <v>2188.0357170099996</v>
      </c>
      <c r="CO22" s="74">
        <v>2380.2298306399998</v>
      </c>
      <c r="CP22" s="74">
        <v>2676.32451778</v>
      </c>
      <c r="CQ22" s="74">
        <v>3353.5751185000004</v>
      </c>
      <c r="CR22" s="74">
        <v>4440.03811417</v>
      </c>
      <c r="CS22" s="74">
        <v>4998.0015054500009</v>
      </c>
      <c r="CT22" s="74">
        <v>6163.3418888800015</v>
      </c>
      <c r="CU22" s="74">
        <v>6618.1664566899999</v>
      </c>
      <c r="CV22" s="75">
        <v>96.340231990000021</v>
      </c>
      <c r="CW22" s="74">
        <v>644.15589150999983</v>
      </c>
      <c r="CX22" s="74">
        <v>821.09625217999974</v>
      </c>
      <c r="CY22" s="74">
        <v>1458.1015247599998</v>
      </c>
      <c r="CZ22" s="74">
        <v>2677.0152675199993</v>
      </c>
      <c r="DA22" s="74">
        <v>2875.3107163099999</v>
      </c>
      <c r="DB22" s="74">
        <v>3171.5348055699997</v>
      </c>
      <c r="DC22" s="74">
        <v>3834.74701482</v>
      </c>
      <c r="DD22" s="74">
        <v>3989.2773945099989</v>
      </c>
      <c r="DE22" s="74">
        <v>4625.6922427600002</v>
      </c>
      <c r="DF22" s="74">
        <v>5776.7797180599991</v>
      </c>
      <c r="DG22" s="74">
        <v>8082.7287403700011</v>
      </c>
      <c r="DH22" s="84">
        <v>122.46382072</v>
      </c>
      <c r="DI22" s="74">
        <v>646.12384724000003</v>
      </c>
      <c r="DJ22" s="74">
        <v>797.00479328000006</v>
      </c>
      <c r="DK22" s="74">
        <v>1401.1759823000002</v>
      </c>
      <c r="DL22" s="74">
        <v>2537.1277282900001</v>
      </c>
      <c r="DM22" s="74">
        <v>2741.7633852000008</v>
      </c>
      <c r="DN22" s="74">
        <v>2920.5924250799999</v>
      </c>
      <c r="DO22" s="74">
        <v>3520.9871024899999</v>
      </c>
      <c r="DP22" s="74">
        <v>3776.9525284500005</v>
      </c>
      <c r="DQ22" s="74">
        <v>4525.5647447000001</v>
      </c>
      <c r="DR22" s="74">
        <v>5792.5409287700004</v>
      </c>
      <c r="DS22" s="74">
        <v>6515.1648700200003</v>
      </c>
      <c r="DT22" s="84">
        <v>121.23477178</v>
      </c>
      <c r="DU22" s="74">
        <v>784.29943501000002</v>
      </c>
      <c r="DV22" s="74">
        <v>1004.9897487200001</v>
      </c>
      <c r="DW22" s="74">
        <v>7652.8771015299999</v>
      </c>
      <c r="DX22" s="74">
        <v>10153.16164726</v>
      </c>
      <c r="DY22" s="74">
        <v>10253.213110030001</v>
      </c>
      <c r="DZ22" s="74">
        <v>10553.762455940001</v>
      </c>
      <c r="EA22" s="74">
        <v>11246.31916216</v>
      </c>
      <c r="EB22" s="74">
        <v>11541.64614424</v>
      </c>
      <c r="EC22" s="74">
        <v>12375.983647659999</v>
      </c>
      <c r="ED22" s="74">
        <v>13806.840254159999</v>
      </c>
      <c r="EE22" s="74">
        <v>18999.612483970002</v>
      </c>
      <c r="EF22" s="84">
        <v>1087.2321568900002</v>
      </c>
      <c r="EG22" s="74">
        <v>2482.9110917500002</v>
      </c>
      <c r="EH22" s="74">
        <v>2555.5422182699999</v>
      </c>
      <c r="EI22" s="74">
        <v>3287.7751103000001</v>
      </c>
      <c r="EJ22" s="74">
        <v>4587.2763397500003</v>
      </c>
      <c r="EK22" s="74">
        <v>9880.5036937900004</v>
      </c>
      <c r="EL22" s="74">
        <v>10034.41894555</v>
      </c>
      <c r="EM22" s="74">
        <v>11120.106410079999</v>
      </c>
      <c r="EN22" s="74">
        <v>11312.274001040001</v>
      </c>
      <c r="EO22" s="74">
        <v>12242.23080469</v>
      </c>
      <c r="EP22" s="74">
        <v>13862.103771280001</v>
      </c>
      <c r="EQ22" s="74">
        <v>14218.849280930001</v>
      </c>
      <c r="ER22" s="84">
        <v>173.98887462000002</v>
      </c>
      <c r="ES22" s="74">
        <v>1175.0594841300001</v>
      </c>
      <c r="ET22" s="74">
        <v>1411.8043359000001</v>
      </c>
      <c r="EU22" s="74">
        <v>2490.6226275200002</v>
      </c>
      <c r="EV22" s="74">
        <v>4602.5226576800005</v>
      </c>
      <c r="EW22" s="74">
        <v>5258.0440435099999</v>
      </c>
      <c r="EX22" s="74">
        <v>8476.90618722</v>
      </c>
      <c r="EY22" s="74">
        <v>9770.9855742700001</v>
      </c>
      <c r="EZ22" s="74">
        <v>10499.372192030001</v>
      </c>
      <c r="FA22" s="74">
        <v>12029.352174059999</v>
      </c>
      <c r="FB22" s="74">
        <v>14448.699662200001</v>
      </c>
      <c r="FC22" s="74">
        <v>20635.65660346</v>
      </c>
      <c r="FD22" s="84">
        <v>589.73693767999998</v>
      </c>
      <c r="FE22" s="74">
        <v>2135.3472119600001</v>
      </c>
      <c r="FF22" s="74">
        <v>2951.0022105399999</v>
      </c>
      <c r="FG22" s="74">
        <v>4592.0585536000008</v>
      </c>
      <c r="FH22" s="74">
        <v>7151.6534840900003</v>
      </c>
      <c r="FI22" s="74">
        <v>8007.7627948599993</v>
      </c>
      <c r="FJ22" s="74">
        <v>11723.51595393</v>
      </c>
      <c r="FK22" s="74">
        <v>18281.90534057</v>
      </c>
      <c r="FL22" s="74">
        <v>22568.6589069</v>
      </c>
      <c r="FM22" s="74">
        <v>24255.468139749999</v>
      </c>
      <c r="FN22" s="74">
        <v>26902.483469549999</v>
      </c>
      <c r="FO22" s="74"/>
    </row>
    <row r="23" spans="1:171" ht="30" customHeight="1" x14ac:dyDescent="0.25">
      <c r="A23" s="160"/>
      <c r="B23" s="22" t="str">
        <f>IF('0'!$A$1=1,"Капітальні видатки","Capital expenditure")</f>
        <v>Капітальні видатки</v>
      </c>
      <c r="C23" s="17">
        <v>3000</v>
      </c>
      <c r="D23" s="74">
        <v>222.98573640999999</v>
      </c>
      <c r="E23" s="74">
        <v>663.95700692000003</v>
      </c>
      <c r="F23" s="74">
        <v>2451.0987975599996</v>
      </c>
      <c r="G23" s="74">
        <v>4254.5890819499991</v>
      </c>
      <c r="H23" s="74">
        <v>5874.3142456499991</v>
      </c>
      <c r="I23" s="74">
        <v>8348.2962530999976</v>
      </c>
      <c r="J23" s="74">
        <v>10901.726890479997</v>
      </c>
      <c r="K23" s="74">
        <v>14268.101485959998</v>
      </c>
      <c r="L23" s="74">
        <v>17259.552997259998</v>
      </c>
      <c r="M23" s="74">
        <v>20687.11637765</v>
      </c>
      <c r="N23" s="74">
        <v>24552.118855349996</v>
      </c>
      <c r="O23" s="74">
        <v>31281.483814960004</v>
      </c>
      <c r="P23" s="75">
        <v>232.64315098</v>
      </c>
      <c r="Q23" s="74">
        <v>913.37855978000005</v>
      </c>
      <c r="R23" s="74">
        <v>3526.4059114000002</v>
      </c>
      <c r="S23" s="74">
        <v>5641.4635728800004</v>
      </c>
      <c r="T23" s="74">
        <v>8027.7467340500007</v>
      </c>
      <c r="U23" s="74">
        <v>10470.353740730001</v>
      </c>
      <c r="V23" s="74">
        <v>13402.012969949999</v>
      </c>
      <c r="W23" s="74">
        <v>16322.452844900001</v>
      </c>
      <c r="X23" s="74">
        <v>19386.71695152</v>
      </c>
      <c r="Y23" s="74">
        <v>21982.533041589999</v>
      </c>
      <c r="Z23" s="74">
        <v>24937.72814272</v>
      </c>
      <c r="AA23" s="74">
        <v>29501.236710130001</v>
      </c>
      <c r="AB23" s="75">
        <v>105.94194514999998</v>
      </c>
      <c r="AC23" s="74">
        <v>1329.4971105</v>
      </c>
      <c r="AD23" s="74">
        <v>1994.04273055</v>
      </c>
      <c r="AE23" s="74">
        <v>3535.7674033499998</v>
      </c>
      <c r="AF23" s="74">
        <v>5135.2029873299998</v>
      </c>
      <c r="AG23" s="74">
        <v>5954.0170699500004</v>
      </c>
      <c r="AH23" s="74">
        <v>7794.3302697299996</v>
      </c>
      <c r="AI23" s="74">
        <v>9426.9130248499987</v>
      </c>
      <c r="AJ23" s="74">
        <v>10976.549725660001</v>
      </c>
      <c r="AK23" s="74">
        <v>11961.31538348</v>
      </c>
      <c r="AL23" s="74">
        <v>13295.392478849999</v>
      </c>
      <c r="AM23" s="76">
        <v>17844.224470510002</v>
      </c>
      <c r="AN23" s="74">
        <v>62.408697360000005</v>
      </c>
      <c r="AO23" s="74">
        <v>319.64108706000002</v>
      </c>
      <c r="AP23" s="74">
        <v>793.76911788000007</v>
      </c>
      <c r="AQ23" s="74">
        <v>1013.3277468200001</v>
      </c>
      <c r="AR23" s="74">
        <v>1340.35290863</v>
      </c>
      <c r="AS23" s="74">
        <v>1681.6132171900001</v>
      </c>
      <c r="AT23" s="74">
        <v>2236.2709776400002</v>
      </c>
      <c r="AU23" s="74">
        <v>3088.8435776300003</v>
      </c>
      <c r="AV23" s="74">
        <v>4478.61658704</v>
      </c>
      <c r="AW23" s="74">
        <v>5351.5788925400002</v>
      </c>
      <c r="AX23" s="74">
        <v>6889.1138324700005</v>
      </c>
      <c r="AY23" s="76">
        <v>7399.6095750600007</v>
      </c>
      <c r="AZ23" s="74">
        <v>183.16394212</v>
      </c>
      <c r="BA23" s="74">
        <v>471.57340813000008</v>
      </c>
      <c r="BB23" s="74">
        <v>893.21625067000002</v>
      </c>
      <c r="BC23" s="74">
        <v>1523.0744100100001</v>
      </c>
      <c r="BD23" s="74">
        <v>1924.5175526300002</v>
      </c>
      <c r="BE23" s="74">
        <v>2745.9013483200001</v>
      </c>
      <c r="BF23" s="74">
        <v>3616.2805828</v>
      </c>
      <c r="BG23" s="74">
        <v>4882.03754424</v>
      </c>
      <c r="BH23" s="74">
        <v>6893.3559348999997</v>
      </c>
      <c r="BI23" s="74">
        <v>9188.5176767699995</v>
      </c>
      <c r="BJ23" s="74">
        <v>11356.067770690001</v>
      </c>
      <c r="BK23" s="74">
        <v>17481.980114120001</v>
      </c>
      <c r="BL23" s="75">
        <v>25.396512980000001</v>
      </c>
      <c r="BM23" s="74">
        <v>369.70162087000006</v>
      </c>
      <c r="BN23" s="74">
        <v>1472.6212388599997</v>
      </c>
      <c r="BO23" s="74">
        <v>1925.8208567699994</v>
      </c>
      <c r="BP23" s="74">
        <v>2837.9143023899996</v>
      </c>
      <c r="BQ23" s="74">
        <v>3920.2047748699988</v>
      </c>
      <c r="BR23" s="74">
        <v>5605.9988726399988</v>
      </c>
      <c r="BS23" s="74">
        <v>7713.0695207600011</v>
      </c>
      <c r="BT23" s="74">
        <v>11656.896503559999</v>
      </c>
      <c r="BU23" s="74">
        <v>13199.768448399998</v>
      </c>
      <c r="BV23" s="74">
        <v>16550.371400509997</v>
      </c>
      <c r="BW23" s="74">
        <v>26635.07686868</v>
      </c>
      <c r="BX23" s="75">
        <v>40.096486300000002</v>
      </c>
      <c r="BY23" s="74">
        <v>171.92838638000001</v>
      </c>
      <c r="BZ23" s="74">
        <v>1159.4991450299999</v>
      </c>
      <c r="CA23" s="74">
        <v>1807.54630911</v>
      </c>
      <c r="CB23" s="74">
        <v>2821.6901433799999</v>
      </c>
      <c r="CC23" s="74">
        <v>4683.6000631999996</v>
      </c>
      <c r="CD23" s="74">
        <v>7008.2666832699997</v>
      </c>
      <c r="CE23" s="74">
        <v>10587.114872120001</v>
      </c>
      <c r="CF23" s="74">
        <v>14144.388690310001</v>
      </c>
      <c r="CG23" s="74">
        <v>18630.385379660001</v>
      </c>
      <c r="CH23" s="74">
        <v>22575.177449900002</v>
      </c>
      <c r="CI23" s="74">
        <v>40855.296889080011</v>
      </c>
      <c r="CJ23" s="75">
        <v>64.776200660000001</v>
      </c>
      <c r="CK23" s="74">
        <v>481.29622624000001</v>
      </c>
      <c r="CL23" s="74">
        <v>2403.0974905200001</v>
      </c>
      <c r="CM23" s="74">
        <v>4758.92439534</v>
      </c>
      <c r="CN23" s="74">
        <v>8071.7197671000004</v>
      </c>
      <c r="CO23" s="74">
        <v>13437.195346439999</v>
      </c>
      <c r="CP23" s="74">
        <v>18499.72316528</v>
      </c>
      <c r="CQ23" s="74">
        <v>23410.54375873</v>
      </c>
      <c r="CR23" s="74">
        <v>29875.417436529995</v>
      </c>
      <c r="CS23" s="74">
        <v>35653.484134929997</v>
      </c>
      <c r="CT23" s="74">
        <v>44271.594452279998</v>
      </c>
      <c r="CU23" s="74">
        <v>69805.485800620008</v>
      </c>
      <c r="CV23" s="75">
        <v>352.66738165999999</v>
      </c>
      <c r="CW23" s="74">
        <v>2086.8156658799999</v>
      </c>
      <c r="CX23" s="74">
        <v>4524.9752114499997</v>
      </c>
      <c r="CY23" s="74">
        <v>7673.6446411800007</v>
      </c>
      <c r="CZ23" s="74">
        <v>11966.843628300001</v>
      </c>
      <c r="DA23" s="74">
        <v>18392.708210290002</v>
      </c>
      <c r="DB23" s="74">
        <v>24776.992972510001</v>
      </c>
      <c r="DC23" s="74">
        <v>33121.119763130002</v>
      </c>
      <c r="DD23" s="74">
        <v>39461.572485409997</v>
      </c>
      <c r="DE23" s="74">
        <v>46065.131482699995</v>
      </c>
      <c r="DF23" s="74">
        <v>52460.570647569992</v>
      </c>
      <c r="DG23" s="74">
        <v>76188.634452609986</v>
      </c>
      <c r="DH23" s="84">
        <v>1864.0809034300003</v>
      </c>
      <c r="DI23" s="74">
        <v>4475.9440987399994</v>
      </c>
      <c r="DJ23" s="74">
        <v>8033.7213027800008</v>
      </c>
      <c r="DK23" s="74">
        <v>10690.87447038</v>
      </c>
      <c r="DL23" s="74">
        <v>15785.191888689998</v>
      </c>
      <c r="DM23" s="74">
        <v>21593.084358390002</v>
      </c>
      <c r="DN23" s="74">
        <v>29295.022548299999</v>
      </c>
      <c r="DO23" s="74">
        <v>37235.08299296</v>
      </c>
      <c r="DP23" s="74">
        <v>45881.559460010001</v>
      </c>
      <c r="DQ23" s="74">
        <v>58500.027641040004</v>
      </c>
      <c r="DR23" s="74">
        <v>67036.930549140001</v>
      </c>
      <c r="DS23" s="74">
        <v>94926.763034479998</v>
      </c>
      <c r="DT23" s="84">
        <v>664.43407377999995</v>
      </c>
      <c r="DU23" s="74">
        <v>1409.34907946</v>
      </c>
      <c r="DV23" s="74">
        <v>4573.0006294200002</v>
      </c>
      <c r="DW23" s="74">
        <v>9369.7136745799999</v>
      </c>
      <c r="DX23" s="74">
        <v>14503.31033414</v>
      </c>
      <c r="DY23" s="74">
        <v>23843.534723860001</v>
      </c>
      <c r="DZ23" s="74">
        <v>35334.923927559998</v>
      </c>
      <c r="EA23" s="74">
        <v>43585.702102050003</v>
      </c>
      <c r="EB23" s="74">
        <v>56913.089697089999</v>
      </c>
      <c r="EC23" s="74">
        <v>68728.279315029999</v>
      </c>
      <c r="ED23" s="74">
        <v>84836.635476460011</v>
      </c>
      <c r="EE23" s="74">
        <v>134392.79680379</v>
      </c>
      <c r="EF23" s="84">
        <v>966.42551105999996</v>
      </c>
      <c r="EG23" s="74">
        <v>2632.7252071900002</v>
      </c>
      <c r="EH23" s="74">
        <v>4071.7101651999997</v>
      </c>
      <c r="EI23" s="74">
        <v>6778.2203152399998</v>
      </c>
      <c r="EJ23" s="74">
        <v>8976.2389573600012</v>
      </c>
      <c r="EK23" s="74">
        <v>14529.46119482</v>
      </c>
      <c r="EL23" s="74">
        <v>16602.86099162</v>
      </c>
      <c r="EM23" s="74">
        <v>23277.965546930001</v>
      </c>
      <c r="EN23" s="74">
        <v>32173.609246249998</v>
      </c>
      <c r="EO23" s="74">
        <v>37185.205099089995</v>
      </c>
      <c r="EP23" s="74">
        <v>52504.659510910002</v>
      </c>
      <c r="EQ23" s="74">
        <v>88397.978919440007</v>
      </c>
      <c r="ER23" s="84">
        <v>1978.83841186</v>
      </c>
      <c r="ES23" s="74">
        <v>4837.5543014499999</v>
      </c>
      <c r="ET23" s="74">
        <v>14918.084361589999</v>
      </c>
      <c r="EU23" s="74">
        <v>22613.810408770001</v>
      </c>
      <c r="EV23" s="74">
        <v>36233.140733620006</v>
      </c>
      <c r="EW23" s="74">
        <v>49382.3065776</v>
      </c>
      <c r="EX23" s="74">
        <v>72828.071060289993</v>
      </c>
      <c r="EY23" s="74">
        <v>97306.767204989999</v>
      </c>
      <c r="EZ23" s="74">
        <v>118344.37797866001</v>
      </c>
      <c r="FA23" s="74">
        <v>147136.34839492</v>
      </c>
      <c r="FB23" s="74">
        <v>159835.13698362</v>
      </c>
      <c r="FC23" s="74">
        <v>208890.82203732998</v>
      </c>
      <c r="FD23" s="84">
        <v>3537.6073138800002</v>
      </c>
      <c r="FE23" s="74">
        <v>11942.75340745</v>
      </c>
      <c r="FF23" s="74">
        <v>27990.639358650002</v>
      </c>
      <c r="FG23" s="74">
        <v>48725.453550689999</v>
      </c>
      <c r="FH23" s="74">
        <v>71002.73867957</v>
      </c>
      <c r="FI23" s="74">
        <v>91114.049234399994</v>
      </c>
      <c r="FJ23" s="74">
        <v>111101.84975363</v>
      </c>
      <c r="FK23" s="74">
        <v>151457.89529145003</v>
      </c>
      <c r="FL23" s="74">
        <v>169618.98695841001</v>
      </c>
      <c r="FM23" s="74">
        <v>190422.47005644001</v>
      </c>
      <c r="FN23" s="74">
        <v>222423.62282371</v>
      </c>
      <c r="FO23" s="74"/>
    </row>
    <row r="24" spans="1:171" ht="30" customHeight="1" x14ac:dyDescent="0.25">
      <c r="A24" s="160"/>
      <c r="B24" s="23" t="str">
        <f>IF('0'!$A$1=1,"Придбання основного капіталу","Acquisition of fixed capital")</f>
        <v>Придбання основного капіталу</v>
      </c>
      <c r="C24" s="17">
        <v>3100</v>
      </c>
      <c r="D24" s="74">
        <v>32.839569149999996</v>
      </c>
      <c r="E24" s="74">
        <v>128.76552932000004</v>
      </c>
      <c r="F24" s="74">
        <v>321.19385070000004</v>
      </c>
      <c r="G24" s="74">
        <v>517.36579132000008</v>
      </c>
      <c r="H24" s="74">
        <v>652.17623001000015</v>
      </c>
      <c r="I24" s="74">
        <v>1107.3588913900001</v>
      </c>
      <c r="J24" s="74">
        <v>1618.2758163100002</v>
      </c>
      <c r="K24" s="74">
        <v>2242.1203353600004</v>
      </c>
      <c r="L24" s="74">
        <v>2831.7942540899994</v>
      </c>
      <c r="M24" s="74">
        <v>3727.1759826599996</v>
      </c>
      <c r="N24" s="74">
        <v>4868.4235935799998</v>
      </c>
      <c r="O24" s="74">
        <v>7824.0094683499983</v>
      </c>
      <c r="P24" s="75">
        <v>91.982828580000017</v>
      </c>
      <c r="Q24" s="74">
        <v>222.80589789000004</v>
      </c>
      <c r="R24" s="74">
        <v>679.51275734000001</v>
      </c>
      <c r="S24" s="74">
        <v>1037.35097316</v>
      </c>
      <c r="T24" s="74">
        <v>1493.25193597</v>
      </c>
      <c r="U24" s="74">
        <v>2320.6847053899996</v>
      </c>
      <c r="V24" s="74">
        <v>3131.5037842300003</v>
      </c>
      <c r="W24" s="74">
        <v>3737.3157379300001</v>
      </c>
      <c r="X24" s="74">
        <v>4816.2041864600005</v>
      </c>
      <c r="Y24" s="74">
        <v>5717.0402074600006</v>
      </c>
      <c r="Z24" s="74">
        <v>6542.2988045100001</v>
      </c>
      <c r="AA24" s="74">
        <v>9528.056384219999</v>
      </c>
      <c r="AB24" s="75">
        <v>35.901390509999999</v>
      </c>
      <c r="AC24" s="74">
        <v>596.70047055999999</v>
      </c>
      <c r="AD24" s="74">
        <v>816.74441846000002</v>
      </c>
      <c r="AE24" s="74">
        <v>1114.2199970300001</v>
      </c>
      <c r="AF24" s="74">
        <v>1526.1340782200002</v>
      </c>
      <c r="AG24" s="74">
        <v>1754.2664149799998</v>
      </c>
      <c r="AH24" s="74">
        <v>2322.4990723000001</v>
      </c>
      <c r="AI24" s="74">
        <v>2695.4224928599997</v>
      </c>
      <c r="AJ24" s="74">
        <v>3371.0496450999999</v>
      </c>
      <c r="AK24" s="74">
        <v>3768.9169890200001</v>
      </c>
      <c r="AL24" s="74">
        <v>4297.6901639600001</v>
      </c>
      <c r="AM24" s="76">
        <v>7124.4980639700007</v>
      </c>
      <c r="AN24" s="74">
        <v>7.7884384099999995</v>
      </c>
      <c r="AO24" s="74">
        <v>23.156760370000001</v>
      </c>
      <c r="AP24" s="74">
        <v>180.09865707999998</v>
      </c>
      <c r="AQ24" s="74">
        <v>244.01671415999999</v>
      </c>
      <c r="AR24" s="74">
        <v>334.40544177999993</v>
      </c>
      <c r="AS24" s="74">
        <v>469.12784106000004</v>
      </c>
      <c r="AT24" s="74">
        <v>818.29801149000014</v>
      </c>
      <c r="AU24" s="74">
        <v>1390.1506073700002</v>
      </c>
      <c r="AV24" s="74">
        <v>2010.95199445</v>
      </c>
      <c r="AW24" s="74">
        <v>2432.0459915699994</v>
      </c>
      <c r="AX24" s="74">
        <v>3422.0244829399999</v>
      </c>
      <c r="AY24" s="76">
        <v>4579.6108532899998</v>
      </c>
      <c r="AZ24" s="74">
        <v>148.03881106</v>
      </c>
      <c r="BA24" s="74">
        <v>314.54473770000004</v>
      </c>
      <c r="BB24" s="74">
        <v>635.41469798000003</v>
      </c>
      <c r="BC24" s="74">
        <v>1190.9437498200002</v>
      </c>
      <c r="BD24" s="74">
        <v>1417.3984464300001</v>
      </c>
      <c r="BE24" s="74">
        <v>1868.8380729600001</v>
      </c>
      <c r="BF24" s="74">
        <v>2578.5797019400002</v>
      </c>
      <c r="BG24" s="74">
        <v>3649.2397895100003</v>
      </c>
      <c r="BH24" s="74">
        <v>5009.9383692699994</v>
      </c>
      <c r="BI24" s="74">
        <v>6249.1727965499995</v>
      </c>
      <c r="BJ24" s="74">
        <v>7798.1249529400011</v>
      </c>
      <c r="BK24" s="74">
        <v>11619.827814600001</v>
      </c>
      <c r="BL24" s="75">
        <v>20.289872920000001</v>
      </c>
      <c r="BM24" s="74">
        <v>344.80900630000002</v>
      </c>
      <c r="BN24" s="74">
        <v>1245.6670541199999</v>
      </c>
      <c r="BO24" s="74">
        <v>1479.1601544499995</v>
      </c>
      <c r="BP24" s="74">
        <v>2189.6237695</v>
      </c>
      <c r="BQ24" s="74">
        <v>3036.6231205299991</v>
      </c>
      <c r="BR24" s="74">
        <v>3683.1176503099987</v>
      </c>
      <c r="BS24" s="74">
        <v>5096.5601029500003</v>
      </c>
      <c r="BT24" s="74">
        <v>6599.3285792099987</v>
      </c>
      <c r="BU24" s="74">
        <v>7505.2623268999978</v>
      </c>
      <c r="BV24" s="74">
        <v>9206.5201087799978</v>
      </c>
      <c r="BW24" s="74">
        <v>15044.372171919998</v>
      </c>
      <c r="BX24" s="75">
        <v>4.1996245400000003</v>
      </c>
      <c r="BY24" s="74">
        <v>108.46261002000001</v>
      </c>
      <c r="BZ24" s="74">
        <v>953.75739435000003</v>
      </c>
      <c r="CA24" s="74">
        <v>1181.8985740099999</v>
      </c>
      <c r="CB24" s="74">
        <v>1673.79860461</v>
      </c>
      <c r="CC24" s="74">
        <v>2396.4197304499999</v>
      </c>
      <c r="CD24" s="74">
        <v>3460.2222321299996</v>
      </c>
      <c r="CE24" s="74">
        <v>4964.8250853200007</v>
      </c>
      <c r="CF24" s="74">
        <v>6387.8412892600008</v>
      </c>
      <c r="CG24" s="74">
        <v>8077.4484535499996</v>
      </c>
      <c r="CH24" s="74">
        <v>10319.699464720001</v>
      </c>
      <c r="CI24" s="74">
        <v>18532.728447780002</v>
      </c>
      <c r="CJ24" s="75">
        <v>50.070615539999999</v>
      </c>
      <c r="CK24" s="74">
        <v>244.86986856999999</v>
      </c>
      <c r="CL24" s="74">
        <v>1710.2734004700001</v>
      </c>
      <c r="CM24" s="74">
        <v>2690.06914491</v>
      </c>
      <c r="CN24" s="74">
        <v>4001.2335575900006</v>
      </c>
      <c r="CO24" s="74">
        <v>7393.2164572600013</v>
      </c>
      <c r="CP24" s="74">
        <v>10070.873877900001</v>
      </c>
      <c r="CQ24" s="74">
        <v>11907.302030000003</v>
      </c>
      <c r="CR24" s="74">
        <v>14414.189102199998</v>
      </c>
      <c r="CS24" s="74">
        <v>16728.888103339999</v>
      </c>
      <c r="CT24" s="74">
        <v>19854.802038379999</v>
      </c>
      <c r="CU24" s="74">
        <v>32673.223143080002</v>
      </c>
      <c r="CV24" s="75">
        <v>43.914080959999993</v>
      </c>
      <c r="CW24" s="74">
        <v>293.20176213000002</v>
      </c>
      <c r="CX24" s="74">
        <v>1798.1941360499995</v>
      </c>
      <c r="CY24" s="74">
        <v>3521.6700154599998</v>
      </c>
      <c r="CZ24" s="74">
        <v>5342.4947963599998</v>
      </c>
      <c r="DA24" s="74">
        <v>7625.8042327200001</v>
      </c>
      <c r="DB24" s="74">
        <v>9752.1414813399988</v>
      </c>
      <c r="DC24" s="74">
        <v>11704.661283270001</v>
      </c>
      <c r="DD24" s="74">
        <v>14364.49074727</v>
      </c>
      <c r="DE24" s="74">
        <v>17009.068378780001</v>
      </c>
      <c r="DF24" s="74">
        <v>20710.257466160001</v>
      </c>
      <c r="DG24" s="74">
        <v>30867.726623549999</v>
      </c>
      <c r="DH24" s="84">
        <v>342.31659718000003</v>
      </c>
      <c r="DI24" s="74">
        <v>592.38956209999992</v>
      </c>
      <c r="DJ24" s="74">
        <v>1937.7082535500003</v>
      </c>
      <c r="DK24" s="74">
        <v>2698.4790933700006</v>
      </c>
      <c r="DL24" s="74">
        <v>4093.17420558</v>
      </c>
      <c r="DM24" s="74">
        <v>6305.0177762400017</v>
      </c>
      <c r="DN24" s="74">
        <v>8330.9310317100008</v>
      </c>
      <c r="DO24" s="74">
        <v>10613.274480079999</v>
      </c>
      <c r="DP24" s="74">
        <v>12798.00826606</v>
      </c>
      <c r="DQ24" s="74">
        <v>15393.945490260001</v>
      </c>
      <c r="DR24" s="74">
        <v>17469.269601799999</v>
      </c>
      <c r="DS24" s="74">
        <v>25831.4732343</v>
      </c>
      <c r="DT24" s="84">
        <v>51.532668360000002</v>
      </c>
      <c r="DU24" s="74">
        <v>314.24182826999998</v>
      </c>
      <c r="DV24" s="74">
        <v>1938.30673972</v>
      </c>
      <c r="DW24" s="74">
        <v>2686.3478488400001</v>
      </c>
      <c r="DX24" s="74">
        <v>3940.9214082399999</v>
      </c>
      <c r="DY24" s="74">
        <v>6255.9480184799995</v>
      </c>
      <c r="DZ24" s="74">
        <v>8944.1248141200012</v>
      </c>
      <c r="EA24" s="74">
        <v>10628.45311925</v>
      </c>
      <c r="EB24" s="74">
        <v>13778.371997979999</v>
      </c>
      <c r="EC24" s="74">
        <v>15924.645353649999</v>
      </c>
      <c r="ED24" s="74">
        <v>19740.493426540001</v>
      </c>
      <c r="EE24" s="74">
        <v>32033.526731220001</v>
      </c>
      <c r="EF24" s="84">
        <v>85.009916919999995</v>
      </c>
      <c r="EG24" s="74">
        <v>379.19561212999997</v>
      </c>
      <c r="EH24" s="74">
        <v>1716.2804522599999</v>
      </c>
      <c r="EI24" s="74">
        <v>4462.9279382900004</v>
      </c>
      <c r="EJ24" s="74">
        <v>6658.1999069899994</v>
      </c>
      <c r="EK24" s="74">
        <v>10881.643975930001</v>
      </c>
      <c r="EL24" s="74">
        <v>12835.80267349</v>
      </c>
      <c r="EM24" s="74">
        <v>19291.663524619998</v>
      </c>
      <c r="EN24" s="74">
        <v>26062.220045580001</v>
      </c>
      <c r="EO24" s="74">
        <v>30098.355974180002</v>
      </c>
      <c r="EP24" s="74">
        <v>39578.65112147</v>
      </c>
      <c r="EQ24" s="74">
        <v>57802.566106800004</v>
      </c>
      <c r="ER24" s="84">
        <v>1351.9841556700001</v>
      </c>
      <c r="ES24" s="74">
        <v>3961.5138128499998</v>
      </c>
      <c r="ET24" s="74">
        <v>12826.203916389999</v>
      </c>
      <c r="EU24" s="74">
        <v>17607.163538479999</v>
      </c>
      <c r="EV24" s="74">
        <v>28621.324863639999</v>
      </c>
      <c r="EW24" s="74">
        <v>36041.402556460002</v>
      </c>
      <c r="EX24" s="74">
        <v>42386.208316999997</v>
      </c>
      <c r="EY24" s="74">
        <v>50471.559088790003</v>
      </c>
      <c r="EZ24" s="74">
        <v>61571.273676980003</v>
      </c>
      <c r="FA24" s="74">
        <v>71371.860732779998</v>
      </c>
      <c r="FB24" s="74">
        <v>81395.360579380009</v>
      </c>
      <c r="FC24" s="74">
        <v>104007.21333961999</v>
      </c>
      <c r="FD24" s="84">
        <v>3451.6124678800002</v>
      </c>
      <c r="FE24" s="74">
        <v>11441.973574330001</v>
      </c>
      <c r="FF24" s="74">
        <v>26966.940322360002</v>
      </c>
      <c r="FG24" s="74">
        <v>37690.665486550002</v>
      </c>
      <c r="FH24" s="74">
        <v>51990.800178209996</v>
      </c>
      <c r="FI24" s="74">
        <v>66523.937647390005</v>
      </c>
      <c r="FJ24" s="74">
        <v>78746.78918639</v>
      </c>
      <c r="FK24" s="74">
        <v>90134.84917858</v>
      </c>
      <c r="FL24" s="74">
        <v>102341.28335374</v>
      </c>
      <c r="FM24" s="74">
        <v>114267.54948777001</v>
      </c>
      <c r="FN24" s="74">
        <v>133907.21252179</v>
      </c>
      <c r="FO24" s="74"/>
    </row>
    <row r="25" spans="1:171" ht="30" customHeight="1" x14ac:dyDescent="0.25">
      <c r="A25" s="160"/>
      <c r="B25" s="23" t="str">
        <f>IF('0'!$A$1=1,"Капітальні трансферти","Capital transfers")</f>
        <v>Капітальні трансферти</v>
      </c>
      <c r="C25" s="17">
        <v>3200</v>
      </c>
      <c r="D25" s="74">
        <v>190.14616726</v>
      </c>
      <c r="E25" s="74">
        <v>535.19147759999998</v>
      </c>
      <c r="F25" s="74">
        <v>2129.9049468599997</v>
      </c>
      <c r="G25" s="74">
        <v>3737.2232906299996</v>
      </c>
      <c r="H25" s="74">
        <v>5222.1380156399991</v>
      </c>
      <c r="I25" s="74">
        <v>7240.9373617099991</v>
      </c>
      <c r="J25" s="74">
        <v>9283.4510741699996</v>
      </c>
      <c r="K25" s="74">
        <v>12025.981150600001</v>
      </c>
      <c r="L25" s="74">
        <v>14427.758743170001</v>
      </c>
      <c r="M25" s="74">
        <v>16959.940394990001</v>
      </c>
      <c r="N25" s="74">
        <v>19683.695261769994</v>
      </c>
      <c r="O25" s="74">
        <v>23457.474346610001</v>
      </c>
      <c r="P25" s="75">
        <v>140.66032239999998</v>
      </c>
      <c r="Q25" s="74">
        <v>690.57266189000006</v>
      </c>
      <c r="R25" s="74">
        <v>2846.8931540599997</v>
      </c>
      <c r="S25" s="74">
        <v>4604.1125997199997</v>
      </c>
      <c r="T25" s="74">
        <v>6534.4947980799998</v>
      </c>
      <c r="U25" s="74">
        <v>8149.6690353399999</v>
      </c>
      <c r="V25" s="74">
        <v>10270.509185719999</v>
      </c>
      <c r="W25" s="74">
        <v>12585.13710697</v>
      </c>
      <c r="X25" s="74">
        <v>14570.512765060001</v>
      </c>
      <c r="Y25" s="74">
        <v>16265.492834129998</v>
      </c>
      <c r="Z25" s="74">
        <v>18395.42933821</v>
      </c>
      <c r="AA25" s="74">
        <v>19973.180325910002</v>
      </c>
      <c r="AB25" s="75">
        <v>70.040554639999982</v>
      </c>
      <c r="AC25" s="74">
        <v>732.79663994000009</v>
      </c>
      <c r="AD25" s="74">
        <v>1177.2983120900003</v>
      </c>
      <c r="AE25" s="74">
        <v>2421.5474063199999</v>
      </c>
      <c r="AF25" s="74">
        <v>3609.0689091099998</v>
      </c>
      <c r="AG25" s="74">
        <v>4199.7506549700011</v>
      </c>
      <c r="AH25" s="74">
        <v>5471.8311974299995</v>
      </c>
      <c r="AI25" s="74">
        <v>6731.490531989999</v>
      </c>
      <c r="AJ25" s="74">
        <v>7605.5000805600012</v>
      </c>
      <c r="AK25" s="74">
        <v>8192.3983944600004</v>
      </c>
      <c r="AL25" s="74">
        <v>8997.7023148900007</v>
      </c>
      <c r="AM25" s="76">
        <v>10719.726406540001</v>
      </c>
      <c r="AN25" s="74">
        <v>54.62025895</v>
      </c>
      <c r="AO25" s="74">
        <v>296.48432668999999</v>
      </c>
      <c r="AP25" s="74">
        <v>613.6704608</v>
      </c>
      <c r="AQ25" s="74">
        <v>769.31103266000002</v>
      </c>
      <c r="AR25" s="74">
        <v>1005.94746685</v>
      </c>
      <c r="AS25" s="74">
        <v>1212.4853761300001</v>
      </c>
      <c r="AT25" s="74">
        <v>1417.97296615</v>
      </c>
      <c r="AU25" s="74">
        <v>1698.69297026</v>
      </c>
      <c r="AV25" s="74">
        <v>2467.6645925900002</v>
      </c>
      <c r="AW25" s="74">
        <v>2919.5329009700008</v>
      </c>
      <c r="AX25" s="74">
        <v>3467.0893495300006</v>
      </c>
      <c r="AY25" s="76">
        <v>2819.9987217700004</v>
      </c>
      <c r="AZ25" s="74">
        <v>35.125131060000001</v>
      </c>
      <c r="BA25" s="74">
        <v>157.02867043000003</v>
      </c>
      <c r="BB25" s="74">
        <v>257.80155268999999</v>
      </c>
      <c r="BC25" s="74">
        <v>332.13066018999996</v>
      </c>
      <c r="BD25" s="74">
        <v>507.11910619999998</v>
      </c>
      <c r="BE25" s="74">
        <v>877.06327536000003</v>
      </c>
      <c r="BF25" s="74">
        <v>1037.7008808599999</v>
      </c>
      <c r="BG25" s="74">
        <v>1232.79775473</v>
      </c>
      <c r="BH25" s="74">
        <v>1883.4175656300004</v>
      </c>
      <c r="BI25" s="74">
        <v>2939.3448802200001</v>
      </c>
      <c r="BJ25" s="74">
        <v>3557.9428177500004</v>
      </c>
      <c r="BK25" s="74">
        <v>5862.1522995200012</v>
      </c>
      <c r="BL25" s="75">
        <v>5.1066400599999993</v>
      </c>
      <c r="BM25" s="74">
        <v>24.892614569999999</v>
      </c>
      <c r="BN25" s="74">
        <v>226.95418474000002</v>
      </c>
      <c r="BO25" s="74">
        <v>446.66070232000004</v>
      </c>
      <c r="BP25" s="74">
        <v>648.29053289000001</v>
      </c>
      <c r="BQ25" s="74">
        <v>883.58165434</v>
      </c>
      <c r="BR25" s="74">
        <v>1922.8812223299997</v>
      </c>
      <c r="BS25" s="74">
        <v>2616.5094178099998</v>
      </c>
      <c r="BT25" s="74">
        <v>5057.5679243499999</v>
      </c>
      <c r="BU25" s="74">
        <v>5694.5061214999987</v>
      </c>
      <c r="BV25" s="74">
        <v>7343.8512917299995</v>
      </c>
      <c r="BW25" s="74">
        <v>11590.70469676</v>
      </c>
      <c r="BX25" s="75">
        <v>35.89686176</v>
      </c>
      <c r="BY25" s="74">
        <v>63.465776360000007</v>
      </c>
      <c r="BZ25" s="74">
        <v>205.74175068</v>
      </c>
      <c r="CA25" s="74">
        <v>625.64773510000009</v>
      </c>
      <c r="CB25" s="74">
        <v>1147.8915387699999</v>
      </c>
      <c r="CC25" s="74">
        <v>2287.1803327500002</v>
      </c>
      <c r="CD25" s="74">
        <v>3548.0444511400001</v>
      </c>
      <c r="CE25" s="74">
        <v>5622.2897868</v>
      </c>
      <c r="CF25" s="74">
        <v>7756.5474010500002</v>
      </c>
      <c r="CG25" s="74">
        <v>10552.93692611</v>
      </c>
      <c r="CH25" s="74">
        <v>12255.477985179999</v>
      </c>
      <c r="CI25" s="74">
        <v>22322.568441299998</v>
      </c>
      <c r="CJ25" s="75">
        <v>14.70558512</v>
      </c>
      <c r="CK25" s="74">
        <v>236.42635767000002</v>
      </c>
      <c r="CL25" s="74">
        <v>692.82409005000011</v>
      </c>
      <c r="CM25" s="74">
        <v>2068.8552504300001</v>
      </c>
      <c r="CN25" s="74">
        <v>4070.4862095099998</v>
      </c>
      <c r="CO25" s="74">
        <v>6043.9788891799999</v>
      </c>
      <c r="CP25" s="74">
        <v>8428.8492873800005</v>
      </c>
      <c r="CQ25" s="74">
        <v>11503.24172873</v>
      </c>
      <c r="CR25" s="74">
        <v>15461.228334330001</v>
      </c>
      <c r="CS25" s="74">
        <v>18924.596031589997</v>
      </c>
      <c r="CT25" s="74">
        <v>24416.792413900002</v>
      </c>
      <c r="CU25" s="74">
        <v>37132.262657540006</v>
      </c>
      <c r="CV25" s="75">
        <v>308.75330070000001</v>
      </c>
      <c r="CW25" s="74">
        <v>1793.61390375</v>
      </c>
      <c r="CX25" s="74">
        <v>2726.7810754000002</v>
      </c>
      <c r="CY25" s="74">
        <v>4151.9746257200004</v>
      </c>
      <c r="CZ25" s="74">
        <v>6624.3488319400003</v>
      </c>
      <c r="DA25" s="74">
        <v>10766.90397757</v>
      </c>
      <c r="DB25" s="74">
        <v>15024.85149117</v>
      </c>
      <c r="DC25" s="74">
        <v>21416.458479860001</v>
      </c>
      <c r="DD25" s="74">
        <v>25097.081738139997</v>
      </c>
      <c r="DE25" s="74">
        <v>29056.063103919998</v>
      </c>
      <c r="DF25" s="74">
        <v>31750.313181409994</v>
      </c>
      <c r="DG25" s="74">
        <v>45320.907829059994</v>
      </c>
      <c r="DH25" s="84">
        <v>1521.7643062500003</v>
      </c>
      <c r="DI25" s="74">
        <v>3883.5545366400002</v>
      </c>
      <c r="DJ25" s="74">
        <v>6096.0130492299995</v>
      </c>
      <c r="DK25" s="74">
        <v>7992.3953770100006</v>
      </c>
      <c r="DL25" s="74">
        <v>11692.01768311</v>
      </c>
      <c r="DM25" s="74">
        <v>15288.066582149999</v>
      </c>
      <c r="DN25" s="74">
        <v>20964.091516590001</v>
      </c>
      <c r="DO25" s="74">
        <v>26621.808512880001</v>
      </c>
      <c r="DP25" s="74">
        <v>33083.551193949999</v>
      </c>
      <c r="DQ25" s="74">
        <v>43106.082150779999</v>
      </c>
      <c r="DR25" s="74">
        <v>49567.660947339995</v>
      </c>
      <c r="DS25" s="74">
        <v>69095.289800179991</v>
      </c>
      <c r="DT25" s="84">
        <v>612.90140541999995</v>
      </c>
      <c r="DU25" s="74">
        <v>1095.1072511900002</v>
      </c>
      <c r="DV25" s="74">
        <v>2634.6938897</v>
      </c>
      <c r="DW25" s="74">
        <v>6683.3658257400002</v>
      </c>
      <c r="DX25" s="74">
        <v>10562.388925899999</v>
      </c>
      <c r="DY25" s="74">
        <v>17587.586705379999</v>
      </c>
      <c r="DZ25" s="74">
        <v>26390.79911344</v>
      </c>
      <c r="EA25" s="74">
        <v>32957.248982799996</v>
      </c>
      <c r="EB25" s="74">
        <v>43134.717699109999</v>
      </c>
      <c r="EC25" s="74">
        <v>52803.633961379994</v>
      </c>
      <c r="ED25" s="74">
        <v>65096.142049919996</v>
      </c>
      <c r="EE25" s="74">
        <v>102359.27007257001</v>
      </c>
      <c r="EF25" s="84">
        <v>881.41559413999994</v>
      </c>
      <c r="EG25" s="74">
        <v>2253.5295950599998</v>
      </c>
      <c r="EH25" s="74">
        <v>2355.4297129400002</v>
      </c>
      <c r="EI25" s="74">
        <v>2315.2923769499998</v>
      </c>
      <c r="EJ25" s="74">
        <v>2318.03905037</v>
      </c>
      <c r="EK25" s="74">
        <v>3647.8172188899998</v>
      </c>
      <c r="EL25" s="74">
        <v>3767.0583181300003</v>
      </c>
      <c r="EM25" s="74">
        <v>3986.3020223099998</v>
      </c>
      <c r="EN25" s="74">
        <v>6111.3892006699998</v>
      </c>
      <c r="EO25" s="74">
        <v>7086.8491249099998</v>
      </c>
      <c r="EP25" s="74">
        <v>12926.008389440001</v>
      </c>
      <c r="EQ25" s="74">
        <v>30595.412812639999</v>
      </c>
      <c r="ER25" s="84">
        <v>626.85425619</v>
      </c>
      <c r="ES25" s="74">
        <v>876.0404886</v>
      </c>
      <c r="ET25" s="74">
        <v>2091.8804451999999</v>
      </c>
      <c r="EU25" s="74">
        <v>5006.6468702900002</v>
      </c>
      <c r="EV25" s="74">
        <v>7611.8158699799997</v>
      </c>
      <c r="EW25" s="74">
        <v>13340.904021139999</v>
      </c>
      <c r="EX25" s="74">
        <v>30441.862743289999</v>
      </c>
      <c r="EY25" s="74">
        <v>46835.208116199996</v>
      </c>
      <c r="EZ25" s="74">
        <v>56773.104301680003</v>
      </c>
      <c r="FA25" s="74">
        <v>75764.487662140004</v>
      </c>
      <c r="FB25" s="74">
        <v>78439.776404240009</v>
      </c>
      <c r="FC25" s="74">
        <v>104883.60869771001</v>
      </c>
      <c r="FD25" s="84">
        <v>85.994845999999995</v>
      </c>
      <c r="FE25" s="74">
        <v>500.77983311999998</v>
      </c>
      <c r="FF25" s="74">
        <v>1023.69903629</v>
      </c>
      <c r="FG25" s="74">
        <v>11034.788064139999</v>
      </c>
      <c r="FH25" s="74">
        <v>19011.93850136</v>
      </c>
      <c r="FI25" s="74">
        <v>24590.111587009997</v>
      </c>
      <c r="FJ25" s="74">
        <v>32355.060567240002</v>
      </c>
      <c r="FK25" s="74">
        <v>61323.046112870004</v>
      </c>
      <c r="FL25" s="74">
        <v>67277.703604669994</v>
      </c>
      <c r="FM25" s="74">
        <v>76154.920568670001</v>
      </c>
      <c r="FN25" s="74">
        <v>88516.410301919997</v>
      </c>
      <c r="FO25" s="74"/>
    </row>
    <row r="26" spans="1:171" ht="35.1" customHeight="1" x14ac:dyDescent="0.25">
      <c r="A26" s="160"/>
      <c r="B26" s="21" t="str">
        <f>IF('0'!$A$1=1,"Усього видатків","Total expenditure")</f>
        <v>Усього видатків</v>
      </c>
      <c r="C26" s="19"/>
      <c r="D26" s="77">
        <v>19083.979998589999</v>
      </c>
      <c r="E26" s="77">
        <v>40488.310439270004</v>
      </c>
      <c r="F26" s="77">
        <v>66690.984455570011</v>
      </c>
      <c r="G26" s="77">
        <v>93444.731850350014</v>
      </c>
      <c r="H26" s="77">
        <v>119625.05740890001</v>
      </c>
      <c r="I26" s="77">
        <v>148363.98187618004</v>
      </c>
      <c r="J26" s="77">
        <v>175346.51136134003</v>
      </c>
      <c r="K26" s="77">
        <v>204501.47754147003</v>
      </c>
      <c r="L26" s="77">
        <v>232050.38935781003</v>
      </c>
      <c r="M26" s="77">
        <v>261096.12145983</v>
      </c>
      <c r="N26" s="77">
        <v>291451.29141023004</v>
      </c>
      <c r="O26" s="77">
        <v>333459.45804750005</v>
      </c>
      <c r="P26" s="78">
        <v>20131.280384940004</v>
      </c>
      <c r="Q26" s="77">
        <v>46848.763875620003</v>
      </c>
      <c r="R26" s="77">
        <v>75951.480161279993</v>
      </c>
      <c r="S26" s="77">
        <v>104713.74257164999</v>
      </c>
      <c r="T26" s="77">
        <v>135612.98916015998</v>
      </c>
      <c r="U26" s="77">
        <v>168054.34476183</v>
      </c>
      <c r="V26" s="77">
        <v>200538.273491</v>
      </c>
      <c r="W26" s="77">
        <v>234184.93660856999</v>
      </c>
      <c r="X26" s="77">
        <v>267263.08754959999</v>
      </c>
      <c r="Y26" s="77">
        <v>302630.93133581005</v>
      </c>
      <c r="Z26" s="77">
        <v>342450.05037880008</v>
      </c>
      <c r="AA26" s="77">
        <v>395681.52627179003</v>
      </c>
      <c r="AB26" s="78">
        <v>24814.927893490007</v>
      </c>
      <c r="AC26" s="77">
        <v>56647.672031520007</v>
      </c>
      <c r="AD26" s="77">
        <v>87857.122547830004</v>
      </c>
      <c r="AE26" s="77">
        <v>121706.96183881001</v>
      </c>
      <c r="AF26" s="77">
        <v>153828.84185267999</v>
      </c>
      <c r="AG26" s="77">
        <v>185446.58224059996</v>
      </c>
      <c r="AH26" s="77">
        <v>219867.23560932997</v>
      </c>
      <c r="AI26" s="77">
        <v>252110.11297992</v>
      </c>
      <c r="AJ26" s="77">
        <v>285313.77853081998</v>
      </c>
      <c r="AK26" s="77">
        <v>318302.61885447003</v>
      </c>
      <c r="AL26" s="77">
        <v>354179.00734284002</v>
      </c>
      <c r="AM26" s="79">
        <v>403456.07339062006</v>
      </c>
      <c r="AN26" s="77">
        <v>26894.780485869996</v>
      </c>
      <c r="AO26" s="77">
        <v>57722.143336829991</v>
      </c>
      <c r="AP26" s="77">
        <v>92817.821030680003</v>
      </c>
      <c r="AQ26" s="77">
        <v>127284.39957296</v>
      </c>
      <c r="AR26" s="77">
        <v>162146.88208269997</v>
      </c>
      <c r="AS26" s="77">
        <v>197559.44742651997</v>
      </c>
      <c r="AT26" s="77">
        <v>230578.72361123998</v>
      </c>
      <c r="AU26" s="77">
        <v>264238.53139178001</v>
      </c>
      <c r="AV26" s="77">
        <v>298766.42114226002</v>
      </c>
      <c r="AW26" s="77">
        <v>340640.18684459</v>
      </c>
      <c r="AX26" s="77">
        <v>378342.24596323003</v>
      </c>
      <c r="AY26" s="79">
        <v>430217.78452592995</v>
      </c>
      <c r="AZ26" s="77">
        <v>31555.717673089999</v>
      </c>
      <c r="BA26" s="77">
        <v>69467.745944509981</v>
      </c>
      <c r="BB26" s="77">
        <v>108771.21511874998</v>
      </c>
      <c r="BC26" s="77">
        <v>153305.52191595998</v>
      </c>
      <c r="BD26" s="77">
        <v>198639.89855242998</v>
      </c>
      <c r="BE26" s="77">
        <v>245674.91742677998</v>
      </c>
      <c r="BF26" s="77">
        <v>289359.25142766</v>
      </c>
      <c r="BG26" s="77">
        <v>329403.41086512001</v>
      </c>
      <c r="BH26" s="77">
        <v>373356.98887240002</v>
      </c>
      <c r="BI26" s="77">
        <v>422211.02028122003</v>
      </c>
      <c r="BJ26" s="77">
        <v>481027.4085486501</v>
      </c>
      <c r="BK26" s="77">
        <v>576911.41025207005</v>
      </c>
      <c r="BL26" s="78">
        <v>27158.866719769998</v>
      </c>
      <c r="BM26" s="77">
        <v>72921.294811730011</v>
      </c>
      <c r="BN26" s="77">
        <v>140158.5086643</v>
      </c>
      <c r="BO26" s="77">
        <v>193672.65876207</v>
      </c>
      <c r="BP26" s="77">
        <v>245598.84362369002</v>
      </c>
      <c r="BQ26" s="77">
        <v>300409.60049099999</v>
      </c>
      <c r="BR26" s="77">
        <v>349995.67144154001</v>
      </c>
      <c r="BS26" s="77">
        <v>403155.79392070003</v>
      </c>
      <c r="BT26" s="77">
        <v>470765.58821929997</v>
      </c>
      <c r="BU26" s="77">
        <v>523362.73172579997</v>
      </c>
      <c r="BV26" s="77">
        <v>588882.91784094006</v>
      </c>
      <c r="BW26" s="77">
        <v>684883.72547365003</v>
      </c>
      <c r="BX26" s="78">
        <v>42892.389209140005</v>
      </c>
      <c r="BY26" s="77">
        <v>110577.45827119003</v>
      </c>
      <c r="BZ26" s="77">
        <v>184559.73552124004</v>
      </c>
      <c r="CA26" s="77">
        <v>240246.60030466004</v>
      </c>
      <c r="CB26" s="77">
        <v>300038.46614962001</v>
      </c>
      <c r="CC26" s="77">
        <v>366034.66645296005</v>
      </c>
      <c r="CD26" s="77">
        <v>420488.71083902009</v>
      </c>
      <c r="CE26" s="77">
        <v>489077.40181894007</v>
      </c>
      <c r="CF26" s="77">
        <v>571093.93023952015</v>
      </c>
      <c r="CG26" s="77">
        <v>646240.8375489501</v>
      </c>
      <c r="CH26" s="77">
        <v>719925.94525149011</v>
      </c>
      <c r="CI26" s="77">
        <v>839453.03274225025</v>
      </c>
      <c r="CJ26" s="78">
        <v>46881.00533711</v>
      </c>
      <c r="CK26" s="77">
        <v>113214.64977828006</v>
      </c>
      <c r="CL26" s="77">
        <v>214278.28445102001</v>
      </c>
      <c r="CM26" s="77">
        <v>293405.92746143002</v>
      </c>
      <c r="CN26" s="77">
        <v>379901.79222027003</v>
      </c>
      <c r="CO26" s="77">
        <v>458902.48954312003</v>
      </c>
      <c r="CP26" s="77">
        <v>526322.89897521003</v>
      </c>
      <c r="CQ26" s="77">
        <v>595212.03473768011</v>
      </c>
      <c r="CR26" s="77">
        <v>681286.9873093802</v>
      </c>
      <c r="CS26" s="77">
        <v>752988.03434303007</v>
      </c>
      <c r="CT26" s="77">
        <v>843325.27755470003</v>
      </c>
      <c r="CU26" s="77">
        <v>985851.82206531009</v>
      </c>
      <c r="CV26" s="78">
        <v>65817.390147139988</v>
      </c>
      <c r="CW26" s="77">
        <v>138487.40781305998</v>
      </c>
      <c r="CX26" s="77">
        <v>237400.16229978</v>
      </c>
      <c r="CY26" s="77">
        <v>324801.74155086005</v>
      </c>
      <c r="CZ26" s="77">
        <v>420436.26693838008</v>
      </c>
      <c r="DA26" s="77">
        <v>508565.37643495004</v>
      </c>
      <c r="DB26" s="77">
        <v>586490.60973490006</v>
      </c>
      <c r="DC26" s="77">
        <v>668895.35536523012</v>
      </c>
      <c r="DD26" s="77">
        <v>759022.50467129017</v>
      </c>
      <c r="DE26" s="77">
        <v>839569.93641837989</v>
      </c>
      <c r="DF26" s="77">
        <v>933450.56980725005</v>
      </c>
      <c r="DG26" s="77">
        <v>1075122.0881677303</v>
      </c>
      <c r="DH26" s="78">
        <v>66282.033250709996</v>
      </c>
      <c r="DI26" s="77">
        <v>144739.21610033</v>
      </c>
      <c r="DJ26" s="77">
        <v>244499.16942097998</v>
      </c>
      <c r="DK26" s="77">
        <v>340116.42217934004</v>
      </c>
      <c r="DL26" s="77">
        <v>438375.71110616002</v>
      </c>
      <c r="DM26" s="77">
        <v>536916.94101318985</v>
      </c>
      <c r="DN26" s="77">
        <v>636467.08328869997</v>
      </c>
      <c r="DO26" s="77">
        <v>727004.58539038</v>
      </c>
      <c r="DP26" s="77">
        <v>843277.14352520998</v>
      </c>
      <c r="DQ26" s="77">
        <v>950842.31044538005</v>
      </c>
      <c r="DR26" s="77">
        <v>1060719.3070213499</v>
      </c>
      <c r="DS26" s="77">
        <v>1288121.3449176799</v>
      </c>
      <c r="DT26" s="78">
        <v>71570.369880369995</v>
      </c>
      <c r="DU26" s="77">
        <v>164335.70680145003</v>
      </c>
      <c r="DV26" s="77">
        <v>276691.11612465995</v>
      </c>
      <c r="DW26" s="77">
        <v>385252.73453711998</v>
      </c>
      <c r="DX26" s="77">
        <v>509428.18921968999</v>
      </c>
      <c r="DY26" s="77">
        <v>633638.66962705005</v>
      </c>
      <c r="DZ26" s="77">
        <v>732441.34619086003</v>
      </c>
      <c r="EA26" s="77">
        <v>828410.30511972995</v>
      </c>
      <c r="EB26" s="77">
        <v>960854.80141513003</v>
      </c>
      <c r="EC26" s="77">
        <v>1070496.9739979599</v>
      </c>
      <c r="ED26" s="77">
        <v>1221218.5385391102</v>
      </c>
      <c r="EE26" s="77">
        <v>1491206.36149592</v>
      </c>
      <c r="EF26" s="78">
        <v>70648.067045920005</v>
      </c>
      <c r="EG26" s="77">
        <v>182993.79496047</v>
      </c>
      <c r="EH26" s="77">
        <v>383100.61260111001</v>
      </c>
      <c r="EI26" s="77">
        <v>558752.37156403007</v>
      </c>
      <c r="EJ26" s="77">
        <v>784213.94675831008</v>
      </c>
      <c r="EK26" s="77">
        <v>1036725.54366188</v>
      </c>
      <c r="EL26" s="77">
        <v>1218507.2623788798</v>
      </c>
      <c r="EM26" s="77">
        <v>1450245.6640012099</v>
      </c>
      <c r="EN26" s="77">
        <v>1746865.4625043701</v>
      </c>
      <c r="EO26" s="77">
        <v>1980037.4988474899</v>
      </c>
      <c r="EP26" s="77">
        <v>2293594.9693749598</v>
      </c>
      <c r="EQ26" s="77">
        <v>2705749.63355467</v>
      </c>
      <c r="ER26" s="78">
        <v>194086.22575948999</v>
      </c>
      <c r="ES26" s="77">
        <v>447476.55564982002</v>
      </c>
      <c r="ET26" s="77">
        <v>748655.64106843004</v>
      </c>
      <c r="EU26" s="77">
        <v>1043652.5295062801</v>
      </c>
      <c r="EV26" s="77">
        <v>1408430.15670002</v>
      </c>
      <c r="EW26" s="77">
        <v>1785879.8540163899</v>
      </c>
      <c r="EX26" s="77">
        <v>2068318.3665994699</v>
      </c>
      <c r="EY26" s="77">
        <v>2378059.0483826804</v>
      </c>
      <c r="EZ26" s="77">
        <v>2825606.2820222699</v>
      </c>
      <c r="FA26" s="77">
        <v>3115946.27530509</v>
      </c>
      <c r="FB26" s="77">
        <v>3453035.1852532099</v>
      </c>
      <c r="FC26" s="77">
        <v>4014812.9579593102</v>
      </c>
      <c r="FD26" s="78">
        <v>170075.53902416001</v>
      </c>
      <c r="FE26" s="77">
        <v>493454.86108446005</v>
      </c>
      <c r="FF26" s="77">
        <v>841148.48580243008</v>
      </c>
      <c r="FG26" s="77">
        <v>1155454.4970805701</v>
      </c>
      <c r="FH26" s="77">
        <v>1545822.9922071202</v>
      </c>
      <c r="FI26" s="77">
        <v>1935298.3738658899</v>
      </c>
      <c r="FJ26" s="77">
        <v>2249701.5471667899</v>
      </c>
      <c r="FK26" s="77">
        <v>2617192.8939876803</v>
      </c>
      <c r="FL26" s="77">
        <v>2977815.5782444198</v>
      </c>
      <c r="FM26" s="77">
        <v>3350377.3599289502</v>
      </c>
      <c r="FN26" s="77">
        <v>3779451.1932323799</v>
      </c>
      <c r="FO26" s="77"/>
    </row>
    <row r="27" spans="1:171" s="138" customFormat="1" ht="13.8" customHeight="1" x14ac:dyDescent="0.3">
      <c r="A27" s="155" t="str">
        <f>'1'!A39</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27" s="155"/>
      <c r="C27" s="155"/>
      <c r="D27" s="136"/>
      <c r="E27" s="136"/>
      <c r="F27" s="136"/>
      <c r="G27" s="136"/>
      <c r="H27" s="136"/>
      <c r="I27" s="136"/>
      <c r="J27" s="136"/>
      <c r="K27" s="136"/>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row>
    <row r="28" spans="1:171" s="138" customFormat="1" ht="15.6" x14ac:dyDescent="0.3">
      <c r="A28" s="155"/>
      <c r="B28" s="155"/>
      <c r="C28" s="155"/>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row>
    <row r="29" spans="1:171" s="138" customFormat="1" ht="15.6" x14ac:dyDescent="0.3">
      <c r="A29" s="155"/>
      <c r="B29" s="155"/>
      <c r="C29" s="155"/>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row>
    <row r="30" spans="1:171" s="138" customFormat="1" ht="14.55" customHeight="1" x14ac:dyDescent="0.3">
      <c r="A30" s="155"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55"/>
      <c r="C30" s="155"/>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171" s="138" customFormat="1" ht="13.95" customHeight="1" x14ac:dyDescent="0.3">
      <c r="A31" s="155"/>
      <c r="B31" s="155"/>
      <c r="C31" s="155"/>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171" s="138" customFormat="1" ht="15.6" x14ac:dyDescent="0.3">
      <c r="A32" s="139"/>
      <c r="D32" s="140"/>
    </row>
    <row r="33" spans="1:1" s="138" customFormat="1" ht="15.6" x14ac:dyDescent="0.3">
      <c r="A33" s="139"/>
    </row>
  </sheetData>
  <sheetProtection password="CF7A" sheet="1" formatCells="0"/>
  <mergeCells count="5">
    <mergeCell ref="A3:A15"/>
    <mergeCell ref="A16:A26"/>
    <mergeCell ref="A2:B2"/>
    <mergeCell ref="A27:C29"/>
    <mergeCell ref="A30:C31"/>
  </mergeCells>
  <conditionalFormatting sqref="C1:CU1">
    <cfRule type="cellIs" dxfId="1" priority="5"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0" orientation="landscape" r:id="rId1"/>
  <colBreaks count="6" manualBreakCount="6">
    <brk id="15" max="1048575" man="1"/>
    <brk id="27" max="1048575" man="1"/>
    <brk id="39" max="1048575" man="1"/>
    <brk id="51" max="1048575" man="1"/>
    <brk id="63" max="1048575" man="1"/>
    <brk id="75"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FO39"/>
  <sheetViews>
    <sheetView zoomScale="60" zoomScaleNormal="60" workbookViewId="0">
      <pane xSplit="123" ySplit="5" topLeftCell="FF6" activePane="bottomRight" state="frozen"/>
      <selection pane="topRight" activeCell="DT1" sqref="DT1"/>
      <selection pane="bottomLeft" activeCell="A6" sqref="A6"/>
      <selection pane="bottomRight" activeCell="FN31" sqref="FN31"/>
    </sheetView>
  </sheetViews>
  <sheetFormatPr defaultColWidth="8.77734375" defaultRowHeight="13.8" outlineLevelCol="1" x14ac:dyDescent="0.25"/>
  <cols>
    <col min="1" max="1" width="20.5546875" style="92" customWidth="1"/>
    <col min="2" max="2" width="70.77734375" style="120" customWidth="1"/>
    <col min="3" max="3" width="16.77734375" style="120" customWidth="1"/>
    <col min="4" max="26" width="11.77734375" style="120" hidden="1" customWidth="1" outlineLevel="1"/>
    <col min="27" max="27" width="11.77734375" style="120" hidden="1" customWidth="1" outlineLevel="1" collapsed="1"/>
    <col min="28" max="38" width="11.77734375" style="120" hidden="1" customWidth="1" outlineLevel="1"/>
    <col min="39" max="39" width="11.77734375" style="120" hidden="1" customWidth="1" outlineLevel="1" collapsed="1"/>
    <col min="40" max="50" width="11.77734375" style="92" hidden="1" customWidth="1" outlineLevel="1"/>
    <col min="51" max="51" width="11.77734375" style="92" hidden="1" customWidth="1" outlineLevel="1" collapsed="1"/>
    <col min="52" max="111" width="11.77734375" style="92" hidden="1" customWidth="1" outlineLevel="1"/>
    <col min="112" max="123" width="12.77734375" style="92" hidden="1" customWidth="1" outlineLevel="1"/>
    <col min="124" max="124" width="12.77734375" style="92" customWidth="1" collapsed="1"/>
    <col min="125" max="135" width="12.77734375" style="92" customWidth="1"/>
    <col min="136" max="147" width="13.6640625" style="92" customWidth="1"/>
    <col min="148" max="159" width="12.6640625" style="92" customWidth="1"/>
    <col min="160" max="167" width="13.6640625" style="92" customWidth="1"/>
    <col min="168" max="169" width="12.6640625" style="92" customWidth="1"/>
    <col min="170" max="170" width="13" style="92" customWidth="1"/>
    <col min="171" max="171" width="12.6640625" style="92" customWidth="1"/>
    <col min="172" max="16384" width="8.77734375" style="92"/>
  </cols>
  <sheetData>
    <row r="1" spans="1:171" ht="20.100000000000001" customHeight="1" x14ac:dyDescent="0.25">
      <c r="A1" s="141" t="s">
        <v>64</v>
      </c>
      <c r="B1" s="90"/>
      <c r="C1" s="91">
        <v>0</v>
      </c>
      <c r="D1" s="91">
        <v>0</v>
      </c>
      <c r="E1" s="91">
        <v>0</v>
      </c>
      <c r="F1" s="91">
        <v>0</v>
      </c>
      <c r="G1" s="91">
        <v>0</v>
      </c>
      <c r="H1" s="91">
        <v>0</v>
      </c>
      <c r="I1" s="91">
        <v>0</v>
      </c>
      <c r="J1" s="91">
        <v>0</v>
      </c>
      <c r="K1" s="91">
        <v>0</v>
      </c>
      <c r="L1" s="91">
        <v>0</v>
      </c>
      <c r="M1" s="91">
        <v>0</v>
      </c>
      <c r="N1" s="91">
        <v>0</v>
      </c>
      <c r="O1" s="91">
        <v>0</v>
      </c>
      <c r="P1" s="91">
        <v>0</v>
      </c>
      <c r="Q1" s="91">
        <v>0</v>
      </c>
      <c r="R1" s="91">
        <v>0</v>
      </c>
      <c r="S1" s="91">
        <v>0</v>
      </c>
      <c r="T1" s="91">
        <v>0</v>
      </c>
      <c r="U1" s="91">
        <v>0</v>
      </c>
      <c r="V1" s="91">
        <v>0</v>
      </c>
      <c r="W1" s="91">
        <v>0</v>
      </c>
      <c r="X1" s="91">
        <v>0</v>
      </c>
      <c r="Y1" s="91">
        <v>0</v>
      </c>
      <c r="Z1" s="91">
        <v>0</v>
      </c>
      <c r="AA1" s="91">
        <v>0</v>
      </c>
      <c r="AB1" s="91">
        <v>0</v>
      </c>
      <c r="AC1" s="91">
        <v>0</v>
      </c>
      <c r="AD1" s="91">
        <v>0</v>
      </c>
      <c r="AE1" s="91">
        <v>0</v>
      </c>
      <c r="AF1" s="91">
        <v>0</v>
      </c>
      <c r="AG1" s="91">
        <v>0</v>
      </c>
      <c r="AH1" s="91">
        <v>0</v>
      </c>
      <c r="AI1" s="91">
        <v>0</v>
      </c>
      <c r="AJ1" s="91">
        <v>0</v>
      </c>
      <c r="AK1" s="91">
        <v>0</v>
      </c>
      <c r="AL1" s="91">
        <v>0</v>
      </c>
      <c r="AM1" s="91">
        <v>0</v>
      </c>
      <c r="AN1" s="91">
        <v>0</v>
      </c>
      <c r="AO1" s="91">
        <v>0</v>
      </c>
      <c r="AP1" s="91">
        <v>0</v>
      </c>
      <c r="AQ1" s="91">
        <v>0</v>
      </c>
      <c r="AR1" s="91">
        <v>0</v>
      </c>
      <c r="AS1" s="91">
        <v>0</v>
      </c>
      <c r="AT1" s="91">
        <v>0</v>
      </c>
      <c r="AU1" s="91">
        <v>0</v>
      </c>
      <c r="AV1" s="91">
        <v>0</v>
      </c>
      <c r="AW1" s="91">
        <v>0</v>
      </c>
      <c r="AX1" s="91">
        <v>0</v>
      </c>
      <c r="AY1" s="91">
        <v>0</v>
      </c>
      <c r="AZ1" s="91">
        <v>0</v>
      </c>
      <c r="BA1" s="91">
        <v>0</v>
      </c>
      <c r="BB1" s="91">
        <v>0</v>
      </c>
      <c r="BC1" s="91">
        <v>0</v>
      </c>
      <c r="BD1" s="91">
        <v>0</v>
      </c>
      <c r="BE1" s="91">
        <v>0</v>
      </c>
      <c r="BF1" s="91">
        <v>0</v>
      </c>
      <c r="BG1" s="91">
        <v>0</v>
      </c>
      <c r="BH1" s="91">
        <v>0</v>
      </c>
      <c r="BI1" s="91">
        <v>0</v>
      </c>
      <c r="BJ1" s="91">
        <v>0</v>
      </c>
      <c r="BK1" s="91">
        <v>0</v>
      </c>
      <c r="BL1" s="91">
        <v>0</v>
      </c>
      <c r="BM1" s="91">
        <v>0</v>
      </c>
      <c r="BN1" s="91">
        <v>0</v>
      </c>
      <c r="BO1" s="91">
        <v>0</v>
      </c>
      <c r="BP1" s="91">
        <v>0</v>
      </c>
      <c r="BQ1" s="91">
        <v>0</v>
      </c>
      <c r="BR1" s="91">
        <v>0</v>
      </c>
      <c r="BS1" s="91">
        <v>0</v>
      </c>
      <c r="BT1" s="91">
        <v>0</v>
      </c>
      <c r="BU1" s="91">
        <v>0</v>
      </c>
      <c r="BV1" s="91">
        <v>0</v>
      </c>
      <c r="BW1" s="91">
        <v>0</v>
      </c>
      <c r="BX1" s="91">
        <v>0</v>
      </c>
      <c r="BY1" s="91">
        <v>0</v>
      </c>
      <c r="BZ1" s="91">
        <v>0</v>
      </c>
      <c r="CA1" s="91">
        <v>0</v>
      </c>
      <c r="CB1" s="91">
        <v>0</v>
      </c>
      <c r="CC1" s="91">
        <v>0</v>
      </c>
      <c r="CD1" s="91">
        <v>0</v>
      </c>
      <c r="CE1" s="91">
        <v>0</v>
      </c>
      <c r="CF1" s="91">
        <v>0</v>
      </c>
      <c r="CG1" s="91">
        <v>0</v>
      </c>
      <c r="CH1" s="91">
        <v>0</v>
      </c>
      <c r="CI1" s="91">
        <v>0</v>
      </c>
      <c r="CJ1" s="91">
        <v>0</v>
      </c>
      <c r="CK1" s="91">
        <v>0</v>
      </c>
      <c r="CL1" s="91">
        <v>0</v>
      </c>
      <c r="CM1" s="91">
        <v>0</v>
      </c>
      <c r="CN1" s="91">
        <v>0</v>
      </c>
      <c r="CO1" s="91">
        <v>0</v>
      </c>
      <c r="CP1" s="91">
        <v>0</v>
      </c>
      <c r="CQ1" s="91">
        <v>0</v>
      </c>
      <c r="CR1" s="91">
        <v>0</v>
      </c>
      <c r="CS1" s="91">
        <v>0</v>
      </c>
      <c r="CT1" s="91">
        <v>0</v>
      </c>
      <c r="CU1" s="91">
        <v>0</v>
      </c>
    </row>
    <row r="2" spans="1:171" ht="45" customHeight="1" x14ac:dyDescent="0.25">
      <c r="A2" s="161" t="s">
        <v>65</v>
      </c>
      <c r="B2" s="152"/>
      <c r="C2" s="34" t="s">
        <v>66</v>
      </c>
      <c r="D2" s="104" t="s">
        <v>2</v>
      </c>
      <c r="E2" s="105" t="s">
        <v>3</v>
      </c>
      <c r="F2" s="105" t="s">
        <v>4</v>
      </c>
      <c r="G2" s="105" t="s">
        <v>5</v>
      </c>
      <c r="H2" s="105" t="s">
        <v>6</v>
      </c>
      <c r="I2" s="105" t="s">
        <v>7</v>
      </c>
      <c r="J2" s="105" t="s">
        <v>8</v>
      </c>
      <c r="K2" s="105" t="s">
        <v>9</v>
      </c>
      <c r="L2" s="105" t="s">
        <v>10</v>
      </c>
      <c r="M2" s="105" t="s">
        <v>11</v>
      </c>
      <c r="N2" s="105" t="s">
        <v>12</v>
      </c>
      <c r="O2" s="105" t="s">
        <v>13</v>
      </c>
      <c r="P2" s="104" t="s">
        <v>14</v>
      </c>
      <c r="Q2" s="105" t="s">
        <v>15</v>
      </c>
      <c r="R2" s="105" t="s">
        <v>16</v>
      </c>
      <c r="S2" s="105" t="s">
        <v>17</v>
      </c>
      <c r="T2" s="105" t="s">
        <v>18</v>
      </c>
      <c r="U2" s="105" t="s">
        <v>19</v>
      </c>
      <c r="V2" s="105" t="s">
        <v>20</v>
      </c>
      <c r="W2" s="105" t="s">
        <v>21</v>
      </c>
      <c r="X2" s="105" t="s">
        <v>22</v>
      </c>
      <c r="Y2" s="105" t="s">
        <v>23</v>
      </c>
      <c r="Z2" s="105" t="s">
        <v>24</v>
      </c>
      <c r="AA2" s="105" t="s">
        <v>25</v>
      </c>
      <c r="AB2" s="104" t="s">
        <v>26</v>
      </c>
      <c r="AC2" s="105" t="s">
        <v>27</v>
      </c>
      <c r="AD2" s="105" t="s">
        <v>28</v>
      </c>
      <c r="AE2" s="105" t="s">
        <v>29</v>
      </c>
      <c r="AF2" s="105" t="s">
        <v>30</v>
      </c>
      <c r="AG2" s="105" t="s">
        <v>31</v>
      </c>
      <c r="AH2" s="105" t="s">
        <v>32</v>
      </c>
      <c r="AI2" s="105" t="s">
        <v>33</v>
      </c>
      <c r="AJ2" s="105" t="s">
        <v>34</v>
      </c>
      <c r="AK2" s="105" t="s">
        <v>35</v>
      </c>
      <c r="AL2" s="105" t="s">
        <v>36</v>
      </c>
      <c r="AM2" s="105" t="s">
        <v>37</v>
      </c>
      <c r="AN2" s="104" t="s">
        <v>38</v>
      </c>
      <c r="AO2" s="105" t="s">
        <v>39</v>
      </c>
      <c r="AP2" s="105" t="s">
        <v>40</v>
      </c>
      <c r="AQ2" s="105" t="s">
        <v>41</v>
      </c>
      <c r="AR2" s="105" t="s">
        <v>42</v>
      </c>
      <c r="AS2" s="105" t="s">
        <v>43</v>
      </c>
      <c r="AT2" s="105" t="s">
        <v>44</v>
      </c>
      <c r="AU2" s="105" t="s">
        <v>45</v>
      </c>
      <c r="AV2" s="105" t="s">
        <v>46</v>
      </c>
      <c r="AW2" s="105" t="s">
        <v>47</v>
      </c>
      <c r="AX2" s="105" t="s">
        <v>48</v>
      </c>
      <c r="AY2" s="105" t="s">
        <v>49</v>
      </c>
      <c r="AZ2" s="104" t="s">
        <v>50</v>
      </c>
      <c r="BA2" s="105" t="s">
        <v>51</v>
      </c>
      <c r="BB2" s="105" t="s">
        <v>52</v>
      </c>
      <c r="BC2" s="105" t="s">
        <v>53</v>
      </c>
      <c r="BD2" s="105" t="s">
        <v>54</v>
      </c>
      <c r="BE2" s="105" t="s">
        <v>55</v>
      </c>
      <c r="BF2" s="105" t="s">
        <v>56</v>
      </c>
      <c r="BG2" s="105" t="s">
        <v>57</v>
      </c>
      <c r="BH2" s="105" t="s">
        <v>58</v>
      </c>
      <c r="BI2" s="105" t="s">
        <v>59</v>
      </c>
      <c r="BJ2" s="105" t="s">
        <v>60</v>
      </c>
      <c r="BK2" s="105" t="s">
        <v>61</v>
      </c>
      <c r="BL2" s="104" t="s">
        <v>62</v>
      </c>
      <c r="BM2" s="105" t="s">
        <v>63</v>
      </c>
      <c r="BN2" s="105">
        <v>42430</v>
      </c>
      <c r="BO2" s="105">
        <v>42461</v>
      </c>
      <c r="BP2" s="105">
        <v>42491</v>
      </c>
      <c r="BQ2" s="105">
        <v>42522</v>
      </c>
      <c r="BR2" s="105">
        <v>42552</v>
      </c>
      <c r="BS2" s="105">
        <v>42583</v>
      </c>
      <c r="BT2" s="105">
        <v>42614</v>
      </c>
      <c r="BU2" s="105">
        <v>42644</v>
      </c>
      <c r="BV2" s="105">
        <v>42675</v>
      </c>
      <c r="BW2" s="105">
        <v>42705</v>
      </c>
      <c r="BX2" s="104">
        <v>42736</v>
      </c>
      <c r="BY2" s="106">
        <v>42767</v>
      </c>
      <c r="BZ2" s="106">
        <v>42795</v>
      </c>
      <c r="CA2" s="106">
        <v>42826</v>
      </c>
      <c r="CB2" s="106">
        <v>42856</v>
      </c>
      <c r="CC2" s="106">
        <v>42887</v>
      </c>
      <c r="CD2" s="106">
        <v>42917</v>
      </c>
      <c r="CE2" s="106">
        <v>42948</v>
      </c>
      <c r="CF2" s="106">
        <v>42979</v>
      </c>
      <c r="CG2" s="106">
        <v>43009</v>
      </c>
      <c r="CH2" s="106">
        <v>43040</v>
      </c>
      <c r="CI2" s="107">
        <v>43070</v>
      </c>
      <c r="CJ2" s="106">
        <v>43101</v>
      </c>
      <c r="CK2" s="106">
        <v>43132</v>
      </c>
      <c r="CL2" s="106">
        <v>43160</v>
      </c>
      <c r="CM2" s="106">
        <v>43191</v>
      </c>
      <c r="CN2" s="106">
        <v>43221</v>
      </c>
      <c r="CO2" s="106">
        <v>43252</v>
      </c>
      <c r="CP2" s="106">
        <v>43282</v>
      </c>
      <c r="CQ2" s="106">
        <v>43313</v>
      </c>
      <c r="CR2" s="106">
        <v>43344</v>
      </c>
      <c r="CS2" s="106">
        <v>43374</v>
      </c>
      <c r="CT2" s="106">
        <v>43405</v>
      </c>
      <c r="CU2" s="107">
        <v>43435</v>
      </c>
      <c r="CV2" s="106">
        <v>43466</v>
      </c>
      <c r="CW2" s="106">
        <v>43497</v>
      </c>
      <c r="CX2" s="106">
        <v>43525</v>
      </c>
      <c r="CY2" s="106">
        <v>43556</v>
      </c>
      <c r="CZ2" s="106">
        <v>43586</v>
      </c>
      <c r="DA2" s="106">
        <v>43617</v>
      </c>
      <c r="DB2" s="106">
        <v>43647</v>
      </c>
      <c r="DC2" s="106">
        <v>43678</v>
      </c>
      <c r="DD2" s="106">
        <v>43709</v>
      </c>
      <c r="DE2" s="106">
        <v>43739</v>
      </c>
      <c r="DF2" s="106">
        <v>43770</v>
      </c>
      <c r="DG2" s="107">
        <v>43800</v>
      </c>
      <c r="DH2" s="108">
        <v>43831</v>
      </c>
      <c r="DI2" s="108">
        <v>43862</v>
      </c>
      <c r="DJ2" s="108">
        <v>43891</v>
      </c>
      <c r="DK2" s="108">
        <v>43922</v>
      </c>
      <c r="DL2" s="108">
        <v>43952</v>
      </c>
      <c r="DM2" s="108">
        <v>43983</v>
      </c>
      <c r="DN2" s="108">
        <v>44013</v>
      </c>
      <c r="DO2" s="108">
        <v>44044</v>
      </c>
      <c r="DP2" s="108">
        <v>44075</v>
      </c>
      <c r="DQ2" s="108">
        <v>44105</v>
      </c>
      <c r="DR2" s="108">
        <v>44136</v>
      </c>
      <c r="DS2" s="108">
        <v>44166</v>
      </c>
      <c r="DT2" s="109">
        <v>44197</v>
      </c>
      <c r="DU2" s="108">
        <v>44228</v>
      </c>
      <c r="DV2" s="108">
        <v>44256</v>
      </c>
      <c r="DW2" s="108">
        <v>44287</v>
      </c>
      <c r="DX2" s="108">
        <v>44317</v>
      </c>
      <c r="DY2" s="108">
        <v>44348</v>
      </c>
      <c r="DZ2" s="108">
        <v>44378</v>
      </c>
      <c r="EA2" s="108">
        <v>44409</v>
      </c>
      <c r="EB2" s="108">
        <v>44440</v>
      </c>
      <c r="EC2" s="108">
        <v>44470</v>
      </c>
      <c r="ED2" s="108">
        <v>44501</v>
      </c>
      <c r="EE2" s="108">
        <v>44531</v>
      </c>
      <c r="EF2" s="109">
        <v>44562</v>
      </c>
      <c r="EG2" s="108">
        <v>44593</v>
      </c>
      <c r="EH2" s="108">
        <v>44621</v>
      </c>
      <c r="EI2" s="108">
        <v>44652</v>
      </c>
      <c r="EJ2" s="108">
        <v>44682</v>
      </c>
      <c r="EK2" s="108">
        <v>44713</v>
      </c>
      <c r="EL2" s="108">
        <v>44743</v>
      </c>
      <c r="EM2" s="108">
        <v>44774</v>
      </c>
      <c r="EN2" s="108">
        <v>44805</v>
      </c>
      <c r="EO2" s="108">
        <v>44835</v>
      </c>
      <c r="EP2" s="108">
        <v>44866</v>
      </c>
      <c r="EQ2" s="108">
        <v>44896</v>
      </c>
      <c r="ER2" s="109">
        <v>44927</v>
      </c>
      <c r="ES2" s="108">
        <v>44958</v>
      </c>
      <c r="ET2" s="108">
        <v>44986</v>
      </c>
      <c r="EU2" s="108">
        <v>45017</v>
      </c>
      <c r="EV2" s="108">
        <v>45047</v>
      </c>
      <c r="EW2" s="108">
        <v>45078</v>
      </c>
      <c r="EX2" s="108">
        <v>45108</v>
      </c>
      <c r="EY2" s="108">
        <v>45139</v>
      </c>
      <c r="EZ2" s="108">
        <v>45170</v>
      </c>
      <c r="FA2" s="108">
        <v>45200</v>
      </c>
      <c r="FB2" s="108">
        <v>45231</v>
      </c>
      <c r="FC2" s="108">
        <v>45261</v>
      </c>
      <c r="FD2" s="109">
        <v>45292</v>
      </c>
      <c r="FE2" s="108">
        <v>45323</v>
      </c>
      <c r="FF2" s="108">
        <v>45352</v>
      </c>
      <c r="FG2" s="108">
        <v>45383</v>
      </c>
      <c r="FH2" s="108">
        <v>45413</v>
      </c>
      <c r="FI2" s="108">
        <v>45444</v>
      </c>
      <c r="FJ2" s="108">
        <v>45474</v>
      </c>
      <c r="FK2" s="108">
        <v>45505</v>
      </c>
      <c r="FL2" s="108">
        <v>45536</v>
      </c>
      <c r="FM2" s="108">
        <v>45566</v>
      </c>
      <c r="FN2" s="108">
        <v>45597</v>
      </c>
      <c r="FO2" s="108">
        <v>45627</v>
      </c>
    </row>
    <row r="3" spans="1:171" ht="35.1" customHeight="1" x14ac:dyDescent="0.25">
      <c r="A3" s="156" t="s">
        <v>67</v>
      </c>
      <c r="B3" s="26" t="s">
        <v>68</v>
      </c>
      <c r="C3" s="27"/>
      <c r="D3" s="59">
        <v>942.3739556799967</v>
      </c>
      <c r="E3" s="59">
        <v>-4127.2683426400017</v>
      </c>
      <c r="F3" s="59">
        <v>903.21363042999724</v>
      </c>
      <c r="G3" s="59">
        <v>3970.8100377899946</v>
      </c>
      <c r="H3" s="59">
        <v>1575.9167525599994</v>
      </c>
      <c r="I3" s="59">
        <v>10957.030279469995</v>
      </c>
      <c r="J3" s="59">
        <v>8616.7757990699956</v>
      </c>
      <c r="K3" s="59">
        <v>5176.3374588999995</v>
      </c>
      <c r="L3" s="59">
        <v>8198.1290289199987</v>
      </c>
      <c r="M3" s="59">
        <v>12353.352357869997</v>
      </c>
      <c r="N3" s="59">
        <v>11094.266933700001</v>
      </c>
      <c r="O3" s="60">
        <v>23557.55588358</v>
      </c>
      <c r="P3" s="59">
        <v>-1460.3739555600023</v>
      </c>
      <c r="Q3" s="59">
        <v>-4697.5076024199998</v>
      </c>
      <c r="R3" s="59">
        <v>-978.51565800000037</v>
      </c>
      <c r="S3" s="59">
        <v>4519.623142679995</v>
      </c>
      <c r="T3" s="59">
        <v>3657.7903603499944</v>
      </c>
      <c r="U3" s="59">
        <v>6707.4122061899907</v>
      </c>
      <c r="V3" s="59">
        <v>16936.103280039992</v>
      </c>
      <c r="W3" s="59">
        <v>16655.112188099989</v>
      </c>
      <c r="X3" s="59">
        <v>24378.115306439999</v>
      </c>
      <c r="Y3" s="59">
        <v>33203.166567559994</v>
      </c>
      <c r="Z3" s="59">
        <v>41222.14023597999</v>
      </c>
      <c r="AA3" s="60">
        <v>53445.220668899994</v>
      </c>
      <c r="AB3" s="59">
        <v>1635.8006651399992</v>
      </c>
      <c r="AC3" s="59">
        <v>2333.9912846699972</v>
      </c>
      <c r="AD3" s="59">
        <v>4523.0693067700058</v>
      </c>
      <c r="AE3" s="59">
        <v>16145.426232560005</v>
      </c>
      <c r="AF3" s="59">
        <v>18487.463619350001</v>
      </c>
      <c r="AG3" s="59">
        <v>22740.50940167001</v>
      </c>
      <c r="AH3" s="59">
        <v>30269.502223160001</v>
      </c>
      <c r="AI3" s="59">
        <v>34752.932147479994</v>
      </c>
      <c r="AJ3" s="59">
        <v>35209.367416199995</v>
      </c>
      <c r="AK3" s="59">
        <v>40821.76492093</v>
      </c>
      <c r="AL3" s="59">
        <v>46501.782382659985</v>
      </c>
      <c r="AM3" s="60">
        <v>64706.668764529997</v>
      </c>
      <c r="AN3" s="59">
        <v>1606.7329766200019</v>
      </c>
      <c r="AO3" s="59">
        <v>5278.646630389997</v>
      </c>
      <c r="AP3" s="59">
        <v>4094.1631607700028</v>
      </c>
      <c r="AQ3" s="59">
        <v>6930.4237701099983</v>
      </c>
      <c r="AR3" s="59">
        <v>12224.227850169997</v>
      </c>
      <c r="AS3" s="59">
        <v>22686.304367680001</v>
      </c>
      <c r="AT3" s="59">
        <v>32787.70086841999</v>
      </c>
      <c r="AU3" s="59">
        <v>35204.49483914001</v>
      </c>
      <c r="AV3" s="59">
        <v>40105.126847960004</v>
      </c>
      <c r="AW3" s="59">
        <v>53776.743692349992</v>
      </c>
      <c r="AX3" s="59">
        <v>62275.886149119986</v>
      </c>
      <c r="AY3" s="60">
        <v>78052.805225689997</v>
      </c>
      <c r="AZ3" s="59">
        <v>9184.7399447999978</v>
      </c>
      <c r="BA3" s="59">
        <v>8743.1472267699992</v>
      </c>
      <c r="BB3" s="59">
        <v>-4168.8623788499899</v>
      </c>
      <c r="BC3" s="59">
        <v>-8200.4764149399889</v>
      </c>
      <c r="BD3" s="59">
        <v>-5609.8811768200021</v>
      </c>
      <c r="BE3" s="59">
        <v>2109.1783438799962</v>
      </c>
      <c r="BF3" s="59">
        <v>2267.7311455999948</v>
      </c>
      <c r="BG3" s="59">
        <v>-7687.6428549799894</v>
      </c>
      <c r="BH3" s="59">
        <v>-8793.5067892699863</v>
      </c>
      <c r="BI3" s="59">
        <v>-2767.757943709983</v>
      </c>
      <c r="BJ3" s="59">
        <v>4336.3683030900092</v>
      </c>
      <c r="BK3" s="59">
        <v>45167.521758509974</v>
      </c>
      <c r="BL3" s="61">
        <v>-2452.129969149993</v>
      </c>
      <c r="BM3" s="59">
        <v>2403.4499947300051</v>
      </c>
      <c r="BN3" s="59">
        <v>10566.782795820007</v>
      </c>
      <c r="BO3" s="59">
        <v>22190.69935752001</v>
      </c>
      <c r="BP3" s="59">
        <v>26446.738214019988</v>
      </c>
      <c r="BQ3" s="59">
        <v>35088.455431540009</v>
      </c>
      <c r="BR3" s="59">
        <v>49944.498549040007</v>
      </c>
      <c r="BS3" s="59">
        <v>42936.178913650016</v>
      </c>
      <c r="BT3" s="59">
        <v>63402.051020709994</v>
      </c>
      <c r="BU3" s="59">
        <v>60303.193063769999</v>
      </c>
      <c r="BV3" s="59">
        <v>45543.364632540019</v>
      </c>
      <c r="BW3" s="59">
        <v>70262.056214720025</v>
      </c>
      <c r="BX3" s="61">
        <v>-15754.332603979996</v>
      </c>
      <c r="BY3" s="59">
        <v>-1370.8891351300006</v>
      </c>
      <c r="BZ3" s="59">
        <v>9742.6625185700032</v>
      </c>
      <c r="CA3" s="59">
        <v>-19434.814548679991</v>
      </c>
      <c r="CB3" s="59">
        <v>-26468.281945359984</v>
      </c>
      <c r="CC3" s="59">
        <v>-29031.875225449996</v>
      </c>
      <c r="CD3" s="59">
        <v>-27003.228811319994</v>
      </c>
      <c r="CE3" s="59">
        <v>-38470.314017209988</v>
      </c>
      <c r="CF3" s="59">
        <v>-14977.357376949996</v>
      </c>
      <c r="CG3" s="59">
        <v>-1400.6146335100327</v>
      </c>
      <c r="CH3" s="59">
        <v>-5519.7982859100111</v>
      </c>
      <c r="CI3" s="59">
        <v>47882.086906610049</v>
      </c>
      <c r="CJ3" s="61">
        <v>-7870.5907313499874</v>
      </c>
      <c r="CK3" s="59">
        <v>1616.4484403899899</v>
      </c>
      <c r="CL3" s="59">
        <v>20563.253147260009</v>
      </c>
      <c r="CM3" s="59">
        <v>20587.081949860021</v>
      </c>
      <c r="CN3" s="59">
        <v>9175.9691493200135</v>
      </c>
      <c r="CO3" s="59">
        <v>9718.3319892097024</v>
      </c>
      <c r="CP3" s="59">
        <v>13356.155814980017</v>
      </c>
      <c r="CQ3" s="59">
        <v>-11797.684788640983</v>
      </c>
      <c r="CR3" s="59">
        <v>7304.8396118600094</v>
      </c>
      <c r="CS3" s="59">
        <v>6166.5985144904753</v>
      </c>
      <c r="CT3" s="59">
        <v>183.5871250900469</v>
      </c>
      <c r="CU3" s="59">
        <v>59251.149307510037</v>
      </c>
      <c r="CV3" s="61">
        <v>11934.145184450004</v>
      </c>
      <c r="CW3" s="59">
        <v>13708.086197020015</v>
      </c>
      <c r="CX3" s="59">
        <v>26159.138492719994</v>
      </c>
      <c r="CY3" s="59">
        <v>1718.7038313000146</v>
      </c>
      <c r="CZ3" s="59">
        <v>-7654.6273075999798</v>
      </c>
      <c r="DA3" s="59">
        <v>873.19664291999914</v>
      </c>
      <c r="DB3" s="59">
        <v>2857.1357268500078</v>
      </c>
      <c r="DC3" s="59">
        <v>-2385.28905484999</v>
      </c>
      <c r="DD3" s="59">
        <v>20657.88206168</v>
      </c>
      <c r="DE3" s="59">
        <v>30278.203331259618</v>
      </c>
      <c r="DF3" s="59">
        <v>34860.058395569984</v>
      </c>
      <c r="DG3" s="59">
        <v>80993.697169509978</v>
      </c>
      <c r="DH3" s="82">
        <v>15213.927646699996</v>
      </c>
      <c r="DI3" s="83">
        <v>21570.384593500006</v>
      </c>
      <c r="DJ3" s="83">
        <v>32779.55204843</v>
      </c>
      <c r="DK3" s="83">
        <v>24307.855922399995</v>
      </c>
      <c r="DL3" s="83">
        <v>48781.262495429997</v>
      </c>
      <c r="DM3" s="83">
        <v>18843.304677489989</v>
      </c>
      <c r="DN3" s="83">
        <v>51195.378251940005</v>
      </c>
      <c r="DO3" s="83">
        <v>41186.586331530001</v>
      </c>
      <c r="DP3" s="83">
        <v>81747.945942220002</v>
      </c>
      <c r="DQ3" s="83">
        <v>112162.09587721001</v>
      </c>
      <c r="DR3" s="83">
        <v>119973.89311717999</v>
      </c>
      <c r="DS3" s="83">
        <v>217610.99215332</v>
      </c>
      <c r="DT3" s="82">
        <v>5718.9277321300005</v>
      </c>
      <c r="DU3" s="59">
        <v>20659.151608299999</v>
      </c>
      <c r="DV3" s="59">
        <v>25418.285594279998</v>
      </c>
      <c r="DW3" s="59">
        <v>29092.94184756</v>
      </c>
      <c r="DX3" s="59">
        <v>33711.405454500004</v>
      </c>
      <c r="DY3" s="59">
        <v>43169.796604260002</v>
      </c>
      <c r="DZ3" s="59">
        <v>53436.394255790001</v>
      </c>
      <c r="EA3" s="59">
        <v>10038.06873807</v>
      </c>
      <c r="EB3" s="59">
        <v>39778.403628109998</v>
      </c>
      <c r="EC3" s="59">
        <v>54430.689563860004</v>
      </c>
      <c r="ED3" s="59">
        <v>65979.733676079995</v>
      </c>
      <c r="EE3" s="59">
        <v>198843.8175794</v>
      </c>
      <c r="EF3" s="61">
        <v>-15887.762680639999</v>
      </c>
      <c r="EG3" s="59">
        <v>-23736.8790553</v>
      </c>
      <c r="EH3" s="59">
        <v>56125.711520910001</v>
      </c>
      <c r="EI3" s="59">
        <v>147432.10984968999</v>
      </c>
      <c r="EJ3" s="59">
        <v>264002.49727927998</v>
      </c>
      <c r="EK3" s="59">
        <v>408420.47001242999</v>
      </c>
      <c r="EL3" s="59">
        <v>411505.35148200003</v>
      </c>
      <c r="EM3" s="59">
        <v>418558.66201668</v>
      </c>
      <c r="EN3" s="59">
        <v>495343.19432928006</v>
      </c>
      <c r="EO3" s="59">
        <v>640527.65635802003</v>
      </c>
      <c r="EP3" s="59">
        <v>812115.92283886997</v>
      </c>
      <c r="EQ3" s="59">
        <v>914868.0414783</v>
      </c>
      <c r="ER3" s="61">
        <v>72375.890288640003</v>
      </c>
      <c r="ES3" s="59">
        <v>162258.02187192999</v>
      </c>
      <c r="ET3" s="59">
        <v>221405.75174946</v>
      </c>
      <c r="EU3" s="59">
        <v>253565.25060939</v>
      </c>
      <c r="EV3" s="59">
        <v>341904.25804849999</v>
      </c>
      <c r="EW3" s="59">
        <v>478051.18427182001</v>
      </c>
      <c r="EX3" s="59">
        <v>585122.48519491008</v>
      </c>
      <c r="EY3" s="59">
        <v>716536.98126421997</v>
      </c>
      <c r="EZ3" s="59">
        <v>802631.35424816003</v>
      </c>
      <c r="FA3" s="59">
        <v>902704.36278593005</v>
      </c>
      <c r="FB3" s="59">
        <v>1046616.6224668199</v>
      </c>
      <c r="FC3" s="60">
        <v>1336872.6308269398</v>
      </c>
      <c r="FD3" s="61">
        <v>15083.50524832</v>
      </c>
      <c r="FE3" s="59">
        <v>94120.947712059991</v>
      </c>
      <c r="FF3" s="59">
        <v>197896.65160104999</v>
      </c>
      <c r="FG3" s="59">
        <v>307303.64884603</v>
      </c>
      <c r="FH3" s="59">
        <v>466853.46783867001</v>
      </c>
      <c r="FI3" s="59">
        <v>614498.88430098002</v>
      </c>
      <c r="FJ3" s="59">
        <v>759031.96198923001</v>
      </c>
      <c r="FK3" s="59">
        <v>676426.09147377999</v>
      </c>
      <c r="FL3" s="59">
        <v>802891.91507273994</v>
      </c>
      <c r="FM3" s="59">
        <v>995098.50400392001</v>
      </c>
      <c r="FN3" s="59">
        <v>1119543.24448629</v>
      </c>
      <c r="FO3" s="60"/>
    </row>
    <row r="4" spans="1:171" ht="25.05" customHeight="1" x14ac:dyDescent="0.25">
      <c r="A4" s="157"/>
      <c r="B4" s="28" t="s">
        <v>69</v>
      </c>
      <c r="C4" s="93">
        <v>200000</v>
      </c>
      <c r="D4" s="94">
        <v>113.49517733999657</v>
      </c>
      <c r="E4" s="94">
        <v>-16532.949759810002</v>
      </c>
      <c r="F4" s="94">
        <v>-6011.3888053900018</v>
      </c>
      <c r="G4" s="94">
        <v>-2446.5727554300056</v>
      </c>
      <c r="H4" s="94">
        <v>-4827.3884376100004</v>
      </c>
      <c r="I4" s="94">
        <v>-6072.2331137800038</v>
      </c>
      <c r="J4" s="94">
        <v>-8353.4304117000029</v>
      </c>
      <c r="K4" s="94">
        <v>-11845.55690311</v>
      </c>
      <c r="L4" s="94">
        <v>-9094.4034412800029</v>
      </c>
      <c r="M4" s="94">
        <v>-4895.5802031100038</v>
      </c>
      <c r="N4" s="94">
        <v>-6649.0502845699993</v>
      </c>
      <c r="O4" s="95">
        <v>9852.8006209700034</v>
      </c>
      <c r="P4" s="94">
        <v>-1380.8247894900021</v>
      </c>
      <c r="Q4" s="94">
        <v>-4535.1892233700009</v>
      </c>
      <c r="R4" s="94">
        <v>-121.48850470000029</v>
      </c>
      <c r="S4" s="94">
        <v>5294.6533376699945</v>
      </c>
      <c r="T4" s="94">
        <v>4581.0710995499958</v>
      </c>
      <c r="U4" s="94">
        <v>19472.67583598999</v>
      </c>
      <c r="V4" s="94">
        <v>12668.526234699993</v>
      </c>
      <c r="W4" s="94">
        <v>14095.231260569992</v>
      </c>
      <c r="X4" s="94">
        <v>16919.835892479994</v>
      </c>
      <c r="Y4" s="94">
        <v>25892.311927809995</v>
      </c>
      <c r="Z4" s="94">
        <v>28853.387190119993</v>
      </c>
      <c r="AA4" s="95">
        <v>40611.050935959989</v>
      </c>
      <c r="AB4" s="94">
        <v>1449.5903068699993</v>
      </c>
      <c r="AC4" s="94">
        <v>-1288.3940300400029</v>
      </c>
      <c r="AD4" s="94">
        <v>1436.6086072600069</v>
      </c>
      <c r="AE4" s="94">
        <v>3482.8987232600048</v>
      </c>
      <c r="AF4" s="94">
        <v>10516.072618690005</v>
      </c>
      <c r="AG4" s="94">
        <v>22698.734750120006</v>
      </c>
      <c r="AH4" s="94">
        <v>30105.469239189999</v>
      </c>
      <c r="AI4" s="94">
        <v>34763.666137640001</v>
      </c>
      <c r="AJ4" s="94">
        <v>33897.676518680004</v>
      </c>
      <c r="AK4" s="94">
        <v>39717.525063580004</v>
      </c>
      <c r="AL4" s="94">
        <v>48030.768285999999</v>
      </c>
      <c r="AM4" s="95">
        <v>50776.977370329994</v>
      </c>
      <c r="AN4" s="94">
        <v>1893.2109650100017</v>
      </c>
      <c r="AO4" s="94">
        <v>5725.4172699799974</v>
      </c>
      <c r="AP4" s="94">
        <v>5413.2572851300029</v>
      </c>
      <c r="AQ4" s="94">
        <v>8460.1892601999989</v>
      </c>
      <c r="AR4" s="94">
        <v>-29431.45871504</v>
      </c>
      <c r="AS4" s="94">
        <v>-15467.541129369998</v>
      </c>
      <c r="AT4" s="94">
        <v>-3738.6253216500072</v>
      </c>
      <c r="AU4" s="94">
        <v>5487.8563208100022</v>
      </c>
      <c r="AV4" s="94">
        <v>-10181.682374179994</v>
      </c>
      <c r="AW4" s="94">
        <v>2804.2547104599917</v>
      </c>
      <c r="AX4" s="94">
        <v>8344.4889996199781</v>
      </c>
      <c r="AY4" s="95">
        <v>35796.388406170001</v>
      </c>
      <c r="AZ4" s="94">
        <v>9891.3672872599982</v>
      </c>
      <c r="BA4" s="94">
        <v>10148.256902679999</v>
      </c>
      <c r="BB4" s="94">
        <v>-56890.227778579989</v>
      </c>
      <c r="BC4" s="94">
        <v>-68175.363351679989</v>
      </c>
      <c r="BD4" s="94">
        <v>-83518.839300840002</v>
      </c>
      <c r="BE4" s="94">
        <v>-77291.818465950011</v>
      </c>
      <c r="BF4" s="94">
        <v>-88630.675804259998</v>
      </c>
      <c r="BG4" s="94">
        <v>-106082.47013774999</v>
      </c>
      <c r="BH4" s="94">
        <v>-118288.97171483999</v>
      </c>
      <c r="BI4" s="94">
        <v>-114086.53728675999</v>
      </c>
      <c r="BJ4" s="94">
        <v>-106691.75227822999</v>
      </c>
      <c r="BK4" s="94">
        <v>-64522.696839390002</v>
      </c>
      <c r="BL4" s="96">
        <v>-1433.4025163999929</v>
      </c>
      <c r="BM4" s="94">
        <v>3237.3112080600058</v>
      </c>
      <c r="BN4" s="94">
        <v>3140.3762380900075</v>
      </c>
      <c r="BO4" s="94">
        <v>14382.614939510009</v>
      </c>
      <c r="BP4" s="94">
        <v>19546.344092680003</v>
      </c>
      <c r="BQ4" s="94">
        <v>27548.385671550011</v>
      </c>
      <c r="BR4" s="94">
        <v>42933.882771190008</v>
      </c>
      <c r="BS4" s="94">
        <v>36338.228395130012</v>
      </c>
      <c r="BT4" s="94">
        <v>31303.866995789998</v>
      </c>
      <c r="BU4" s="94">
        <v>28519.820370929996</v>
      </c>
      <c r="BV4" s="94">
        <v>14179.136502880014</v>
      </c>
      <c r="BW4" s="94">
        <v>37036.121721189993</v>
      </c>
      <c r="BX4" s="96">
        <v>-14975.939342879998</v>
      </c>
      <c r="BY4" s="94">
        <v>-304.94647006000088</v>
      </c>
      <c r="BZ4" s="94">
        <v>10953.248167270003</v>
      </c>
      <c r="CA4" s="94">
        <v>-34316.958936999996</v>
      </c>
      <c r="CB4" s="94">
        <v>-40182.159626789995</v>
      </c>
      <c r="CC4" s="94">
        <v>-43185.797636049996</v>
      </c>
      <c r="CD4" s="94">
        <v>-40173.112563379989</v>
      </c>
      <c r="CE4" s="94">
        <v>-45290.893426689989</v>
      </c>
      <c r="CF4" s="94">
        <v>-59053.713149299991</v>
      </c>
      <c r="CG4" s="94">
        <v>-45324.722258380025</v>
      </c>
      <c r="CH4" s="94">
        <v>-44532.198658330031</v>
      </c>
      <c r="CI4" s="94">
        <v>10923.623890970035</v>
      </c>
      <c r="CJ4" s="96">
        <v>-6556.9115833199867</v>
      </c>
      <c r="CK4" s="94">
        <v>10092.608925399991</v>
      </c>
      <c r="CL4" s="94">
        <v>28935.36650388001</v>
      </c>
      <c r="CM4" s="94">
        <v>32494.604468460017</v>
      </c>
      <c r="CN4" s="94">
        <v>28336.548510430013</v>
      </c>
      <c r="CO4" s="94">
        <v>30778.483906689697</v>
      </c>
      <c r="CP4" s="94">
        <v>34398.442454880009</v>
      </c>
      <c r="CQ4" s="94">
        <v>-266.29216291098021</v>
      </c>
      <c r="CR4" s="94">
        <v>18378.143383880008</v>
      </c>
      <c r="CS4" s="94">
        <v>17676.22948999047</v>
      </c>
      <c r="CT4" s="94">
        <v>-24236.244070199951</v>
      </c>
      <c r="CU4" s="94">
        <v>14491.970564560037</v>
      </c>
      <c r="CV4" s="96">
        <v>12971.602843330002</v>
      </c>
      <c r="CW4" s="94">
        <v>15604.539899900015</v>
      </c>
      <c r="CX4" s="94">
        <v>9462.3399675199889</v>
      </c>
      <c r="CY4" s="94">
        <v>-15684.795128349982</v>
      </c>
      <c r="CZ4" s="94">
        <v>8004.838874600021</v>
      </c>
      <c r="DA4" s="94">
        <v>-11246.227572460002</v>
      </c>
      <c r="DB4" s="94">
        <v>-9143.2859129199933</v>
      </c>
      <c r="DC4" s="94">
        <v>-13202.08834649999</v>
      </c>
      <c r="DD4" s="94">
        <v>35754.717374749998</v>
      </c>
      <c r="DE4" s="94">
        <v>39136.116389579605</v>
      </c>
      <c r="DF4" s="94">
        <v>44672.111507419977</v>
      </c>
      <c r="DG4" s="94">
        <v>85005.337713439993</v>
      </c>
      <c r="DH4" s="97">
        <v>-18243.625465550002</v>
      </c>
      <c r="DI4" s="98">
        <v>-10446.616553959993</v>
      </c>
      <c r="DJ4" s="98">
        <v>4938.419054799997</v>
      </c>
      <c r="DK4" s="98">
        <v>-2725.2523992000038</v>
      </c>
      <c r="DL4" s="98">
        <v>48434.161430010005</v>
      </c>
      <c r="DM4" s="98">
        <v>-46998.316941869998</v>
      </c>
      <c r="DN4" s="98">
        <v>-30263.493182459999</v>
      </c>
      <c r="DO4" s="98">
        <v>-38300.160950930003</v>
      </c>
      <c r="DP4" s="98">
        <v>39339.561229699997</v>
      </c>
      <c r="DQ4" s="98">
        <v>70414.859108139994</v>
      </c>
      <c r="DR4" s="98">
        <v>76236.284578470004</v>
      </c>
      <c r="DS4" s="98">
        <v>121822.10159278999</v>
      </c>
      <c r="DT4" s="97">
        <v>6474.9996668599997</v>
      </c>
      <c r="DU4" s="94">
        <v>23764.559457560001</v>
      </c>
      <c r="DV4" s="94">
        <v>38144.680818690002</v>
      </c>
      <c r="DW4" s="94">
        <v>6965.2686839899998</v>
      </c>
      <c r="DX4" s="94">
        <v>10830.41606186</v>
      </c>
      <c r="DY4" s="94">
        <v>16265.4874724</v>
      </c>
      <c r="DZ4" s="94">
        <v>13189.514082450001</v>
      </c>
      <c r="EA4" s="94">
        <v>-29281.255486599999</v>
      </c>
      <c r="EB4" s="94">
        <v>19924.117275889999</v>
      </c>
      <c r="EC4" s="94">
        <v>19181.049459959999</v>
      </c>
      <c r="ED4" s="94">
        <v>3578.1353763699999</v>
      </c>
      <c r="EE4" s="94">
        <v>83431.539930660001</v>
      </c>
      <c r="EF4" s="96">
        <v>-15265.954869860001</v>
      </c>
      <c r="EG4" s="94">
        <v>-17573.57079985</v>
      </c>
      <c r="EH4" s="94">
        <v>-34133.173044509997</v>
      </c>
      <c r="EI4" s="94">
        <v>38827.367295930002</v>
      </c>
      <c r="EJ4" s="94">
        <v>129267.47495711999</v>
      </c>
      <c r="EK4" s="94">
        <v>212815.00401621</v>
      </c>
      <c r="EL4" s="94">
        <v>216558.00323248998</v>
      </c>
      <c r="EM4" s="94">
        <v>166182.60929600001</v>
      </c>
      <c r="EN4" s="94">
        <v>225558.61572970002</v>
      </c>
      <c r="EO4" s="94">
        <v>218567.60789376</v>
      </c>
      <c r="EP4" s="94">
        <v>297229.17080715002</v>
      </c>
      <c r="EQ4" s="94">
        <v>349295.05970003997</v>
      </c>
      <c r="ER4" s="96">
        <v>-44968.80748281</v>
      </c>
      <c r="ES4" s="94">
        <v>25709.46952839</v>
      </c>
      <c r="ET4" s="94">
        <v>-28833.859984810002</v>
      </c>
      <c r="EU4" s="94">
        <v>-153320.60525938001</v>
      </c>
      <c r="EV4" s="94">
        <v>-135967.63499995001</v>
      </c>
      <c r="EW4" s="94">
        <v>-93307.627792090003</v>
      </c>
      <c r="EX4" s="94">
        <v>-101073.96954828</v>
      </c>
      <c r="EY4" s="94">
        <v>-27389.293731139998</v>
      </c>
      <c r="EZ4" s="94">
        <v>14522.090511840001</v>
      </c>
      <c r="FA4" s="94">
        <v>58206.742791059994</v>
      </c>
      <c r="FB4" s="94">
        <v>130050.13719141</v>
      </c>
      <c r="FC4" s="94">
        <v>251994.93011917002</v>
      </c>
      <c r="FD4" s="96">
        <v>5207.3134077200002</v>
      </c>
      <c r="FE4" s="94">
        <v>89048.607910360006</v>
      </c>
      <c r="FF4" s="94">
        <v>-140036.60624669</v>
      </c>
      <c r="FG4" s="94">
        <v>-65900.905141919997</v>
      </c>
      <c r="FH4" s="94">
        <v>93556.585198270011</v>
      </c>
      <c r="FI4" s="94">
        <v>171823.79210838</v>
      </c>
      <c r="FJ4" s="94">
        <v>227893.29949969001</v>
      </c>
      <c r="FK4" s="94">
        <v>27448.6215309</v>
      </c>
      <c r="FL4" s="94">
        <v>174832.61339578</v>
      </c>
      <c r="FM4" s="94">
        <v>311815.01027421001</v>
      </c>
      <c r="FN4" s="94">
        <v>221504.74497167999</v>
      </c>
      <c r="FO4" s="94"/>
    </row>
    <row r="5" spans="1:171" ht="20.100000000000001" customHeight="1" x14ac:dyDescent="0.25">
      <c r="A5" s="157"/>
      <c r="B5" s="11" t="s">
        <v>70</v>
      </c>
      <c r="C5" s="93">
        <v>202000</v>
      </c>
      <c r="D5" s="94">
        <v>0</v>
      </c>
      <c r="E5" s="94">
        <v>0</v>
      </c>
      <c r="F5" s="94">
        <v>-33.063130620000003</v>
      </c>
      <c r="G5" s="94">
        <v>-33.063130620000003</v>
      </c>
      <c r="H5" s="94">
        <v>-33.063130620000003</v>
      </c>
      <c r="I5" s="94">
        <v>-66.126261240000005</v>
      </c>
      <c r="J5" s="94">
        <v>-66.126261240000005</v>
      </c>
      <c r="K5" s="94">
        <v>-66.126261240000005</v>
      </c>
      <c r="L5" s="94">
        <v>-99.189391860000001</v>
      </c>
      <c r="M5" s="94">
        <v>-99.189391860000001</v>
      </c>
      <c r="N5" s="94">
        <v>-99.189391860000001</v>
      </c>
      <c r="O5" s="95">
        <v>-132.25252248000001</v>
      </c>
      <c r="P5" s="94">
        <v>0</v>
      </c>
      <c r="Q5" s="94">
        <v>0</v>
      </c>
      <c r="R5" s="94">
        <v>-33.063130620000003</v>
      </c>
      <c r="S5" s="94">
        <v>-33.063130620000003</v>
      </c>
      <c r="T5" s="94">
        <v>-33.063130620000003</v>
      </c>
      <c r="U5" s="94">
        <v>-66.126261240000005</v>
      </c>
      <c r="V5" s="94">
        <v>-66.126261240000005</v>
      </c>
      <c r="W5" s="94">
        <v>-66.126261240000005</v>
      </c>
      <c r="X5" s="94">
        <v>-99.189391860000001</v>
      </c>
      <c r="Y5" s="94">
        <v>-99.189391860000001</v>
      </c>
      <c r="Z5" s="94">
        <v>-99.189391860000001</v>
      </c>
      <c r="AA5" s="95">
        <v>-132.25252248000001</v>
      </c>
      <c r="AB5" s="94">
        <v>0</v>
      </c>
      <c r="AC5" s="94">
        <v>0</v>
      </c>
      <c r="AD5" s="94">
        <v>-33.063130620000003</v>
      </c>
      <c r="AE5" s="94">
        <v>-33.063130620000003</v>
      </c>
      <c r="AF5" s="94">
        <v>-33.063130620000003</v>
      </c>
      <c r="AG5" s="94">
        <v>-66.126261240000005</v>
      </c>
      <c r="AH5" s="94">
        <v>-66.126261240000005</v>
      </c>
      <c r="AI5" s="94">
        <v>-66.126261240000005</v>
      </c>
      <c r="AJ5" s="94">
        <v>-99.189391860000001</v>
      </c>
      <c r="AK5" s="94">
        <v>-99.189391860000001</v>
      </c>
      <c r="AL5" s="94">
        <v>-99.189391860000001</v>
      </c>
      <c r="AM5" s="95">
        <v>-132.25252248000001</v>
      </c>
      <c r="AN5" s="94">
        <v>0</v>
      </c>
      <c r="AO5" s="94">
        <v>0</v>
      </c>
      <c r="AP5" s="94">
        <v>-33.063130620000003</v>
      </c>
      <c r="AQ5" s="94">
        <v>-33.063130620000003</v>
      </c>
      <c r="AR5" s="94">
        <v>-33.063130620000003</v>
      </c>
      <c r="AS5" s="94">
        <v>-66.126261240000005</v>
      </c>
      <c r="AT5" s="94">
        <v>-66.126261240000005</v>
      </c>
      <c r="AU5" s="94">
        <v>-66.126261240000005</v>
      </c>
      <c r="AV5" s="94">
        <v>-99.189391860000001</v>
      </c>
      <c r="AW5" s="94">
        <v>-99.189391860000001</v>
      </c>
      <c r="AX5" s="94">
        <v>-99.189391860000001</v>
      </c>
      <c r="AY5" s="95">
        <v>-132.25252248000001</v>
      </c>
      <c r="AZ5" s="94">
        <v>0</v>
      </c>
      <c r="BA5" s="94">
        <v>0</v>
      </c>
      <c r="BB5" s="94">
        <v>-33.063130620000003</v>
      </c>
      <c r="BC5" s="94">
        <v>-33.063130620000003</v>
      </c>
      <c r="BD5" s="94">
        <v>-33.063130620000003</v>
      </c>
      <c r="BE5" s="94">
        <v>-66.126261240000005</v>
      </c>
      <c r="BF5" s="94">
        <v>-66.126261240000005</v>
      </c>
      <c r="BG5" s="94">
        <v>-66.126261240000005</v>
      </c>
      <c r="BH5" s="94">
        <v>-99.189391860000001</v>
      </c>
      <c r="BI5" s="94">
        <v>-99.189391860000001</v>
      </c>
      <c r="BJ5" s="94">
        <v>-99.189391860000001</v>
      </c>
      <c r="BK5" s="94">
        <v>-132.25252248000001</v>
      </c>
      <c r="BL5" s="96">
        <v>0</v>
      </c>
      <c r="BM5" s="94">
        <v>0</v>
      </c>
      <c r="BN5" s="94">
        <v>-33.063130620000003</v>
      </c>
      <c r="BO5" s="94">
        <v>-33.063130620000003</v>
      </c>
      <c r="BP5" s="94">
        <v>-33.063130620000003</v>
      </c>
      <c r="BQ5" s="94">
        <v>-66.126261240000005</v>
      </c>
      <c r="BR5" s="94">
        <v>-66.126261240000005</v>
      </c>
      <c r="BS5" s="94">
        <v>-66.126261240000005</v>
      </c>
      <c r="BT5" s="94">
        <v>-99.189391860000001</v>
      </c>
      <c r="BU5" s="94">
        <v>-99.189391860000001</v>
      </c>
      <c r="BV5" s="94">
        <v>-99.189391860000001</v>
      </c>
      <c r="BW5" s="94">
        <v>-132.25252248000001</v>
      </c>
      <c r="BX5" s="96">
        <v>0</v>
      </c>
      <c r="BY5" s="94">
        <v>0</v>
      </c>
      <c r="BZ5" s="94">
        <v>-33.063130620000003</v>
      </c>
      <c r="CA5" s="94">
        <v>-33.063130620000003</v>
      </c>
      <c r="CB5" s="94">
        <v>-33.063130620000003</v>
      </c>
      <c r="CC5" s="94">
        <v>-66.126261240000005</v>
      </c>
      <c r="CD5" s="94">
        <v>-66.126261240000005</v>
      </c>
      <c r="CE5" s="94">
        <v>-66.126261240000005</v>
      </c>
      <c r="CF5" s="94">
        <v>-66.126261240000005</v>
      </c>
      <c r="CG5" s="94">
        <v>-99.189391860000001</v>
      </c>
      <c r="CH5" s="94">
        <v>-99.189391860000001</v>
      </c>
      <c r="CI5" s="94">
        <v>-132.25252248000001</v>
      </c>
      <c r="CJ5" s="96">
        <v>0</v>
      </c>
      <c r="CK5" s="94">
        <v>0</v>
      </c>
      <c r="CL5" s="94">
        <v>0</v>
      </c>
      <c r="CM5" s="94">
        <v>-33.063130620000003</v>
      </c>
      <c r="CN5" s="94">
        <v>-33.063130620000003</v>
      </c>
      <c r="CO5" s="94">
        <v>-33.063130620000003</v>
      </c>
      <c r="CP5" s="94">
        <v>-66.126261240000005</v>
      </c>
      <c r="CQ5" s="94">
        <v>-66.126261240000005</v>
      </c>
      <c r="CR5" s="94">
        <v>-66.126261240000005</v>
      </c>
      <c r="CS5" s="94">
        <v>-99.189391860000001</v>
      </c>
      <c r="CT5" s="94">
        <v>-99.189391860000001</v>
      </c>
      <c r="CU5" s="94">
        <v>-132.25252248000001</v>
      </c>
      <c r="CV5" s="96">
        <v>0</v>
      </c>
      <c r="CW5" s="94">
        <v>0</v>
      </c>
      <c r="CX5" s="94">
        <v>0</v>
      </c>
      <c r="CY5" s="94">
        <v>-33.063130620000003</v>
      </c>
      <c r="CZ5" s="94">
        <v>-33.063130620000003</v>
      </c>
      <c r="DA5" s="94">
        <v>-33.063130620000003</v>
      </c>
      <c r="DB5" s="94">
        <v>-66.126261240000005</v>
      </c>
      <c r="DC5" s="94">
        <v>-66.126261240000005</v>
      </c>
      <c r="DD5" s="94">
        <v>-99.189391860000001</v>
      </c>
      <c r="DE5" s="94">
        <v>-99.189391860000001</v>
      </c>
      <c r="DF5" s="94">
        <v>-99.189391860000001</v>
      </c>
      <c r="DG5" s="94">
        <v>-132.25252248000001</v>
      </c>
      <c r="DH5" s="97">
        <v>0</v>
      </c>
      <c r="DI5" s="98">
        <v>0</v>
      </c>
      <c r="DJ5" s="98">
        <v>-33.063130620000003</v>
      </c>
      <c r="DK5" s="98">
        <v>-33.063130620000003</v>
      </c>
      <c r="DL5" s="98">
        <v>-33.063130620000003</v>
      </c>
      <c r="DM5" s="98">
        <v>-66.126261240000005</v>
      </c>
      <c r="DN5" s="98">
        <v>-66.126261240000005</v>
      </c>
      <c r="DO5" s="98">
        <v>-66.126261240000005</v>
      </c>
      <c r="DP5" s="98">
        <v>-99.189391860000001</v>
      </c>
      <c r="DQ5" s="98">
        <v>-99.189391860000001</v>
      </c>
      <c r="DR5" s="98">
        <v>-99.189391860000001</v>
      </c>
      <c r="DS5" s="98">
        <v>-132.25252248000001</v>
      </c>
      <c r="DT5" s="97">
        <v>0</v>
      </c>
      <c r="DU5" s="94">
        <v>0</v>
      </c>
      <c r="DV5" s="94">
        <v>-33.063130620000003</v>
      </c>
      <c r="DW5" s="94">
        <v>-33.063130620000003</v>
      </c>
      <c r="DX5" s="94">
        <v>-33.063130620000003</v>
      </c>
      <c r="DY5" s="94">
        <v>-66.126261240000005</v>
      </c>
      <c r="DZ5" s="94">
        <v>-66.126261240000005</v>
      </c>
      <c r="EA5" s="94">
        <v>-66.126261240000005</v>
      </c>
      <c r="EB5" s="94">
        <v>-99.189391860000001</v>
      </c>
      <c r="EC5" s="94">
        <v>-99.189391860000001</v>
      </c>
      <c r="ED5" s="94">
        <v>-99.189391860000001</v>
      </c>
      <c r="EE5" s="94">
        <v>-132.25252248000001</v>
      </c>
      <c r="EF5" s="96">
        <v>0</v>
      </c>
      <c r="EG5" s="94">
        <v>0</v>
      </c>
      <c r="EH5" s="94">
        <v>-33.063130620000003</v>
      </c>
      <c r="EI5" s="94">
        <v>-33.063130620000003</v>
      </c>
      <c r="EJ5" s="94">
        <v>-33.063130620000003</v>
      </c>
      <c r="EK5" s="94">
        <v>-66.126261240000005</v>
      </c>
      <c r="EL5" s="94">
        <v>-66.126261240000005</v>
      </c>
      <c r="EM5" s="94">
        <v>-66.126261240000005</v>
      </c>
      <c r="EN5" s="94">
        <v>-99.189391860000001</v>
      </c>
      <c r="EO5" s="94">
        <v>-99.189391860000001</v>
      </c>
      <c r="EP5" s="94">
        <v>-99.189391860000001</v>
      </c>
      <c r="EQ5" s="94">
        <v>-132.25252248000001</v>
      </c>
      <c r="ER5" s="96">
        <v>0</v>
      </c>
      <c r="ES5" s="94">
        <v>0</v>
      </c>
      <c r="ET5" s="94">
        <v>-33.063130620000003</v>
      </c>
      <c r="EU5" s="94">
        <v>-33.063130620000003</v>
      </c>
      <c r="EV5" s="94">
        <v>-33.063130620000003</v>
      </c>
      <c r="EW5" s="94">
        <v>-66.126261240000005</v>
      </c>
      <c r="EX5" s="94">
        <v>-66.126261240000005</v>
      </c>
      <c r="EY5" s="94">
        <v>-66.126261240000005</v>
      </c>
      <c r="EZ5" s="94">
        <v>-66.126261240000005</v>
      </c>
      <c r="FA5" s="94">
        <v>-99.189391860000001</v>
      </c>
      <c r="FB5" s="94">
        <v>-99.189391860000001</v>
      </c>
      <c r="FC5" s="94">
        <v>-132.25252248000001</v>
      </c>
      <c r="FD5" s="96">
        <v>0</v>
      </c>
      <c r="FE5" s="94">
        <v>0</v>
      </c>
      <c r="FF5" s="94">
        <v>0</v>
      </c>
      <c r="FG5" s="94">
        <v>-33.063130620000003</v>
      </c>
      <c r="FH5" s="94">
        <v>-33.063130620000003</v>
      </c>
      <c r="FI5" s="94">
        <v>-33.063130620000003</v>
      </c>
      <c r="FJ5" s="94">
        <v>-66.126261240000005</v>
      </c>
      <c r="FK5" s="94">
        <v>-66.126261240000005</v>
      </c>
      <c r="FL5" s="94">
        <v>-99.189391860000001</v>
      </c>
      <c r="FM5" s="94">
        <v>-99.189391860000001</v>
      </c>
      <c r="FN5" s="94">
        <v>-99.189391860000001</v>
      </c>
      <c r="FO5" s="94"/>
    </row>
    <row r="6" spans="1:171" ht="20.100000000000001" customHeight="1" x14ac:dyDescent="0.25">
      <c r="A6" s="157"/>
      <c r="B6" s="11" t="s">
        <v>71</v>
      </c>
      <c r="C6" s="93">
        <v>203000</v>
      </c>
      <c r="D6" s="94">
        <v>-366.61352475000001</v>
      </c>
      <c r="E6" s="94">
        <v>-420.46442474999998</v>
      </c>
      <c r="F6" s="94">
        <v>1440.6649152499999</v>
      </c>
      <c r="G6" s="94">
        <v>11833.47378525</v>
      </c>
      <c r="H6" s="94">
        <v>11974.950425249999</v>
      </c>
      <c r="I6" s="94">
        <v>20667.088045910001</v>
      </c>
      <c r="J6" s="94">
        <v>17557.18991804</v>
      </c>
      <c r="K6" s="94">
        <v>14223.375596189999</v>
      </c>
      <c r="L6" s="94">
        <v>8975.8931461899992</v>
      </c>
      <c r="M6" s="94">
        <v>12459.171133689999</v>
      </c>
      <c r="N6" s="94">
        <v>16467.742058689997</v>
      </c>
      <c r="O6" s="95">
        <v>21454.535134220001</v>
      </c>
      <c r="P6" s="94">
        <v>396.58449819999998</v>
      </c>
      <c r="Q6" s="94">
        <v>1726.2655497200003</v>
      </c>
      <c r="R6" s="94">
        <v>13805.905149720002</v>
      </c>
      <c r="S6" s="94">
        <v>16662.402145120002</v>
      </c>
      <c r="T6" s="94">
        <v>20468.142534499995</v>
      </c>
      <c r="U6" s="94">
        <v>30286.596155529995</v>
      </c>
      <c r="V6" s="94">
        <v>31358.573734899994</v>
      </c>
      <c r="W6" s="94">
        <v>31669.849844399992</v>
      </c>
      <c r="X6" s="94">
        <v>29842.754085819997</v>
      </c>
      <c r="Y6" s="94">
        <v>30163.595641319997</v>
      </c>
      <c r="Z6" s="94">
        <v>36573.528356729999</v>
      </c>
      <c r="AA6" s="95">
        <v>29618.228981699995</v>
      </c>
      <c r="AB6" s="94">
        <v>10516.530594799999</v>
      </c>
      <c r="AC6" s="94">
        <v>17449.304066299999</v>
      </c>
      <c r="AD6" s="94">
        <v>26417.951986799999</v>
      </c>
      <c r="AE6" s="94">
        <v>31038.938023499999</v>
      </c>
      <c r="AF6" s="94">
        <v>37749.068351000002</v>
      </c>
      <c r="AG6" s="94">
        <v>42190.635618870001</v>
      </c>
      <c r="AH6" s="94">
        <v>49191.076856779997</v>
      </c>
      <c r="AI6" s="94">
        <v>47245.302931949998</v>
      </c>
      <c r="AJ6" s="94">
        <v>51000.729195599997</v>
      </c>
      <c r="AK6" s="94">
        <v>50303.889185289998</v>
      </c>
      <c r="AL6" s="94">
        <v>56292.644988499997</v>
      </c>
      <c r="AM6" s="95">
        <v>67241.374182120009</v>
      </c>
      <c r="AN6" s="94">
        <v>731.30220657999996</v>
      </c>
      <c r="AO6" s="94">
        <v>11764.39777494</v>
      </c>
      <c r="AP6" s="94">
        <v>11270.24700214</v>
      </c>
      <c r="AQ6" s="94">
        <v>14907.01780591</v>
      </c>
      <c r="AR6" s="94">
        <v>26629.078575169999</v>
      </c>
      <c r="AS6" s="94">
        <v>24531.61279707</v>
      </c>
      <c r="AT6" s="94">
        <v>31851.846775399994</v>
      </c>
      <c r="AU6" s="94">
        <v>82419.763706869999</v>
      </c>
      <c r="AV6" s="94">
        <v>105371.92325206999</v>
      </c>
      <c r="AW6" s="94">
        <v>112453.57683510998</v>
      </c>
      <c r="AX6" s="94">
        <v>116511.19852219998</v>
      </c>
      <c r="AY6" s="95">
        <v>159709.48793407998</v>
      </c>
      <c r="AZ6" s="94">
        <v>6119.4944396200008</v>
      </c>
      <c r="BA6" s="94">
        <v>15548.318582569998</v>
      </c>
      <c r="BB6" s="94">
        <v>4085.6333968399999</v>
      </c>
      <c r="BC6" s="94">
        <v>-1301.7044362599945</v>
      </c>
      <c r="BD6" s="94">
        <v>-12910.207656859993</v>
      </c>
      <c r="BE6" s="94">
        <v>3030.8332486600038</v>
      </c>
      <c r="BF6" s="94">
        <v>1683.8006281700061</v>
      </c>
      <c r="BG6" s="94">
        <v>2058.688996410006</v>
      </c>
      <c r="BH6" s="94">
        <v>2966.448995550003</v>
      </c>
      <c r="BI6" s="94">
        <v>4070.5767355500029</v>
      </c>
      <c r="BJ6" s="94">
        <v>6003.2219355500029</v>
      </c>
      <c r="BK6" s="94">
        <v>7949.3191955500033</v>
      </c>
      <c r="BL6" s="96">
        <v>2042.0682330299987</v>
      </c>
      <c r="BM6" s="94">
        <v>26646.262243579997</v>
      </c>
      <c r="BN6" s="94">
        <v>16963.800065669999</v>
      </c>
      <c r="BO6" s="94">
        <v>35112.819569980005</v>
      </c>
      <c r="BP6" s="94">
        <v>40230.133707899993</v>
      </c>
      <c r="BQ6" s="94">
        <v>39037.312604839994</v>
      </c>
      <c r="BR6" s="94">
        <v>33906.537918679998</v>
      </c>
      <c r="BS6" s="94">
        <v>37736.305775370005</v>
      </c>
      <c r="BT6" s="94">
        <v>35183.026389609993</v>
      </c>
      <c r="BU6" s="94">
        <v>29970.62555076999</v>
      </c>
      <c r="BV6" s="94">
        <v>20035.991385320009</v>
      </c>
      <c r="BW6" s="94">
        <v>144169.19538725997</v>
      </c>
      <c r="BX6" s="96">
        <v>226.14038874000002</v>
      </c>
      <c r="BY6" s="94">
        <v>18023.909908739999</v>
      </c>
      <c r="BZ6" s="94">
        <v>29625.348584290001</v>
      </c>
      <c r="CA6" s="94">
        <v>23597.930092820003</v>
      </c>
      <c r="CB6" s="94">
        <v>19886.017427790004</v>
      </c>
      <c r="CC6" s="94">
        <v>12185.893186149997</v>
      </c>
      <c r="CD6" s="94">
        <v>23244.409036790003</v>
      </c>
      <c r="CE6" s="94">
        <v>29782.328692880008</v>
      </c>
      <c r="CF6" s="94">
        <v>31268.320732880009</v>
      </c>
      <c r="CG6" s="94">
        <v>35795.784891229981</v>
      </c>
      <c r="CH6" s="94">
        <v>46501.99142140997</v>
      </c>
      <c r="CI6" s="94">
        <v>78371.65198003003</v>
      </c>
      <c r="CJ6" s="96">
        <v>-8350.2229437399983</v>
      </c>
      <c r="CK6" s="94">
        <v>-4642.4466806000019</v>
      </c>
      <c r="CL6" s="94">
        <v>2116.0634826200026</v>
      </c>
      <c r="CM6" s="94">
        <v>-922.14314518999481</v>
      </c>
      <c r="CN6" s="94">
        <v>1363.4925181600036</v>
      </c>
      <c r="CO6" s="94">
        <v>3218.3313444899904</v>
      </c>
      <c r="CP6" s="94">
        <v>-2033.6094123600005</v>
      </c>
      <c r="CQ6" s="94">
        <v>2555.3332858400117</v>
      </c>
      <c r="CR6" s="94">
        <v>-342.23565208000184</v>
      </c>
      <c r="CS6" s="94">
        <v>-4706.6822042900085</v>
      </c>
      <c r="CT6" s="94">
        <v>-15086.773561579956</v>
      </c>
      <c r="CU6" s="94">
        <v>7478.1623914400334</v>
      </c>
      <c r="CV6" s="96">
        <v>2455.4200421300047</v>
      </c>
      <c r="CW6" s="94">
        <v>-8346.4871841199874</v>
      </c>
      <c r="CX6" s="94">
        <v>4312.9221719899906</v>
      </c>
      <c r="CY6" s="94">
        <v>17717.451015670013</v>
      </c>
      <c r="CZ6" s="94">
        <v>25450.984508880021</v>
      </c>
      <c r="DA6" s="94">
        <v>24078.882880059999</v>
      </c>
      <c r="DB6" s="94">
        <v>56488.644542880007</v>
      </c>
      <c r="DC6" s="94">
        <v>51867.178895510013</v>
      </c>
      <c r="DD6" s="94">
        <v>79183.526020880003</v>
      </c>
      <c r="DE6" s="94">
        <v>66697.547649020024</v>
      </c>
      <c r="DF6" s="94">
        <v>67466.089094340059</v>
      </c>
      <c r="DG6" s="94">
        <v>84627.795733099978</v>
      </c>
      <c r="DH6" s="97">
        <v>-13813.907789510002</v>
      </c>
      <c r="DI6" s="98">
        <v>-18082.389294719997</v>
      </c>
      <c r="DJ6" s="98">
        <v>9785.4176067600019</v>
      </c>
      <c r="DK6" s="98">
        <v>10792.039662909996</v>
      </c>
      <c r="DL6" s="98">
        <v>47706.143166670001</v>
      </c>
      <c r="DM6" s="98">
        <v>41007.842393449995</v>
      </c>
      <c r="DN6" s="98">
        <v>33376.147641659998</v>
      </c>
      <c r="DO6" s="98">
        <v>20426.624644080002</v>
      </c>
      <c r="DP6" s="98">
        <v>30751.698755959998</v>
      </c>
      <c r="DQ6" s="98">
        <v>45461.463366249998</v>
      </c>
      <c r="DR6" s="98">
        <v>56219.574685370004</v>
      </c>
      <c r="DS6" s="98">
        <v>149444.87012352</v>
      </c>
      <c r="DT6" s="97">
        <v>14360.40531437</v>
      </c>
      <c r="DU6" s="94">
        <v>26417.280654009999</v>
      </c>
      <c r="DV6" s="94">
        <v>35948.203031449993</v>
      </c>
      <c r="DW6" s="94">
        <v>8644.8396867600004</v>
      </c>
      <c r="DX6" s="94">
        <v>2836.2251925199998</v>
      </c>
      <c r="DY6" s="94">
        <v>18924.710971979999</v>
      </c>
      <c r="DZ6" s="94">
        <v>7353.0513773399998</v>
      </c>
      <c r="EA6" s="94">
        <v>-12130.521075129998</v>
      </c>
      <c r="EB6" s="94">
        <v>21579.236978599998</v>
      </c>
      <c r="EC6" s="94">
        <v>22629.983300439999</v>
      </c>
      <c r="ED6" s="94">
        <v>20779.098658980001</v>
      </c>
      <c r="EE6" s="94">
        <v>79204.683440979992</v>
      </c>
      <c r="EF6" s="96">
        <v>2269.3210835199998</v>
      </c>
      <c r="EG6" s="94">
        <v>4856.13454585</v>
      </c>
      <c r="EH6" s="94">
        <v>-6893.4861606599998</v>
      </c>
      <c r="EI6" s="94">
        <v>65900.672662149998</v>
      </c>
      <c r="EJ6" s="94">
        <v>153749.88795139999</v>
      </c>
      <c r="EK6" s="94">
        <v>230936.85880384</v>
      </c>
      <c r="EL6" s="94">
        <v>223113.19267082997</v>
      </c>
      <c r="EM6" s="94">
        <v>174195.10790996</v>
      </c>
      <c r="EN6" s="94">
        <v>253608.37731856</v>
      </c>
      <c r="EO6" s="94">
        <v>266459.1183801</v>
      </c>
      <c r="EP6" s="94">
        <v>336228.60657937999</v>
      </c>
      <c r="EQ6" s="94">
        <v>416489.60883808002</v>
      </c>
      <c r="ER6" s="96">
        <v>82145.154145230001</v>
      </c>
      <c r="ES6" s="94">
        <v>157744.31245478001</v>
      </c>
      <c r="ET6" s="94">
        <v>114512.64493377</v>
      </c>
      <c r="EU6" s="94">
        <v>48383.120950730001</v>
      </c>
      <c r="EV6" s="94">
        <v>64546.737984129999</v>
      </c>
      <c r="EW6" s="94">
        <v>83330.871149910003</v>
      </c>
      <c r="EX6" s="94">
        <v>77741.777851859995</v>
      </c>
      <c r="EY6" s="94">
        <v>130904.18922002999</v>
      </c>
      <c r="EZ6" s="94">
        <v>174527.57556612001</v>
      </c>
      <c r="FA6" s="94">
        <v>209188.32013558</v>
      </c>
      <c r="FB6" s="94">
        <v>299232.36854490003</v>
      </c>
      <c r="FC6" s="94">
        <v>409485.53189721005</v>
      </c>
      <c r="FD6" s="96">
        <v>251233.40178017001</v>
      </c>
      <c r="FE6" s="94">
        <v>340531.61012311</v>
      </c>
      <c r="FF6" s="94">
        <v>116188.14684208999</v>
      </c>
      <c r="FG6" s="94">
        <v>176658.19187951999</v>
      </c>
      <c r="FH6" s="94">
        <v>331112.85801728006</v>
      </c>
      <c r="FI6" s="94">
        <v>410888.80880922999</v>
      </c>
      <c r="FJ6" s="94">
        <v>466621.43585540995</v>
      </c>
      <c r="FK6" s="94">
        <v>246385.22687523998</v>
      </c>
      <c r="FL6" s="94">
        <v>393050.14124052</v>
      </c>
      <c r="FM6" s="94">
        <v>519213.71077647997</v>
      </c>
      <c r="FN6" s="94">
        <v>421284.52603434998</v>
      </c>
      <c r="FO6" s="94"/>
    </row>
    <row r="7" spans="1:171" ht="20.100000000000001" customHeight="1" x14ac:dyDescent="0.25">
      <c r="A7" s="157"/>
      <c r="B7" s="11" t="s">
        <v>72</v>
      </c>
      <c r="C7" s="93">
        <v>204000</v>
      </c>
      <c r="D7" s="94">
        <v>9.1334850399999983</v>
      </c>
      <c r="E7" s="94">
        <v>36.723789049999993</v>
      </c>
      <c r="F7" s="94">
        <v>1094.40764949</v>
      </c>
      <c r="G7" s="94">
        <v>5625.7954711599996</v>
      </c>
      <c r="H7" s="94">
        <v>10944.775326770001</v>
      </c>
      <c r="I7" s="94">
        <v>10960.275237670001</v>
      </c>
      <c r="J7" s="94">
        <v>10967.35496552</v>
      </c>
      <c r="K7" s="94">
        <v>10980.390618959998</v>
      </c>
      <c r="L7" s="94">
        <v>10994.188224200001</v>
      </c>
      <c r="M7" s="94">
        <v>11003.80263606</v>
      </c>
      <c r="N7" s="94">
        <v>11008.812847899999</v>
      </c>
      <c r="O7" s="95">
        <v>11480.305589670001</v>
      </c>
      <c r="P7" s="94">
        <v>2427.3533722299999</v>
      </c>
      <c r="Q7" s="94">
        <v>2709.8472771399997</v>
      </c>
      <c r="R7" s="94">
        <v>4086.3346078499999</v>
      </c>
      <c r="S7" s="94">
        <v>4770.46242274</v>
      </c>
      <c r="T7" s="94">
        <v>5091.6553288000005</v>
      </c>
      <c r="U7" s="94">
        <v>5094.0104129900001</v>
      </c>
      <c r="V7" s="94">
        <v>5112.5818329599997</v>
      </c>
      <c r="W7" s="94">
        <v>5266.7406333599993</v>
      </c>
      <c r="X7" s="94">
        <v>5351.0815813100007</v>
      </c>
      <c r="Y7" s="94">
        <v>5662.0452891200002</v>
      </c>
      <c r="Z7" s="94">
        <v>6682.9187752299995</v>
      </c>
      <c r="AA7" s="95">
        <v>6763.5448938199997</v>
      </c>
      <c r="AB7" s="94">
        <v>5.5796473300000002</v>
      </c>
      <c r="AC7" s="94">
        <v>21.576983370000001</v>
      </c>
      <c r="AD7" s="94">
        <v>25.83061206</v>
      </c>
      <c r="AE7" s="94">
        <v>52.519971320000003</v>
      </c>
      <c r="AF7" s="94">
        <v>57.719675159999994</v>
      </c>
      <c r="AG7" s="94">
        <v>172.97020466000001</v>
      </c>
      <c r="AH7" s="94">
        <v>182.12980979</v>
      </c>
      <c r="AI7" s="94">
        <v>317.32479283999999</v>
      </c>
      <c r="AJ7" s="94">
        <v>916.04479378999997</v>
      </c>
      <c r="AK7" s="94">
        <v>979.28615236999997</v>
      </c>
      <c r="AL7" s="94">
        <v>983.48218434</v>
      </c>
      <c r="AM7" s="95">
        <v>1479.9686751300001</v>
      </c>
      <c r="AN7" s="94">
        <v>44.929149710000004</v>
      </c>
      <c r="AO7" s="94">
        <v>45.690445149999995</v>
      </c>
      <c r="AP7" s="94">
        <v>47.665758060000002</v>
      </c>
      <c r="AQ7" s="94">
        <v>48.164685979999994</v>
      </c>
      <c r="AR7" s="94">
        <v>50.752855659999994</v>
      </c>
      <c r="AS7" s="94">
        <v>52.755875880000005</v>
      </c>
      <c r="AT7" s="94">
        <v>53.5850735</v>
      </c>
      <c r="AU7" s="94">
        <v>55.884213350000003</v>
      </c>
      <c r="AV7" s="94">
        <v>58.456670609999996</v>
      </c>
      <c r="AW7" s="94">
        <v>59.86003161</v>
      </c>
      <c r="AX7" s="94">
        <v>60.813102499999999</v>
      </c>
      <c r="AY7" s="95">
        <v>466.92072691999999</v>
      </c>
      <c r="AZ7" s="94">
        <v>100.44138764</v>
      </c>
      <c r="BA7" s="94">
        <v>102.5277073</v>
      </c>
      <c r="BB7" s="94">
        <v>104.087772</v>
      </c>
      <c r="BC7" s="94">
        <v>113.56384084999999</v>
      </c>
      <c r="BD7" s="94">
        <v>114.85070712999999</v>
      </c>
      <c r="BE7" s="94">
        <v>116.78382185</v>
      </c>
      <c r="BF7" s="94">
        <v>120.25675159999999</v>
      </c>
      <c r="BG7" s="94">
        <v>122.19232017</v>
      </c>
      <c r="BH7" s="94">
        <v>126.84241031000001</v>
      </c>
      <c r="BI7" s="94">
        <v>136.87699318</v>
      </c>
      <c r="BJ7" s="94">
        <v>144.43823258</v>
      </c>
      <c r="BK7" s="94">
        <v>151.48868876</v>
      </c>
      <c r="BL7" s="96">
        <v>4.5342416200000004</v>
      </c>
      <c r="BM7" s="94">
        <v>10.137277340000001</v>
      </c>
      <c r="BN7" s="94">
        <v>24.321710339999999</v>
      </c>
      <c r="BO7" s="94">
        <v>29.10177208</v>
      </c>
      <c r="BP7" s="94">
        <v>34.228888729999994</v>
      </c>
      <c r="BQ7" s="94">
        <v>42.049505999999994</v>
      </c>
      <c r="BR7" s="94">
        <v>58.760840860000002</v>
      </c>
      <c r="BS7" s="94">
        <v>60.299929720000002</v>
      </c>
      <c r="BT7" s="94">
        <v>72.859996540000012</v>
      </c>
      <c r="BU7" s="94">
        <v>77.863958859999997</v>
      </c>
      <c r="BV7" s="94">
        <v>83.563911390000001</v>
      </c>
      <c r="BW7" s="94">
        <v>188.92300466999998</v>
      </c>
      <c r="BX7" s="96">
        <v>6.5101102300000004</v>
      </c>
      <c r="BY7" s="94">
        <v>12.300237119999998</v>
      </c>
      <c r="BZ7" s="94">
        <v>17.01244707</v>
      </c>
      <c r="CA7" s="94">
        <v>28.762669980000002</v>
      </c>
      <c r="CB7" s="94">
        <v>72.782824750000003</v>
      </c>
      <c r="CC7" s="94">
        <v>110.79825552000001</v>
      </c>
      <c r="CD7" s="94">
        <v>191.56088930000001</v>
      </c>
      <c r="CE7" s="94">
        <v>1522.5738161700001</v>
      </c>
      <c r="CF7" s="94">
        <v>3302.7558433599997</v>
      </c>
      <c r="CG7" s="94">
        <v>3357.1961582299996</v>
      </c>
      <c r="CH7" s="94">
        <v>3360.3741253599997</v>
      </c>
      <c r="CI7" s="94">
        <v>3376.7588557399999</v>
      </c>
      <c r="CJ7" s="96">
        <v>16.053356390000001</v>
      </c>
      <c r="CK7" s="94">
        <v>26.220611479999999</v>
      </c>
      <c r="CL7" s="94">
        <v>34.631883459999997</v>
      </c>
      <c r="CM7" s="94">
        <v>47.807698340000002</v>
      </c>
      <c r="CN7" s="94">
        <v>49.755837</v>
      </c>
      <c r="CO7" s="94">
        <v>49.903660509999995</v>
      </c>
      <c r="CP7" s="94">
        <v>49.938191009999997</v>
      </c>
      <c r="CQ7" s="94">
        <v>75.298571010000003</v>
      </c>
      <c r="CR7" s="94">
        <v>77.345498120000002</v>
      </c>
      <c r="CS7" s="94">
        <v>135.08555156</v>
      </c>
      <c r="CT7" s="94">
        <v>175.01959116</v>
      </c>
      <c r="CU7" s="94">
        <v>268.75519880000002</v>
      </c>
      <c r="CV7" s="96">
        <v>122.28359222999998</v>
      </c>
      <c r="CW7" s="94">
        <v>154.64546113</v>
      </c>
      <c r="CX7" s="94">
        <v>183.97759181999999</v>
      </c>
      <c r="CY7" s="94">
        <v>190.66044314999999</v>
      </c>
      <c r="CZ7" s="94">
        <v>216.83570084000002</v>
      </c>
      <c r="DA7" s="94">
        <v>265.53326623999999</v>
      </c>
      <c r="DB7" s="94">
        <v>351.80035548000001</v>
      </c>
      <c r="DC7" s="94">
        <v>369.13318102000005</v>
      </c>
      <c r="DD7" s="94">
        <v>398.23858838999996</v>
      </c>
      <c r="DE7" s="94">
        <v>413.4662616</v>
      </c>
      <c r="DF7" s="94">
        <v>531.24803595999992</v>
      </c>
      <c r="DG7" s="94">
        <v>549.5159867000001</v>
      </c>
      <c r="DH7" s="97">
        <v>132.27606489999999</v>
      </c>
      <c r="DI7" s="98">
        <v>190.24302989999998</v>
      </c>
      <c r="DJ7" s="98">
        <v>202.28538115000001</v>
      </c>
      <c r="DK7" s="98">
        <v>257.57687758999998</v>
      </c>
      <c r="DL7" s="98">
        <v>485.39181375999988</v>
      </c>
      <c r="DM7" s="98">
        <v>506.86518239999998</v>
      </c>
      <c r="DN7" s="98">
        <v>593.57820155999991</v>
      </c>
      <c r="DO7" s="98">
        <v>761.69597471000009</v>
      </c>
      <c r="DP7" s="98">
        <v>1892.5511875999998</v>
      </c>
      <c r="DQ7" s="98">
        <v>1913.47113633</v>
      </c>
      <c r="DR7" s="98">
        <v>1991.02721419</v>
      </c>
      <c r="DS7" s="98">
        <v>2248.1777692699998</v>
      </c>
      <c r="DT7" s="97">
        <v>201.47639391999999</v>
      </c>
      <c r="DU7" s="94">
        <v>326.04501589</v>
      </c>
      <c r="DV7" s="94">
        <v>529.68709856999999</v>
      </c>
      <c r="DW7" s="94">
        <v>676.95609710999997</v>
      </c>
      <c r="DX7" s="94">
        <v>858.23323025000002</v>
      </c>
      <c r="DY7" s="94">
        <v>1048.90210366</v>
      </c>
      <c r="DZ7" s="94">
        <v>1772.99691796</v>
      </c>
      <c r="EA7" s="94">
        <v>1909.9903018299999</v>
      </c>
      <c r="EB7" s="94">
        <v>2086.3493296300003</v>
      </c>
      <c r="EC7" s="94">
        <v>2257.0319322600003</v>
      </c>
      <c r="ED7" s="94">
        <v>2535.6355359200002</v>
      </c>
      <c r="EE7" s="94">
        <v>5097.8641374899998</v>
      </c>
      <c r="EF7" s="96">
        <v>286.12001624999999</v>
      </c>
      <c r="EG7" s="94">
        <v>296.49291263999999</v>
      </c>
      <c r="EH7" s="94">
        <v>296.86541169999998</v>
      </c>
      <c r="EI7" s="94">
        <v>296.91497550000003</v>
      </c>
      <c r="EJ7" s="94">
        <v>296.93587550000001</v>
      </c>
      <c r="EK7" s="94">
        <v>297.59955762999999</v>
      </c>
      <c r="EL7" s="94">
        <v>303.49083772</v>
      </c>
      <c r="EM7" s="94">
        <v>303.54152075000002</v>
      </c>
      <c r="EN7" s="94">
        <v>303.57931458999997</v>
      </c>
      <c r="EO7" s="94">
        <v>762.00771774999998</v>
      </c>
      <c r="EP7" s="94">
        <v>1290.7033954799999</v>
      </c>
      <c r="EQ7" s="94">
        <v>1712.02060168</v>
      </c>
      <c r="ER7" s="96">
        <v>181.18117409000001</v>
      </c>
      <c r="ES7" s="94">
        <v>667.62535216999993</v>
      </c>
      <c r="ET7" s="94">
        <v>902.12909817999991</v>
      </c>
      <c r="EU7" s="94">
        <v>1039.4831139299999</v>
      </c>
      <c r="EV7" s="94">
        <v>1134.3593446300001</v>
      </c>
      <c r="EW7" s="94">
        <v>1818.08150963</v>
      </c>
      <c r="EX7" s="94">
        <v>2074.14505947</v>
      </c>
      <c r="EY7" s="94">
        <v>2558.0550703700001</v>
      </c>
      <c r="EZ7" s="94">
        <v>2683.6429610100004</v>
      </c>
      <c r="FA7" s="94">
        <v>2697.7071143899998</v>
      </c>
      <c r="FB7" s="94">
        <v>3056.53673282</v>
      </c>
      <c r="FC7" s="94">
        <v>3154.4415276499999</v>
      </c>
      <c r="FD7" s="96">
        <v>80.142284500000002</v>
      </c>
      <c r="FE7" s="94">
        <v>350.08581175</v>
      </c>
      <c r="FF7" s="94">
        <v>607.53171669000005</v>
      </c>
      <c r="FG7" s="94">
        <v>871.31961036000007</v>
      </c>
      <c r="FH7" s="94">
        <v>965.16708772000004</v>
      </c>
      <c r="FI7" s="94">
        <v>1050.66285862</v>
      </c>
      <c r="FJ7" s="94">
        <v>1449.70518971</v>
      </c>
      <c r="FK7" s="94">
        <v>2061.2679924499998</v>
      </c>
      <c r="FL7" s="94">
        <v>2228.5295781199998</v>
      </c>
      <c r="FM7" s="94">
        <v>5277.3581643500002</v>
      </c>
      <c r="FN7" s="94">
        <v>9713.6168179400011</v>
      </c>
      <c r="FO7" s="94"/>
    </row>
    <row r="8" spans="1:171" ht="35.1" customHeight="1" x14ac:dyDescent="0.25">
      <c r="A8" s="157"/>
      <c r="B8" s="11" t="s">
        <v>73</v>
      </c>
      <c r="C8" s="93">
        <v>205000</v>
      </c>
      <c r="D8" s="94">
        <v>-424.65468723000026</v>
      </c>
      <c r="E8" s="94">
        <v>-714.59604123999998</v>
      </c>
      <c r="F8" s="94">
        <v>-168.19013620000004</v>
      </c>
      <c r="G8" s="94">
        <v>988.03107067000008</v>
      </c>
      <c r="H8" s="94">
        <v>1480.5640944300001</v>
      </c>
      <c r="I8" s="94">
        <v>2246.6882920099997</v>
      </c>
      <c r="J8" s="94">
        <v>-452.98552511999975</v>
      </c>
      <c r="K8" s="94">
        <v>-1513.9793653799995</v>
      </c>
      <c r="L8" s="94">
        <v>-2504.2032355199999</v>
      </c>
      <c r="M8" s="94">
        <v>-1995.2262867399998</v>
      </c>
      <c r="N8" s="94">
        <v>-1166.4268133100004</v>
      </c>
      <c r="O8" s="95">
        <v>225.92636394000039</v>
      </c>
      <c r="P8" s="94">
        <v>-47.73627653000004</v>
      </c>
      <c r="Q8" s="94">
        <v>-330.23171261000039</v>
      </c>
      <c r="R8" s="94">
        <v>789.0048059400001</v>
      </c>
      <c r="S8" s="94">
        <v>1520.3770550299994</v>
      </c>
      <c r="T8" s="94">
        <v>1967.6316840399993</v>
      </c>
      <c r="U8" s="94">
        <v>2471.3866761099998</v>
      </c>
      <c r="V8" s="94">
        <v>2470.2886195799992</v>
      </c>
      <c r="W8" s="94">
        <v>1069.7461612499999</v>
      </c>
      <c r="X8" s="94">
        <v>268.98841614999975</v>
      </c>
      <c r="Y8" s="94">
        <v>135.78800943000002</v>
      </c>
      <c r="Z8" s="94">
        <v>540.33404031999999</v>
      </c>
      <c r="AA8" s="95">
        <v>-2982.3658560500012</v>
      </c>
      <c r="AB8" s="94">
        <v>-674.25729422000074</v>
      </c>
      <c r="AC8" s="94">
        <v>-3968.6868892200005</v>
      </c>
      <c r="AD8" s="94">
        <v>-3522.08202708</v>
      </c>
      <c r="AE8" s="94">
        <v>-2978.0078113299996</v>
      </c>
      <c r="AF8" s="94">
        <v>-2026.7674299300002</v>
      </c>
      <c r="AG8" s="94">
        <v>-2010.0066882900001</v>
      </c>
      <c r="AH8" s="94">
        <v>-1904.9229460800004</v>
      </c>
      <c r="AI8" s="94">
        <v>-4467.1549358799994</v>
      </c>
      <c r="AJ8" s="94">
        <v>-5513.9303836299996</v>
      </c>
      <c r="AK8" s="94">
        <v>-6078.0500480199989</v>
      </c>
      <c r="AL8" s="94">
        <v>-6166.0081777399992</v>
      </c>
      <c r="AM8" s="95">
        <v>-4352.2071761199986</v>
      </c>
      <c r="AN8" s="94">
        <v>-824.11416964999819</v>
      </c>
      <c r="AO8" s="94">
        <v>-1386.7325287100002</v>
      </c>
      <c r="AP8" s="94">
        <v>-1411.0137184800001</v>
      </c>
      <c r="AQ8" s="94">
        <v>-1153.6908595200005</v>
      </c>
      <c r="AR8" s="94">
        <v>-455.70257659999936</v>
      </c>
      <c r="AS8" s="94">
        <v>-39.125304019999994</v>
      </c>
      <c r="AT8" s="94">
        <v>-325.3408755500011</v>
      </c>
      <c r="AU8" s="94">
        <v>-893.9642366299995</v>
      </c>
      <c r="AV8" s="94">
        <v>-1670.6871773199994</v>
      </c>
      <c r="AW8" s="94">
        <v>-1598.3348441000001</v>
      </c>
      <c r="AX8" s="94">
        <v>-988.53462493999962</v>
      </c>
      <c r="AY8" s="95">
        <v>-830.06686535000108</v>
      </c>
      <c r="AZ8" s="94">
        <v>-449.81284156000061</v>
      </c>
      <c r="BA8" s="94">
        <v>-1208.87730255</v>
      </c>
      <c r="BB8" s="94">
        <v>-565.29499957999985</v>
      </c>
      <c r="BC8" s="94">
        <v>-405.61843172999943</v>
      </c>
      <c r="BD8" s="94">
        <v>-898.23838706999993</v>
      </c>
      <c r="BE8" s="94">
        <v>-1405.7581393199991</v>
      </c>
      <c r="BF8" s="94">
        <v>-1580.4659447799991</v>
      </c>
      <c r="BG8" s="94">
        <v>-2732.9771800399999</v>
      </c>
      <c r="BH8" s="94">
        <v>-3036.1431457199983</v>
      </c>
      <c r="BI8" s="94">
        <v>-2873.0225537799993</v>
      </c>
      <c r="BJ8" s="94">
        <v>-2694.4257614399985</v>
      </c>
      <c r="BK8" s="94">
        <v>-1137.086559529999</v>
      </c>
      <c r="BL8" s="96">
        <v>-814.40490858000157</v>
      </c>
      <c r="BM8" s="94">
        <v>-1990.5017187900019</v>
      </c>
      <c r="BN8" s="94">
        <v>-1334.17216564</v>
      </c>
      <c r="BO8" s="94">
        <v>-1013.3096343200002</v>
      </c>
      <c r="BP8" s="94">
        <v>-720.18760634000034</v>
      </c>
      <c r="BQ8" s="94">
        <v>-96.201116620000747</v>
      </c>
      <c r="BR8" s="94">
        <v>-45.91307278000027</v>
      </c>
      <c r="BS8" s="94">
        <v>-1770.2556687600018</v>
      </c>
      <c r="BT8" s="94">
        <v>-2815.6312595800009</v>
      </c>
      <c r="BU8" s="94">
        <v>-2708.1094892500014</v>
      </c>
      <c r="BV8" s="94">
        <v>-1967.4858640200014</v>
      </c>
      <c r="BW8" s="94">
        <v>182.02760533000026</v>
      </c>
      <c r="BX8" s="96">
        <v>-944.31846543999882</v>
      </c>
      <c r="BY8" s="94">
        <v>-2465.4324927300008</v>
      </c>
      <c r="BZ8" s="94">
        <v>-1870.0427967699995</v>
      </c>
      <c r="CA8" s="94">
        <v>-2184.5700583700022</v>
      </c>
      <c r="CB8" s="94">
        <v>-2523.6469549399994</v>
      </c>
      <c r="CC8" s="94">
        <v>-836.74451136000027</v>
      </c>
      <c r="CD8" s="94">
        <v>-663.6052178800004</v>
      </c>
      <c r="CE8" s="94">
        <v>-2264.5000940700006</v>
      </c>
      <c r="CF8" s="94">
        <v>-3639.565528990001</v>
      </c>
      <c r="CG8" s="94">
        <v>-3148.9703512500005</v>
      </c>
      <c r="CH8" s="94">
        <v>-2450.3689835900027</v>
      </c>
      <c r="CI8" s="94">
        <v>322.4527467199992</v>
      </c>
      <c r="CJ8" s="96">
        <v>-912.51806853000073</v>
      </c>
      <c r="CK8" s="94">
        <v>-1700.1009657399995</v>
      </c>
      <c r="CL8" s="94">
        <v>-1431.9652957099988</v>
      </c>
      <c r="CM8" s="94">
        <v>-744.43461035999962</v>
      </c>
      <c r="CN8" s="94">
        <v>-418.23754950999927</v>
      </c>
      <c r="CO8" s="94">
        <v>367.23675845999958</v>
      </c>
      <c r="CP8" s="94">
        <v>-26.04387476999867</v>
      </c>
      <c r="CQ8" s="94">
        <v>-1893.5839222299985</v>
      </c>
      <c r="CR8" s="94">
        <v>-3737.4211103599987</v>
      </c>
      <c r="CS8" s="94">
        <v>-4547.113075530001</v>
      </c>
      <c r="CT8" s="94">
        <v>-4177.9404728599993</v>
      </c>
      <c r="CU8" s="94">
        <v>-1131.1419773099992</v>
      </c>
      <c r="CV8" s="96">
        <v>-1357.99929754</v>
      </c>
      <c r="CW8" s="94">
        <v>-1913.5107256899996</v>
      </c>
      <c r="CX8" s="94">
        <v>-1780.876717989999</v>
      </c>
      <c r="CY8" s="94">
        <v>-2118.9903642099989</v>
      </c>
      <c r="CZ8" s="94">
        <v>-1472.7759488199988</v>
      </c>
      <c r="DA8" s="94">
        <v>-587.95656280000117</v>
      </c>
      <c r="DB8" s="94">
        <v>-485.33832588000013</v>
      </c>
      <c r="DC8" s="94">
        <v>-2488.5295770699986</v>
      </c>
      <c r="DD8" s="94">
        <v>-5351.1771619900019</v>
      </c>
      <c r="DE8" s="94">
        <v>-5287.3113343000005</v>
      </c>
      <c r="DF8" s="94">
        <v>-4310.6454272699984</v>
      </c>
      <c r="DG8" s="94">
        <v>-437.11231579000162</v>
      </c>
      <c r="DH8" s="97">
        <v>-1539.6589409700005</v>
      </c>
      <c r="DI8" s="98">
        <v>-2247.2889623899987</v>
      </c>
      <c r="DJ8" s="98">
        <v>-2982.6276485399981</v>
      </c>
      <c r="DK8" s="98">
        <v>-7436.7105542699992</v>
      </c>
      <c r="DL8" s="98">
        <v>-3396.3468888999996</v>
      </c>
      <c r="DM8" s="98">
        <v>-5545.4821545899995</v>
      </c>
      <c r="DN8" s="98">
        <v>-3387.7584997600002</v>
      </c>
      <c r="DO8" s="98">
        <v>-6499.6242487999998</v>
      </c>
      <c r="DP8" s="98">
        <v>-7055.7911447500001</v>
      </c>
      <c r="DQ8" s="98">
        <v>-6623.7296579599997</v>
      </c>
      <c r="DR8" s="98">
        <v>-10190.75989032</v>
      </c>
      <c r="DS8" s="98">
        <v>-6484.4744527000003</v>
      </c>
      <c r="DT8" s="97">
        <v>-706.47817583000005</v>
      </c>
      <c r="DU8" s="94">
        <v>-1605.16627513</v>
      </c>
      <c r="DV8" s="94">
        <v>-1367.1196188199999</v>
      </c>
      <c r="DW8" s="94">
        <v>-564.96272083000008</v>
      </c>
      <c r="DX8" s="94">
        <v>-853.24341571000002</v>
      </c>
      <c r="DY8" s="94">
        <v>-13335.278753930001</v>
      </c>
      <c r="DZ8" s="94">
        <v>-4907.4407628900008</v>
      </c>
      <c r="EA8" s="94">
        <v>-9465.6606886299996</v>
      </c>
      <c r="EB8" s="94">
        <v>-6488.2127703799997</v>
      </c>
      <c r="EC8" s="94">
        <v>-6755.0135400899999</v>
      </c>
      <c r="ED8" s="94">
        <v>-5159.5868285200004</v>
      </c>
      <c r="EE8" s="94">
        <v>826.01489549999997</v>
      </c>
      <c r="EF8" s="96">
        <v>-1922.0580602999999</v>
      </c>
      <c r="EG8" s="94">
        <v>-3489.4356390300004</v>
      </c>
      <c r="EH8" s="94">
        <v>-7911.2396464200001</v>
      </c>
      <c r="EI8" s="94">
        <v>-7585.8027837399995</v>
      </c>
      <c r="EJ8" s="94">
        <v>-7557.1840346899999</v>
      </c>
      <c r="EK8" s="94">
        <v>-7147.1261466300002</v>
      </c>
      <c r="EL8" s="94">
        <v>-9132.3137761200014</v>
      </c>
      <c r="EM8" s="94">
        <v>-10507.825529459999</v>
      </c>
      <c r="EN8" s="94">
        <v>-12538.334213790002</v>
      </c>
      <c r="EO8" s="94">
        <v>-24664.626247169999</v>
      </c>
      <c r="EP8" s="94">
        <v>-24596.49816902</v>
      </c>
      <c r="EQ8" s="94">
        <v>-31281.23335495</v>
      </c>
      <c r="ER8" s="96">
        <v>-3096.4136701299999</v>
      </c>
      <c r="ES8" s="94">
        <v>-4690.9659496300001</v>
      </c>
      <c r="ET8" s="94">
        <v>-7132.5502384600004</v>
      </c>
      <c r="EU8" s="94">
        <v>-8114.7307115000003</v>
      </c>
      <c r="EV8" s="94">
        <v>-6766.6344065499998</v>
      </c>
      <c r="EW8" s="94">
        <v>-7340.6434247099996</v>
      </c>
      <c r="EX8" s="94">
        <v>-5142.9965186099998</v>
      </c>
      <c r="EY8" s="94">
        <v>-7262.6515896299998</v>
      </c>
      <c r="EZ8" s="94">
        <v>3828.1169630200002</v>
      </c>
      <c r="FA8" s="94">
        <v>2792.25688313</v>
      </c>
      <c r="FB8" s="94">
        <v>2140.7474762900001</v>
      </c>
      <c r="FC8" s="94">
        <v>2141.98631204</v>
      </c>
      <c r="FD8" s="96">
        <v>-2652.37979163</v>
      </c>
      <c r="FE8" s="94">
        <v>-5680.1115888500008</v>
      </c>
      <c r="FF8" s="94">
        <v>-6989.5678010800002</v>
      </c>
      <c r="FG8" s="94">
        <v>-7819.9216907099999</v>
      </c>
      <c r="FH8" s="94">
        <v>-8106.0656441400006</v>
      </c>
      <c r="FI8" s="94">
        <v>-6520.0165574499997</v>
      </c>
      <c r="FJ8" s="94">
        <v>-6972.8419891599997</v>
      </c>
      <c r="FK8" s="94">
        <v>-9310.1800029300011</v>
      </c>
      <c r="FL8" s="94">
        <v>-12983.729065559999</v>
      </c>
      <c r="FM8" s="94">
        <v>-11539.803325319999</v>
      </c>
      <c r="FN8" s="94">
        <v>-11512.127034719999</v>
      </c>
      <c r="FO8" s="94"/>
    </row>
    <row r="9" spans="1:171" ht="35.1" customHeight="1" x14ac:dyDescent="0.25">
      <c r="A9" s="157"/>
      <c r="B9" s="11" t="s">
        <v>74</v>
      </c>
      <c r="C9" s="93">
        <v>206000</v>
      </c>
      <c r="D9" s="94">
        <v>0</v>
      </c>
      <c r="E9" s="94">
        <v>0</v>
      </c>
      <c r="F9" s="94">
        <v>0</v>
      </c>
      <c r="G9" s="94">
        <v>-8950.0010000000002</v>
      </c>
      <c r="H9" s="94">
        <v>-8950.0010000000002</v>
      </c>
      <c r="I9" s="94">
        <v>-17354.001</v>
      </c>
      <c r="J9" s="94">
        <v>-17354.001</v>
      </c>
      <c r="K9" s="94">
        <v>-17354.001</v>
      </c>
      <c r="L9" s="94">
        <v>-17354.001</v>
      </c>
      <c r="M9" s="94">
        <v>-17354.001</v>
      </c>
      <c r="N9" s="94">
        <v>-21354.001</v>
      </c>
      <c r="O9" s="95">
        <v>-21354.001</v>
      </c>
      <c r="P9" s="94">
        <v>0</v>
      </c>
      <c r="Q9" s="94">
        <v>0</v>
      </c>
      <c r="R9" s="94">
        <v>-6000</v>
      </c>
      <c r="S9" s="94">
        <v>-6000</v>
      </c>
      <c r="T9" s="94">
        <v>-6000</v>
      </c>
      <c r="U9" s="94">
        <v>-6000</v>
      </c>
      <c r="V9" s="94">
        <v>-6000</v>
      </c>
      <c r="W9" s="94">
        <v>-6000</v>
      </c>
      <c r="X9" s="94">
        <v>-7000</v>
      </c>
      <c r="Y9" s="94">
        <v>-7000</v>
      </c>
      <c r="Z9" s="94">
        <v>-7000</v>
      </c>
      <c r="AA9" s="95">
        <v>-7000</v>
      </c>
      <c r="AB9" s="94">
        <v>-2000</v>
      </c>
      <c r="AC9" s="94">
        <v>-6000</v>
      </c>
      <c r="AD9" s="94">
        <v>-8000</v>
      </c>
      <c r="AE9" s="94">
        <v>-8000</v>
      </c>
      <c r="AF9" s="94">
        <v>-8000</v>
      </c>
      <c r="AG9" s="94">
        <v>-8000</v>
      </c>
      <c r="AH9" s="94">
        <v>-8000</v>
      </c>
      <c r="AI9" s="94">
        <v>-8000</v>
      </c>
      <c r="AJ9" s="94">
        <v>-13000</v>
      </c>
      <c r="AK9" s="94">
        <v>-13000</v>
      </c>
      <c r="AL9" s="94">
        <v>-13000</v>
      </c>
      <c r="AM9" s="95">
        <v>-14700</v>
      </c>
      <c r="AN9" s="94">
        <v>0</v>
      </c>
      <c r="AO9" s="94">
        <v>-11066.4</v>
      </c>
      <c r="AP9" s="94">
        <v>-11066.4</v>
      </c>
      <c r="AQ9" s="94">
        <v>-11066.4</v>
      </c>
      <c r="AR9" s="94">
        <v>-21066.400000000001</v>
      </c>
      <c r="AS9" s="94">
        <v>-22866.400000000001</v>
      </c>
      <c r="AT9" s="94">
        <v>-23966.400000000001</v>
      </c>
      <c r="AU9" s="94">
        <v>-70666.399999999994</v>
      </c>
      <c r="AV9" s="94">
        <v>-96609.576000000001</v>
      </c>
      <c r="AW9" s="94">
        <v>-96609.576000000001</v>
      </c>
      <c r="AX9" s="94">
        <v>-104109.576</v>
      </c>
      <c r="AY9" s="95">
        <v>-123326.046</v>
      </c>
      <c r="AZ9" s="94">
        <v>0</v>
      </c>
      <c r="BA9" s="94">
        <v>-14300</v>
      </c>
      <c r="BB9" s="94">
        <v>-17200</v>
      </c>
      <c r="BC9" s="94">
        <v>-30803.998</v>
      </c>
      <c r="BD9" s="94">
        <v>-30803.998</v>
      </c>
      <c r="BE9" s="94">
        <v>-47703.998</v>
      </c>
      <c r="BF9" s="94">
        <v>-51036.998</v>
      </c>
      <c r="BG9" s="94">
        <v>-53536.998</v>
      </c>
      <c r="BH9" s="94">
        <v>-58536.998</v>
      </c>
      <c r="BI9" s="94">
        <v>-64767.659399999997</v>
      </c>
      <c r="BJ9" s="94">
        <v>-70267.659400000004</v>
      </c>
      <c r="BK9" s="94">
        <v>-74601.047699999996</v>
      </c>
      <c r="BL9" s="96">
        <v>0</v>
      </c>
      <c r="BM9" s="94">
        <v>-14274.52</v>
      </c>
      <c r="BN9" s="94">
        <v>-14274.52</v>
      </c>
      <c r="BO9" s="94">
        <v>-14274.52</v>
      </c>
      <c r="BP9" s="94">
        <v>-14274.52</v>
      </c>
      <c r="BQ9" s="94">
        <v>-14274.52</v>
      </c>
      <c r="BR9" s="94">
        <v>-14274.52</v>
      </c>
      <c r="BS9" s="94">
        <v>-14274.52</v>
      </c>
      <c r="BT9" s="94">
        <v>-14274.52</v>
      </c>
      <c r="BU9" s="94">
        <v>-14274.52</v>
      </c>
      <c r="BV9" s="94">
        <v>-14274.52</v>
      </c>
      <c r="BW9" s="94">
        <v>-129215.518</v>
      </c>
      <c r="BX9" s="96">
        <v>0</v>
      </c>
      <c r="BY9" s="94">
        <v>-16286.921</v>
      </c>
      <c r="BZ9" s="94">
        <v>-26387.882000000001</v>
      </c>
      <c r="CA9" s="94">
        <v>-26387.882000000001</v>
      </c>
      <c r="CB9" s="94">
        <v>-26387.882000000001</v>
      </c>
      <c r="CC9" s="94">
        <v>-26387.882000000001</v>
      </c>
      <c r="CD9" s="94">
        <v>-48887.877</v>
      </c>
      <c r="CE9" s="94">
        <v>-48887.877</v>
      </c>
      <c r="CF9" s="94">
        <v>-48887.877</v>
      </c>
      <c r="CG9" s="94">
        <v>-48887.877</v>
      </c>
      <c r="CH9" s="94">
        <v>-48887.877</v>
      </c>
      <c r="CI9" s="94">
        <v>-70702.997000000003</v>
      </c>
      <c r="CJ9" s="96">
        <v>0</v>
      </c>
      <c r="CK9" s="94">
        <v>0</v>
      </c>
      <c r="CL9" s="94">
        <v>0</v>
      </c>
      <c r="CM9" s="94">
        <v>0</v>
      </c>
      <c r="CN9" s="94">
        <v>0</v>
      </c>
      <c r="CO9" s="94">
        <v>0</v>
      </c>
      <c r="CP9" s="94">
        <v>1000</v>
      </c>
      <c r="CQ9" s="94">
        <v>1000</v>
      </c>
      <c r="CR9" s="94">
        <v>1000</v>
      </c>
      <c r="CS9" s="94">
        <v>1000</v>
      </c>
      <c r="CT9" s="94">
        <v>1000</v>
      </c>
      <c r="CU9" s="94">
        <v>1000</v>
      </c>
      <c r="CV9" s="96">
        <v>0</v>
      </c>
      <c r="CW9" s="94">
        <v>0</v>
      </c>
      <c r="CX9" s="94">
        <v>3250</v>
      </c>
      <c r="CY9" s="94">
        <v>6500</v>
      </c>
      <c r="CZ9" s="94">
        <v>6500</v>
      </c>
      <c r="DA9" s="94">
        <v>6500</v>
      </c>
      <c r="DB9" s="94">
        <v>9117.6299999999992</v>
      </c>
      <c r="DC9" s="94">
        <v>9117.6299999999992</v>
      </c>
      <c r="DD9" s="94">
        <v>9117.6299999999992</v>
      </c>
      <c r="DE9" s="94">
        <v>9117.6299999999992</v>
      </c>
      <c r="DF9" s="94">
        <v>9117.6299999999992</v>
      </c>
      <c r="DG9" s="94">
        <v>9117.6299999999992</v>
      </c>
      <c r="DH9" s="97">
        <v>0</v>
      </c>
      <c r="DI9" s="98">
        <v>2000.13714286</v>
      </c>
      <c r="DJ9" s="98">
        <v>2000.13714286</v>
      </c>
      <c r="DK9" s="98">
        <v>2000.13714286</v>
      </c>
      <c r="DL9" s="98">
        <v>2000.13714286</v>
      </c>
      <c r="DM9" s="98">
        <v>2000.13714286</v>
      </c>
      <c r="DN9" s="98">
        <v>2000.1371428599998</v>
      </c>
      <c r="DO9" s="98">
        <v>2000.1371428599998</v>
      </c>
      <c r="DP9" s="98">
        <v>-4839.8620209000001</v>
      </c>
      <c r="DQ9" s="98">
        <v>-4839.8620209000001</v>
      </c>
      <c r="DR9" s="98">
        <v>-4839.8620209000001</v>
      </c>
      <c r="DS9" s="98">
        <v>-4839.8620209000001</v>
      </c>
      <c r="DT9" s="97">
        <v>0</v>
      </c>
      <c r="DU9" s="94">
        <v>2002.3345054900001</v>
      </c>
      <c r="DV9" s="94">
        <v>2002.3345054900001</v>
      </c>
      <c r="DW9" s="94">
        <v>2002.3345054900001</v>
      </c>
      <c r="DX9" s="94">
        <v>2002.3345054900001</v>
      </c>
      <c r="DY9" s="94">
        <v>202.33450549</v>
      </c>
      <c r="DZ9" s="94">
        <v>202.33450549</v>
      </c>
      <c r="EA9" s="94">
        <v>202.33450549</v>
      </c>
      <c r="EB9" s="94">
        <v>2271.7938461500003</v>
      </c>
      <c r="EC9" s="94">
        <v>2271.7938461500003</v>
      </c>
      <c r="ED9" s="94">
        <v>2271.7938461500003</v>
      </c>
      <c r="EE9" s="94">
        <v>-17728.206153849998</v>
      </c>
      <c r="EF9" s="96">
        <v>0</v>
      </c>
      <c r="EG9" s="94">
        <v>0</v>
      </c>
      <c r="EH9" s="94">
        <v>0</v>
      </c>
      <c r="EI9" s="94">
        <v>0</v>
      </c>
      <c r="EJ9" s="94">
        <v>0</v>
      </c>
      <c r="EK9" s="94">
        <v>0</v>
      </c>
      <c r="EL9" s="94">
        <v>0</v>
      </c>
      <c r="EM9" s="94">
        <v>0</v>
      </c>
      <c r="EN9" s="94">
        <v>0</v>
      </c>
      <c r="EO9" s="94">
        <v>0</v>
      </c>
      <c r="EP9" s="94">
        <v>0</v>
      </c>
      <c r="EQ9" s="94">
        <v>-30000</v>
      </c>
      <c r="ER9" s="96">
        <v>0</v>
      </c>
      <c r="ES9" s="94">
        <v>0</v>
      </c>
      <c r="ET9" s="94">
        <v>0</v>
      </c>
      <c r="EU9" s="94">
        <v>0</v>
      </c>
      <c r="EV9" s="94">
        <v>0</v>
      </c>
      <c r="EW9" s="94">
        <v>0</v>
      </c>
      <c r="EX9" s="94">
        <v>0</v>
      </c>
      <c r="EY9" s="94">
        <v>0</v>
      </c>
      <c r="EZ9" s="94">
        <v>0</v>
      </c>
      <c r="FA9" s="94">
        <v>0</v>
      </c>
      <c r="FB9" s="94">
        <v>0</v>
      </c>
      <c r="FC9" s="94">
        <v>0</v>
      </c>
      <c r="FD9" s="96">
        <v>0</v>
      </c>
      <c r="FE9" s="94">
        <v>0</v>
      </c>
      <c r="FF9" s="94">
        <v>0</v>
      </c>
      <c r="FG9" s="94">
        <v>0</v>
      </c>
      <c r="FH9" s="94">
        <v>0</v>
      </c>
      <c r="FI9" s="94">
        <v>0</v>
      </c>
      <c r="FJ9" s="94">
        <v>0</v>
      </c>
      <c r="FK9" s="94">
        <v>0</v>
      </c>
      <c r="FL9" s="94">
        <v>0</v>
      </c>
      <c r="FM9" s="94">
        <v>0</v>
      </c>
      <c r="FN9" s="94">
        <v>0</v>
      </c>
      <c r="FO9" s="94"/>
    </row>
    <row r="10" spans="1:171" ht="19.95" customHeight="1" x14ac:dyDescent="0.25">
      <c r="A10" s="157"/>
      <c r="B10" s="11" t="s">
        <v>75</v>
      </c>
      <c r="C10" s="93">
        <v>207000</v>
      </c>
      <c r="D10" s="94"/>
      <c r="E10" s="94"/>
      <c r="F10" s="94"/>
      <c r="G10" s="94"/>
      <c r="H10" s="94"/>
      <c r="I10" s="94"/>
      <c r="J10" s="94"/>
      <c r="K10" s="94"/>
      <c r="L10" s="94"/>
      <c r="M10" s="94"/>
      <c r="N10" s="94"/>
      <c r="O10" s="95"/>
      <c r="P10" s="94"/>
      <c r="Q10" s="94"/>
      <c r="R10" s="94"/>
      <c r="S10" s="94"/>
      <c r="T10" s="94"/>
      <c r="U10" s="94"/>
      <c r="V10" s="94"/>
      <c r="W10" s="94"/>
      <c r="X10" s="94"/>
      <c r="Y10" s="94"/>
      <c r="Z10" s="94"/>
      <c r="AA10" s="95"/>
      <c r="AB10" s="94"/>
      <c r="AC10" s="94"/>
      <c r="AD10" s="94"/>
      <c r="AE10" s="94"/>
      <c r="AF10" s="94"/>
      <c r="AG10" s="94"/>
      <c r="AH10" s="94"/>
      <c r="AI10" s="94"/>
      <c r="AJ10" s="94"/>
      <c r="AK10" s="94"/>
      <c r="AL10" s="94"/>
      <c r="AM10" s="95"/>
      <c r="AN10" s="94"/>
      <c r="AO10" s="94"/>
      <c r="AP10" s="94"/>
      <c r="AQ10" s="94"/>
      <c r="AR10" s="94"/>
      <c r="AS10" s="94"/>
      <c r="AT10" s="94"/>
      <c r="AU10" s="94"/>
      <c r="AV10" s="94"/>
      <c r="AW10" s="94"/>
      <c r="AX10" s="94"/>
      <c r="AY10" s="95"/>
      <c r="AZ10" s="94"/>
      <c r="BA10" s="94"/>
      <c r="BB10" s="94"/>
      <c r="BC10" s="94"/>
      <c r="BD10" s="94"/>
      <c r="BE10" s="94"/>
      <c r="BF10" s="94"/>
      <c r="BG10" s="94"/>
      <c r="BH10" s="94"/>
      <c r="BI10" s="94"/>
      <c r="BJ10" s="94"/>
      <c r="BK10" s="94"/>
      <c r="BL10" s="96"/>
      <c r="BM10" s="94"/>
      <c r="BN10" s="94"/>
      <c r="BO10" s="94"/>
      <c r="BP10" s="94"/>
      <c r="BQ10" s="94"/>
      <c r="BR10" s="94"/>
      <c r="BS10" s="94"/>
      <c r="BT10" s="94"/>
      <c r="BU10" s="94"/>
      <c r="BV10" s="94"/>
      <c r="BW10" s="94"/>
      <c r="BX10" s="96"/>
      <c r="BY10" s="94"/>
      <c r="BZ10" s="94"/>
      <c r="CA10" s="94"/>
      <c r="CB10" s="94"/>
      <c r="CC10" s="94">
        <v>5238.9077506399999</v>
      </c>
      <c r="CD10" s="94">
        <v>5238.9077506399999</v>
      </c>
      <c r="CE10" s="94">
        <v>5238.9077506399999</v>
      </c>
      <c r="CF10" s="94">
        <v>5238.9077506399999</v>
      </c>
      <c r="CG10" s="94">
        <v>5238.9077506399999</v>
      </c>
      <c r="CH10" s="94">
        <v>5238.9077506399999</v>
      </c>
      <c r="CI10" s="94">
        <v>5238.9077506399999</v>
      </c>
      <c r="CJ10" s="96">
        <v>0</v>
      </c>
      <c r="CK10" s="94">
        <v>0</v>
      </c>
      <c r="CL10" s="94">
        <v>0</v>
      </c>
      <c r="CM10" s="94">
        <v>0</v>
      </c>
      <c r="CN10" s="94">
        <v>0</v>
      </c>
      <c r="CO10" s="94">
        <v>0</v>
      </c>
      <c r="CP10" s="94">
        <v>0</v>
      </c>
      <c r="CQ10" s="94">
        <v>0</v>
      </c>
      <c r="CR10" s="94">
        <v>0</v>
      </c>
      <c r="CS10" s="94">
        <v>0</v>
      </c>
      <c r="CT10" s="94">
        <v>0</v>
      </c>
      <c r="CU10" s="94">
        <v>0</v>
      </c>
      <c r="CV10" s="96">
        <v>0</v>
      </c>
      <c r="CW10" s="94">
        <v>0</v>
      </c>
      <c r="CX10" s="94">
        <v>0</v>
      </c>
      <c r="CY10" s="94">
        <v>0</v>
      </c>
      <c r="CZ10" s="94">
        <v>0</v>
      </c>
      <c r="DA10" s="94">
        <v>0</v>
      </c>
      <c r="DB10" s="94">
        <v>0</v>
      </c>
      <c r="DC10" s="94">
        <v>0</v>
      </c>
      <c r="DD10" s="94">
        <v>0</v>
      </c>
      <c r="DE10" s="94">
        <v>0</v>
      </c>
      <c r="DF10" s="94">
        <v>0</v>
      </c>
      <c r="DG10" s="94">
        <v>0</v>
      </c>
      <c r="DH10" s="97">
        <v>0</v>
      </c>
      <c r="DI10" s="98">
        <v>0</v>
      </c>
      <c r="DJ10" s="98">
        <v>0</v>
      </c>
      <c r="DK10" s="98">
        <v>0</v>
      </c>
      <c r="DL10" s="98">
        <v>0</v>
      </c>
      <c r="DM10" s="98">
        <v>0</v>
      </c>
      <c r="DN10" s="98">
        <v>0</v>
      </c>
      <c r="DO10" s="98">
        <v>0</v>
      </c>
      <c r="DP10" s="98">
        <v>-8.3624000000000003E-4</v>
      </c>
      <c r="DQ10" s="98">
        <v>-8.3624000000000003E-4</v>
      </c>
      <c r="DR10" s="98">
        <v>-8.3624000000000003E-4</v>
      </c>
      <c r="DS10" s="98">
        <v>-8.3624000000000003E-4</v>
      </c>
      <c r="DT10" s="97">
        <v>0</v>
      </c>
      <c r="DU10" s="94">
        <v>0</v>
      </c>
      <c r="DV10" s="94">
        <v>0</v>
      </c>
      <c r="DW10" s="94">
        <v>0</v>
      </c>
      <c r="DX10" s="94">
        <v>0</v>
      </c>
      <c r="DY10" s="94">
        <v>0</v>
      </c>
      <c r="DZ10" s="94">
        <v>0</v>
      </c>
      <c r="EA10" s="94">
        <v>0</v>
      </c>
      <c r="EB10" s="94">
        <v>0</v>
      </c>
      <c r="EC10" s="94">
        <v>0</v>
      </c>
      <c r="ED10" s="94">
        <v>0</v>
      </c>
      <c r="EE10" s="94">
        <v>0</v>
      </c>
      <c r="EF10" s="96">
        <v>0</v>
      </c>
      <c r="EG10" s="94">
        <v>0</v>
      </c>
      <c r="EH10" s="94">
        <v>0</v>
      </c>
      <c r="EI10" s="94">
        <v>0</v>
      </c>
      <c r="EJ10" s="94">
        <v>0</v>
      </c>
      <c r="EK10" s="94">
        <v>0</v>
      </c>
      <c r="EL10" s="94">
        <v>0</v>
      </c>
      <c r="EM10" s="94">
        <v>0</v>
      </c>
      <c r="EN10" s="94">
        <v>0</v>
      </c>
      <c r="EO10" s="94">
        <v>0</v>
      </c>
      <c r="EP10" s="94">
        <v>0</v>
      </c>
      <c r="EQ10" s="94">
        <v>0</v>
      </c>
      <c r="ER10" s="96">
        <v>0</v>
      </c>
      <c r="ES10" s="94">
        <v>0</v>
      </c>
      <c r="ET10" s="94">
        <v>1138.7650000000001</v>
      </c>
      <c r="EU10" s="94">
        <v>1138.7650000000001</v>
      </c>
      <c r="EV10" s="94">
        <v>1138.7650000000001</v>
      </c>
      <c r="EW10" s="94">
        <v>1138.7650000000001</v>
      </c>
      <c r="EX10" s="94">
        <v>1138.7650000000001</v>
      </c>
      <c r="EY10" s="94">
        <v>1138.7650000000001</v>
      </c>
      <c r="EZ10" s="94">
        <v>1138.7650000000001</v>
      </c>
      <c r="FA10" s="94">
        <v>1138.7650000000001</v>
      </c>
      <c r="FB10" s="94">
        <v>1138.7650000000001</v>
      </c>
      <c r="FC10" s="94">
        <v>1138.7650000000001</v>
      </c>
      <c r="FD10" s="96">
        <v>0</v>
      </c>
      <c r="FE10" s="94">
        <v>0</v>
      </c>
      <c r="FF10" s="94">
        <v>0</v>
      </c>
      <c r="FG10" s="94">
        <v>0</v>
      </c>
      <c r="FH10" s="94">
        <v>0</v>
      </c>
      <c r="FI10" s="94">
        <v>0</v>
      </c>
      <c r="FJ10" s="94">
        <v>0</v>
      </c>
      <c r="FK10" s="94">
        <v>0</v>
      </c>
      <c r="FL10" s="94">
        <v>0</v>
      </c>
      <c r="FM10" s="94">
        <v>0</v>
      </c>
      <c r="FN10" s="94">
        <v>0</v>
      </c>
      <c r="FO10" s="94"/>
    </row>
    <row r="11" spans="1:171" ht="15.6" x14ac:dyDescent="0.25">
      <c r="A11" s="157"/>
      <c r="B11" s="11" t="s">
        <v>76</v>
      </c>
      <c r="C11" s="93">
        <v>208000</v>
      </c>
      <c r="D11" s="94">
        <v>895.62990427999682</v>
      </c>
      <c r="E11" s="94">
        <v>-15434.613082870002</v>
      </c>
      <c r="F11" s="94">
        <v>-8345.2081033100021</v>
      </c>
      <c r="G11" s="94">
        <v>-11910.808951890005</v>
      </c>
      <c r="H11" s="94">
        <v>-20244.614153440001</v>
      </c>
      <c r="I11" s="94">
        <v>-22526.157428130005</v>
      </c>
      <c r="J11" s="94">
        <v>-19004.862508900002</v>
      </c>
      <c r="K11" s="94">
        <v>-18115.21649164</v>
      </c>
      <c r="L11" s="94">
        <v>-9107.0911842900005</v>
      </c>
      <c r="M11" s="94">
        <v>-8910.1372942600028</v>
      </c>
      <c r="N11" s="94">
        <v>-11505.987985989999</v>
      </c>
      <c r="O11" s="95">
        <v>-1821.712944380002</v>
      </c>
      <c r="P11" s="94">
        <v>-4157.0263833900017</v>
      </c>
      <c r="Q11" s="94">
        <v>-8641.0703376200017</v>
      </c>
      <c r="R11" s="94">
        <v>-12769.669937590001</v>
      </c>
      <c r="S11" s="94">
        <v>-11625.525154600002</v>
      </c>
      <c r="T11" s="94">
        <v>-16913.295317169999</v>
      </c>
      <c r="U11" s="94">
        <v>-12313.191147400001</v>
      </c>
      <c r="V11" s="94">
        <v>-20206.791691499995</v>
      </c>
      <c r="W11" s="94">
        <v>-17844.9791172</v>
      </c>
      <c r="X11" s="94">
        <v>-11443.798798940001</v>
      </c>
      <c r="Y11" s="94">
        <v>-2969.9276202000019</v>
      </c>
      <c r="Z11" s="94">
        <v>-7844.2045903000007</v>
      </c>
      <c r="AA11" s="95">
        <v>14343.895438969997</v>
      </c>
      <c r="AB11" s="94">
        <v>-6398.2626410399989</v>
      </c>
      <c r="AC11" s="94">
        <v>-8790.5881904899998</v>
      </c>
      <c r="AD11" s="94">
        <v>-13452.028833899998</v>
      </c>
      <c r="AE11" s="94">
        <v>-16597.488329609998</v>
      </c>
      <c r="AF11" s="94">
        <v>-17230.884846919998</v>
      </c>
      <c r="AG11" s="94">
        <v>-9588.7381238799971</v>
      </c>
      <c r="AH11" s="94">
        <v>-9296.6882200599975</v>
      </c>
      <c r="AI11" s="94">
        <v>-265.68039002999927</v>
      </c>
      <c r="AJ11" s="94">
        <v>594.02230478000024</v>
      </c>
      <c r="AK11" s="94">
        <v>7611.5891658</v>
      </c>
      <c r="AL11" s="94">
        <v>10019.838682760001</v>
      </c>
      <c r="AM11" s="95">
        <v>1240.0942116800015</v>
      </c>
      <c r="AN11" s="94">
        <v>1941.0937783699999</v>
      </c>
      <c r="AO11" s="94">
        <v>6368.4615785999986</v>
      </c>
      <c r="AP11" s="94">
        <v>6605.8213740300007</v>
      </c>
      <c r="AQ11" s="94">
        <v>5758.1607584500007</v>
      </c>
      <c r="AR11" s="94">
        <v>-34556.124438650004</v>
      </c>
      <c r="AS11" s="94">
        <v>-17080.258237059999</v>
      </c>
      <c r="AT11" s="94">
        <v>-11286.19003376</v>
      </c>
      <c r="AU11" s="94">
        <v>-5361.3011015400007</v>
      </c>
      <c r="AV11" s="94">
        <v>-17232.609727679999</v>
      </c>
      <c r="AW11" s="94">
        <v>-11402.081920299999</v>
      </c>
      <c r="AX11" s="94">
        <v>-3030.2226082799989</v>
      </c>
      <c r="AY11" s="95">
        <v>-91.654866999998092</v>
      </c>
      <c r="AZ11" s="94">
        <v>4121.2443015599983</v>
      </c>
      <c r="BA11" s="94">
        <v>10006.287915360001</v>
      </c>
      <c r="BB11" s="94">
        <v>-43281.590817219992</v>
      </c>
      <c r="BC11" s="94">
        <v>-35744.543193919999</v>
      </c>
      <c r="BD11" s="94">
        <v>-38988.182833419996</v>
      </c>
      <c r="BE11" s="94">
        <v>-31263.553135900002</v>
      </c>
      <c r="BF11" s="94">
        <v>-37751.142978010001</v>
      </c>
      <c r="BG11" s="94">
        <v>-51927.250013050005</v>
      </c>
      <c r="BH11" s="94">
        <v>-59709.932583120004</v>
      </c>
      <c r="BI11" s="94">
        <v>-50554.119669850006</v>
      </c>
      <c r="BJ11" s="94">
        <v>-39778.137893059997</v>
      </c>
      <c r="BK11" s="94">
        <v>3246.8820583099978</v>
      </c>
      <c r="BL11" s="96">
        <v>-2665.6000824699904</v>
      </c>
      <c r="BM11" s="94">
        <v>-7154.0665940699901</v>
      </c>
      <c r="BN11" s="94">
        <v>1794.0097583400093</v>
      </c>
      <c r="BO11" s="94">
        <v>-5438.4136376099887</v>
      </c>
      <c r="BP11" s="94">
        <v>-5690.2477669899909</v>
      </c>
      <c r="BQ11" s="94">
        <v>2905.8709385700104</v>
      </c>
      <c r="BR11" s="94">
        <v>23355.143345670011</v>
      </c>
      <c r="BS11" s="94">
        <v>14652.524620040009</v>
      </c>
      <c r="BT11" s="94">
        <v>13237.321261080009</v>
      </c>
      <c r="BU11" s="94">
        <v>15553.149742410007</v>
      </c>
      <c r="BV11" s="94">
        <v>10400.776462050011</v>
      </c>
      <c r="BW11" s="94">
        <v>21843.746246410006</v>
      </c>
      <c r="BX11" s="96">
        <v>-14264.271376409997</v>
      </c>
      <c r="BY11" s="94">
        <v>411.19687681000158</v>
      </c>
      <c r="BZ11" s="94">
        <v>9601.8750633000018</v>
      </c>
      <c r="CA11" s="94">
        <v>-29338.136510809996</v>
      </c>
      <c r="CB11" s="94">
        <v>-31196.367793769998</v>
      </c>
      <c r="CC11" s="94">
        <v>-33430.64405576</v>
      </c>
      <c r="CD11" s="94">
        <v>-19230.381760989992</v>
      </c>
      <c r="CE11" s="94">
        <v>-30616.200331069998</v>
      </c>
      <c r="CF11" s="94">
        <v>-46270.128685949996</v>
      </c>
      <c r="CG11" s="94">
        <v>-37580.574315369995</v>
      </c>
      <c r="CH11" s="94">
        <v>-48196.036580289998</v>
      </c>
      <c r="CI11" s="94">
        <v>-5550.8979196799983</v>
      </c>
      <c r="CJ11" s="96">
        <v>2689.7760725600124</v>
      </c>
      <c r="CK11" s="94">
        <v>16408.935960259991</v>
      </c>
      <c r="CL11" s="94">
        <v>28216.636433510001</v>
      </c>
      <c r="CM11" s="94">
        <v>34146.437656290014</v>
      </c>
      <c r="CN11" s="94">
        <v>27374.600835400004</v>
      </c>
      <c r="CO11" s="94">
        <v>27176.07527384971</v>
      </c>
      <c r="CP11" s="94">
        <v>35474.283812240014</v>
      </c>
      <c r="CQ11" s="94">
        <v>-1937.2138362909957</v>
      </c>
      <c r="CR11" s="94">
        <v>21446.580909440007</v>
      </c>
      <c r="CS11" s="94">
        <v>25894.128610110482</v>
      </c>
      <c r="CT11" s="94">
        <v>-6047.3602350599949</v>
      </c>
      <c r="CU11" s="94">
        <v>7008.4474741100048</v>
      </c>
      <c r="CV11" s="96">
        <v>11751.898506509999</v>
      </c>
      <c r="CW11" s="94">
        <v>25709.892348580001</v>
      </c>
      <c r="CX11" s="94">
        <v>3496.3169217000009</v>
      </c>
      <c r="CY11" s="94">
        <v>-37940.853092339996</v>
      </c>
      <c r="CZ11" s="94">
        <v>-22657.142255679999</v>
      </c>
      <c r="DA11" s="94">
        <v>-41469.624025340003</v>
      </c>
      <c r="DB11" s="94">
        <v>-74549.896224160009</v>
      </c>
      <c r="DC11" s="94">
        <v>-72001.374584720004</v>
      </c>
      <c r="DD11" s="94">
        <v>-47494.310680670002</v>
      </c>
      <c r="DE11" s="94">
        <v>-31706.02679488041</v>
      </c>
      <c r="DF11" s="94">
        <v>-28033.020803750078</v>
      </c>
      <c r="DG11" s="94">
        <v>-8720.2391680899964</v>
      </c>
      <c r="DH11" s="97">
        <v>-3022.3347999699999</v>
      </c>
      <c r="DI11" s="98">
        <v>7692.6815303900021</v>
      </c>
      <c r="DJ11" s="98">
        <v>-4033.7302968100043</v>
      </c>
      <c r="DK11" s="98">
        <v>-8305.2323976700009</v>
      </c>
      <c r="DL11" s="98">
        <v>1671.8993262399997</v>
      </c>
      <c r="DM11" s="98">
        <v>-84901.553244750001</v>
      </c>
      <c r="DN11" s="98">
        <v>-62779.471407540004</v>
      </c>
      <c r="DO11" s="98">
        <v>-54922.868202539998</v>
      </c>
      <c r="DP11" s="98">
        <v>18690.154679889998</v>
      </c>
      <c r="DQ11" s="98">
        <v>34602.706512519995</v>
      </c>
      <c r="DR11" s="98">
        <v>33155.49481823</v>
      </c>
      <c r="DS11" s="98">
        <v>-18414.356467680002</v>
      </c>
      <c r="DT11" s="97">
        <v>-7380.4038656000002</v>
      </c>
      <c r="DU11" s="94">
        <v>-3375.9344426999996</v>
      </c>
      <c r="DV11" s="94">
        <v>1064.6389326200001</v>
      </c>
      <c r="DW11" s="94">
        <v>-3760.8357539200001</v>
      </c>
      <c r="DX11" s="94">
        <v>6019.92967993</v>
      </c>
      <c r="DY11" s="94">
        <v>9490.9449064400014</v>
      </c>
      <c r="DZ11" s="94">
        <v>8834.6983057900015</v>
      </c>
      <c r="EA11" s="94">
        <v>-9731.27226892</v>
      </c>
      <c r="EB11" s="94">
        <v>574.13928375</v>
      </c>
      <c r="EC11" s="94">
        <v>-1123.55668694</v>
      </c>
      <c r="ED11" s="94">
        <v>-16749.616444299998</v>
      </c>
      <c r="EE11" s="94">
        <v>16163.436133020001</v>
      </c>
      <c r="EF11" s="96">
        <v>-15899.337909329999</v>
      </c>
      <c r="EG11" s="94">
        <v>-19236.76261931</v>
      </c>
      <c r="EH11" s="94">
        <v>-19592.249518509998</v>
      </c>
      <c r="EI11" s="94">
        <v>-19751.354427360002</v>
      </c>
      <c r="EJ11" s="94">
        <v>-17189.101704470002</v>
      </c>
      <c r="EK11" s="94">
        <v>-11206.20193739</v>
      </c>
      <c r="EL11" s="94">
        <v>2339.7597613000003</v>
      </c>
      <c r="EM11" s="94">
        <v>2257.9116559899999</v>
      </c>
      <c r="EN11" s="94">
        <v>-15715.817297799998</v>
      </c>
      <c r="EO11" s="94">
        <v>-23889.702565060001</v>
      </c>
      <c r="EP11" s="94">
        <v>-15594.45160683</v>
      </c>
      <c r="EQ11" s="94">
        <v>-7493.0838622900001</v>
      </c>
      <c r="ER11" s="96">
        <v>-124198.72913199999</v>
      </c>
      <c r="ES11" s="94">
        <v>-128011.50232892999</v>
      </c>
      <c r="ET11" s="94">
        <v>-138221.78564767999</v>
      </c>
      <c r="EU11" s="94">
        <v>-195734.18048192002</v>
      </c>
      <c r="EV11" s="94">
        <v>-195987.79979154002</v>
      </c>
      <c r="EW11" s="94">
        <v>-172188.57576568</v>
      </c>
      <c r="EX11" s="94">
        <v>-176819.53467976002</v>
      </c>
      <c r="EY11" s="94">
        <v>-154661.52517067001</v>
      </c>
      <c r="EZ11" s="94">
        <v>-167589.88371707001</v>
      </c>
      <c r="FA11" s="94">
        <v>-157511.11695018</v>
      </c>
      <c r="FB11" s="94">
        <v>-175419.09117073999</v>
      </c>
      <c r="FC11" s="94">
        <v>-163793.54209525001</v>
      </c>
      <c r="FD11" s="96">
        <v>-243453.85086532001</v>
      </c>
      <c r="FE11" s="94">
        <v>-246152.97643564999</v>
      </c>
      <c r="FF11" s="94">
        <v>-249842.71700439003</v>
      </c>
      <c r="FG11" s="94">
        <v>-235577.43181047001</v>
      </c>
      <c r="FH11" s="94">
        <v>-230382.31113197</v>
      </c>
      <c r="FI11" s="94">
        <v>-233562.59987139999</v>
      </c>
      <c r="FJ11" s="94">
        <v>-233138.87329503</v>
      </c>
      <c r="FK11" s="94">
        <v>-211621.56707262</v>
      </c>
      <c r="FL11" s="94">
        <v>-207363.13896544001</v>
      </c>
      <c r="FM11" s="94">
        <v>-201037.06594944</v>
      </c>
      <c r="FN11" s="94">
        <v>-197882.08145403001</v>
      </c>
      <c r="FO11" s="94"/>
    </row>
    <row r="12" spans="1:171" ht="25.05" customHeight="1" x14ac:dyDescent="0.25">
      <c r="A12" s="157"/>
      <c r="B12" s="28" t="s">
        <v>77</v>
      </c>
      <c r="C12" s="93">
        <v>300000</v>
      </c>
      <c r="D12" s="94">
        <v>828.87877834000005</v>
      </c>
      <c r="E12" s="94">
        <v>12405.681417170001</v>
      </c>
      <c r="F12" s="94">
        <v>6914.6024358199993</v>
      </c>
      <c r="G12" s="94">
        <v>6417.3827932200002</v>
      </c>
      <c r="H12" s="94">
        <v>6403.3051901700001</v>
      </c>
      <c r="I12" s="94">
        <v>17029.263393249999</v>
      </c>
      <c r="J12" s="94">
        <v>16970.20621077</v>
      </c>
      <c r="K12" s="94">
        <v>17021.89436201</v>
      </c>
      <c r="L12" s="94">
        <v>17292.5324702</v>
      </c>
      <c r="M12" s="94">
        <v>17248.93256098</v>
      </c>
      <c r="N12" s="94">
        <v>17743.31721827</v>
      </c>
      <c r="O12" s="95">
        <v>13704.75526261</v>
      </c>
      <c r="P12" s="94">
        <v>-79.549166069999998</v>
      </c>
      <c r="Q12" s="94">
        <v>-162.31837905</v>
      </c>
      <c r="R12" s="94">
        <v>-857.02715330000012</v>
      </c>
      <c r="S12" s="94">
        <v>-775.03019499000004</v>
      </c>
      <c r="T12" s="94">
        <v>-923.28073920000008</v>
      </c>
      <c r="U12" s="94">
        <v>-12765.263629800002</v>
      </c>
      <c r="V12" s="94">
        <v>4267.5770453399991</v>
      </c>
      <c r="W12" s="94">
        <v>2559.8809275299977</v>
      </c>
      <c r="X12" s="94">
        <v>7458.2794139599991</v>
      </c>
      <c r="Y12" s="94">
        <v>7310.8546397500022</v>
      </c>
      <c r="Z12" s="94">
        <v>12368.753045860001</v>
      </c>
      <c r="AA12" s="95">
        <v>12834.169732940003</v>
      </c>
      <c r="AB12" s="94">
        <v>186.21035826999997</v>
      </c>
      <c r="AC12" s="94">
        <v>3622.3853147099999</v>
      </c>
      <c r="AD12" s="94">
        <v>3086.4606995099994</v>
      </c>
      <c r="AE12" s="94">
        <v>12662.5275093</v>
      </c>
      <c r="AF12" s="94">
        <v>7971.391000659999</v>
      </c>
      <c r="AG12" s="94">
        <v>41.774651550000904</v>
      </c>
      <c r="AH12" s="94">
        <v>164.03298397000052</v>
      </c>
      <c r="AI12" s="94">
        <v>-10.733990159998894</v>
      </c>
      <c r="AJ12" s="94">
        <v>1311.6908975199999</v>
      </c>
      <c r="AK12" s="94">
        <v>1104.2398573500009</v>
      </c>
      <c r="AL12" s="94">
        <v>-1528.9859033400016</v>
      </c>
      <c r="AM12" s="95">
        <v>13929.691394200001</v>
      </c>
      <c r="AN12" s="94">
        <v>-286.47798839000001</v>
      </c>
      <c r="AO12" s="94">
        <v>-446.77063959000003</v>
      </c>
      <c r="AP12" s="94">
        <v>-1319.0941243599998</v>
      </c>
      <c r="AQ12" s="94">
        <v>-1529.7654900900002</v>
      </c>
      <c r="AR12" s="94">
        <v>41655.686565210002</v>
      </c>
      <c r="AS12" s="94">
        <v>38153.845497050002</v>
      </c>
      <c r="AT12" s="94">
        <v>36526.326190070002</v>
      </c>
      <c r="AU12" s="94">
        <v>29716.638518330001</v>
      </c>
      <c r="AV12" s="94">
        <v>50286.80922214</v>
      </c>
      <c r="AW12" s="94">
        <v>50972.488981889997</v>
      </c>
      <c r="AX12" s="94">
        <v>53931.397149500008</v>
      </c>
      <c r="AY12" s="95">
        <v>42256.416819520004</v>
      </c>
      <c r="AZ12" s="94">
        <v>-706.62734245999991</v>
      </c>
      <c r="BA12" s="94">
        <v>-1405.1096759100001</v>
      </c>
      <c r="BB12" s="94">
        <v>52721.365399729999</v>
      </c>
      <c r="BC12" s="94">
        <v>59974.886936739997</v>
      </c>
      <c r="BD12" s="94">
        <v>77908.958124019991</v>
      </c>
      <c r="BE12" s="94">
        <v>79400.996809830001</v>
      </c>
      <c r="BF12" s="94">
        <v>90898.406949859986</v>
      </c>
      <c r="BG12" s="94">
        <v>98394.827282769998</v>
      </c>
      <c r="BH12" s="94">
        <v>109495.46492557001</v>
      </c>
      <c r="BI12" s="94">
        <v>111318.77934305</v>
      </c>
      <c r="BJ12" s="94">
        <v>111028.12058132001</v>
      </c>
      <c r="BK12" s="94">
        <v>109690.21859789996</v>
      </c>
      <c r="BL12" s="96">
        <v>-1018.72745275</v>
      </c>
      <c r="BM12" s="94">
        <v>-833.8612133300004</v>
      </c>
      <c r="BN12" s="94">
        <v>7426.4065577300007</v>
      </c>
      <c r="BO12" s="94">
        <v>7808.0844180100012</v>
      </c>
      <c r="BP12" s="94">
        <v>6900.3941213400012</v>
      </c>
      <c r="BQ12" s="94">
        <v>7540.0697599899995</v>
      </c>
      <c r="BR12" s="94">
        <v>7010.6157778500001</v>
      </c>
      <c r="BS12" s="94">
        <v>6597.9505185199996</v>
      </c>
      <c r="BT12" s="94">
        <v>32098.18402492</v>
      </c>
      <c r="BU12" s="94">
        <v>31783.372692840003</v>
      </c>
      <c r="BV12" s="94">
        <v>31364.228129660001</v>
      </c>
      <c r="BW12" s="94">
        <v>33225.934493529996</v>
      </c>
      <c r="BX12" s="96">
        <v>-778.39326110000013</v>
      </c>
      <c r="BY12" s="94">
        <v>-1065.9426650699997</v>
      </c>
      <c r="BZ12" s="94">
        <v>-1210.5856486999999</v>
      </c>
      <c r="CA12" s="94">
        <v>14882.144388319999</v>
      </c>
      <c r="CB12" s="94">
        <v>13713.87768143</v>
      </c>
      <c r="CC12" s="94">
        <v>14153.922410599998</v>
      </c>
      <c r="CD12" s="94">
        <v>13169.883752059999</v>
      </c>
      <c r="CE12" s="94">
        <v>6820.5794094800012</v>
      </c>
      <c r="CF12" s="94">
        <v>44076.355772349998</v>
      </c>
      <c r="CG12" s="94">
        <v>43924.107624869997</v>
      </c>
      <c r="CH12" s="94">
        <v>39012.400372420016</v>
      </c>
      <c r="CI12" s="94">
        <v>36958.463015640016</v>
      </c>
      <c r="CJ12" s="96">
        <v>-1313.6791480300001</v>
      </c>
      <c r="CK12" s="94">
        <v>-8476.1604850099993</v>
      </c>
      <c r="CL12" s="94">
        <v>-8372.1133566200006</v>
      </c>
      <c r="CM12" s="94">
        <v>-11907.522518599999</v>
      </c>
      <c r="CN12" s="94">
        <v>-19160.579361109998</v>
      </c>
      <c r="CO12" s="94">
        <v>-21060.151917479994</v>
      </c>
      <c r="CP12" s="94">
        <v>-21042.286639899998</v>
      </c>
      <c r="CQ12" s="94">
        <v>-11531.392625730003</v>
      </c>
      <c r="CR12" s="94">
        <v>-11073.303772020001</v>
      </c>
      <c r="CS12" s="94">
        <v>-11509.630975499997</v>
      </c>
      <c r="CT12" s="94">
        <v>24419.831195289997</v>
      </c>
      <c r="CU12" s="94">
        <v>44759.178742949996</v>
      </c>
      <c r="CV12" s="96">
        <v>-1037.4576588800001</v>
      </c>
      <c r="CW12" s="94">
        <v>-1896.4537028799998</v>
      </c>
      <c r="CX12" s="94">
        <v>16696.7985252</v>
      </c>
      <c r="CY12" s="94">
        <v>17403.498959649998</v>
      </c>
      <c r="CZ12" s="94">
        <v>-15659.466182200002</v>
      </c>
      <c r="DA12" s="94">
        <v>12119.424215380001</v>
      </c>
      <c r="DB12" s="94">
        <v>12000.42163977</v>
      </c>
      <c r="DC12" s="94">
        <v>10816.799291649999</v>
      </c>
      <c r="DD12" s="94">
        <v>-15096.83531307</v>
      </c>
      <c r="DE12" s="94">
        <v>-8857.9130583199967</v>
      </c>
      <c r="DF12" s="94">
        <v>-9812.0531118499912</v>
      </c>
      <c r="DG12" s="94">
        <v>-4011.6405439299965</v>
      </c>
      <c r="DH12" s="97">
        <v>33457.553112250003</v>
      </c>
      <c r="DI12" s="98">
        <v>32017.00114746</v>
      </c>
      <c r="DJ12" s="98">
        <v>27841.132993629999</v>
      </c>
      <c r="DK12" s="98">
        <v>27033.108321599997</v>
      </c>
      <c r="DL12" s="98">
        <v>347.10106541999914</v>
      </c>
      <c r="DM12" s="98">
        <v>65841.621619359998</v>
      </c>
      <c r="DN12" s="98">
        <v>81458.871434399989</v>
      </c>
      <c r="DO12" s="98">
        <v>79486.747282460012</v>
      </c>
      <c r="DP12" s="98">
        <v>42408.384712519997</v>
      </c>
      <c r="DQ12" s="98">
        <v>41747.236769069998</v>
      </c>
      <c r="DR12" s="98">
        <v>43737.608538709996</v>
      </c>
      <c r="DS12" s="98">
        <v>95788.890560529995</v>
      </c>
      <c r="DT12" s="97">
        <v>-756.07193473000007</v>
      </c>
      <c r="DU12" s="94">
        <v>-3105.4078492600001</v>
      </c>
      <c r="DV12" s="94">
        <v>-12726.39522441</v>
      </c>
      <c r="DW12" s="94">
        <v>22127.673163569998</v>
      </c>
      <c r="DX12" s="94">
        <v>22880.98939264</v>
      </c>
      <c r="DY12" s="94">
        <v>26904.309131860002</v>
      </c>
      <c r="DZ12" s="94">
        <v>40246.880173339996</v>
      </c>
      <c r="EA12" s="94">
        <v>39319.324224669996</v>
      </c>
      <c r="EB12" s="94">
        <v>19854.286352220002</v>
      </c>
      <c r="EC12" s="94">
        <v>35249.640103900005</v>
      </c>
      <c r="ED12" s="94">
        <v>62401.59829971</v>
      </c>
      <c r="EE12" s="94">
        <v>115412.27764874001</v>
      </c>
      <c r="EF12" s="96">
        <v>-621.80781077999995</v>
      </c>
      <c r="EG12" s="94">
        <v>-6163.3082554499997</v>
      </c>
      <c r="EH12" s="94">
        <v>90258.884565419998</v>
      </c>
      <c r="EI12" s="94">
        <v>108604.74255375999</v>
      </c>
      <c r="EJ12" s="94">
        <v>134735.02232216002</v>
      </c>
      <c r="EK12" s="94">
        <v>195605.46599622001</v>
      </c>
      <c r="EL12" s="94">
        <v>194947.34824951002</v>
      </c>
      <c r="EM12" s="94">
        <v>252376.05272067999</v>
      </c>
      <c r="EN12" s="94">
        <v>269784.57859957998</v>
      </c>
      <c r="EO12" s="94">
        <v>421960.04846426001</v>
      </c>
      <c r="EP12" s="94">
        <v>514886.75203171995</v>
      </c>
      <c r="EQ12" s="94">
        <v>565572.98177825997</v>
      </c>
      <c r="ER12" s="96">
        <v>117344.69777145</v>
      </c>
      <c r="ES12" s="94">
        <v>136548.55234353998</v>
      </c>
      <c r="ET12" s="94">
        <v>250239.61173427</v>
      </c>
      <c r="EU12" s="94">
        <v>406885.85586877004</v>
      </c>
      <c r="EV12" s="94">
        <v>477871.89304845</v>
      </c>
      <c r="EW12" s="94">
        <v>571358.81206391007</v>
      </c>
      <c r="EX12" s="94">
        <v>686196.45474318997</v>
      </c>
      <c r="EY12" s="94">
        <v>743926.27499535994</v>
      </c>
      <c r="EZ12" s="94">
        <v>788109.26373631996</v>
      </c>
      <c r="FA12" s="94">
        <v>844497.61999487004</v>
      </c>
      <c r="FB12" s="94">
        <v>916566.48527541</v>
      </c>
      <c r="FC12" s="94">
        <v>1084877.70070777</v>
      </c>
      <c r="FD12" s="96">
        <v>9876.1918406000004</v>
      </c>
      <c r="FE12" s="94">
        <v>5072.3398017</v>
      </c>
      <c r="FF12" s="94">
        <v>337933.25784773997</v>
      </c>
      <c r="FG12" s="94">
        <v>373204.55398795003</v>
      </c>
      <c r="FH12" s="94">
        <v>373296.88264040003</v>
      </c>
      <c r="FI12" s="94">
        <v>442675.09219259996</v>
      </c>
      <c r="FJ12" s="94">
        <v>531138.66248953994</v>
      </c>
      <c r="FK12" s="94">
        <v>648977.46994287998</v>
      </c>
      <c r="FL12" s="94">
        <v>628059.30167695996</v>
      </c>
      <c r="FM12" s="94">
        <v>683283.49372971</v>
      </c>
      <c r="FN12" s="94">
        <v>898038.49951461004</v>
      </c>
      <c r="FO12" s="94"/>
    </row>
    <row r="13" spans="1:171" ht="20.100000000000001" customHeight="1" x14ac:dyDescent="0.25">
      <c r="A13" s="157"/>
      <c r="B13" s="11" t="s">
        <v>78</v>
      </c>
      <c r="C13" s="93">
        <v>301000</v>
      </c>
      <c r="D13" s="94">
        <v>-2.7006254699999692</v>
      </c>
      <c r="E13" s="94">
        <v>-324.94798663999995</v>
      </c>
      <c r="F13" s="94">
        <v>-342.64666413000003</v>
      </c>
      <c r="G13" s="94">
        <v>-487.68773871999997</v>
      </c>
      <c r="H13" s="94">
        <v>-558.85444776999998</v>
      </c>
      <c r="I13" s="94">
        <v>80.102541490000007</v>
      </c>
      <c r="J13" s="94">
        <v>-69.935269569999932</v>
      </c>
      <c r="K13" s="94">
        <v>-326.2947589100001</v>
      </c>
      <c r="L13" s="94">
        <v>-58.991325490000008</v>
      </c>
      <c r="M13" s="94">
        <v>62.158856569999934</v>
      </c>
      <c r="N13" s="94">
        <v>471.90838959000013</v>
      </c>
      <c r="O13" s="95">
        <v>1263.5638654300003</v>
      </c>
      <c r="P13" s="94">
        <v>-79.549166069999998</v>
      </c>
      <c r="Q13" s="94">
        <v>-167.10760169</v>
      </c>
      <c r="R13" s="94">
        <v>-83.064235350000018</v>
      </c>
      <c r="S13" s="94">
        <v>314.82688882000008</v>
      </c>
      <c r="T13" s="94">
        <v>179.71818359999992</v>
      </c>
      <c r="U13" s="94">
        <v>335.23893983999989</v>
      </c>
      <c r="V13" s="94">
        <v>1378.9522063099998</v>
      </c>
      <c r="W13" s="94">
        <v>-330.37285418000033</v>
      </c>
      <c r="X13" s="94">
        <v>-231.53552782999992</v>
      </c>
      <c r="Y13" s="94">
        <v>-51.55977011000013</v>
      </c>
      <c r="Z13" s="94">
        <v>-4990.2542318199994</v>
      </c>
      <c r="AA13" s="95">
        <v>-4506.798313360001</v>
      </c>
      <c r="AB13" s="94">
        <v>186.21035826999997</v>
      </c>
      <c r="AC13" s="94">
        <v>-4370.6146852900001</v>
      </c>
      <c r="AD13" s="94">
        <v>-4125.2235504900009</v>
      </c>
      <c r="AE13" s="94">
        <v>-4218.7160236099999</v>
      </c>
      <c r="AF13" s="94">
        <v>-8909.8525322500009</v>
      </c>
      <c r="AG13" s="94">
        <v>-8818.5558928099999</v>
      </c>
      <c r="AH13" s="94">
        <v>-8696.2975603899995</v>
      </c>
      <c r="AI13" s="94">
        <v>-8871.064534520001</v>
      </c>
      <c r="AJ13" s="94">
        <v>-13543.38964684</v>
      </c>
      <c r="AK13" s="94">
        <v>-13416.946612540001</v>
      </c>
      <c r="AL13" s="94">
        <v>-16050.172373230002</v>
      </c>
      <c r="AM13" s="95">
        <v>-18535.606852239998</v>
      </c>
      <c r="AN13" s="94">
        <v>-286.47798839000001</v>
      </c>
      <c r="AO13" s="94">
        <v>-446.77063959000003</v>
      </c>
      <c r="AP13" s="94">
        <v>-370.97777435999996</v>
      </c>
      <c r="AQ13" s="94">
        <v>-581.64914008999995</v>
      </c>
      <c r="AR13" s="94">
        <v>30848.608915209999</v>
      </c>
      <c r="AS13" s="94">
        <v>39266.95124101</v>
      </c>
      <c r="AT13" s="94">
        <v>37639.431934029999</v>
      </c>
      <c r="AU13" s="94">
        <v>30829.744262290002</v>
      </c>
      <c r="AV13" s="94">
        <v>50139.788354099997</v>
      </c>
      <c r="AW13" s="94">
        <v>48506.283113849997</v>
      </c>
      <c r="AX13" s="94">
        <v>51465.191281460007</v>
      </c>
      <c r="AY13" s="95">
        <v>39812.5384318</v>
      </c>
      <c r="AZ13" s="94">
        <v>-706.62734245999991</v>
      </c>
      <c r="BA13" s="94">
        <v>-1405.1096759100001</v>
      </c>
      <c r="BB13" s="94">
        <v>52806.837191719991</v>
      </c>
      <c r="BC13" s="94">
        <v>56355.131128729998</v>
      </c>
      <c r="BD13" s="94">
        <v>53240.975316010001</v>
      </c>
      <c r="BE13" s="94">
        <v>54733.014001819996</v>
      </c>
      <c r="BF13" s="94">
        <v>66230.424141850002</v>
      </c>
      <c r="BG13" s="94">
        <v>73805.978395279992</v>
      </c>
      <c r="BH13" s="94">
        <v>84906.616038079999</v>
      </c>
      <c r="BI13" s="94">
        <v>81980.443424559999</v>
      </c>
      <c r="BJ13" s="94">
        <v>81689.784662830003</v>
      </c>
      <c r="BK13" s="94">
        <v>80384.837354660005</v>
      </c>
      <c r="BL13" s="96">
        <v>-1018.72745275</v>
      </c>
      <c r="BM13" s="94">
        <v>-833.86121332999994</v>
      </c>
      <c r="BN13" s="94">
        <v>-1303.9273025400003</v>
      </c>
      <c r="BO13" s="94">
        <v>-922.24944226000025</v>
      </c>
      <c r="BP13" s="94">
        <v>-1829.9397389300002</v>
      </c>
      <c r="BQ13" s="94">
        <v>-1190.2641002800012</v>
      </c>
      <c r="BR13" s="94">
        <v>-1719.71808242</v>
      </c>
      <c r="BS13" s="94">
        <v>-2233.1108179800008</v>
      </c>
      <c r="BT13" s="94">
        <v>-2525.3123337600014</v>
      </c>
      <c r="BU13" s="94">
        <v>-2840.1236658399998</v>
      </c>
      <c r="BV13" s="94">
        <v>-3259.2682290200014</v>
      </c>
      <c r="BW13" s="94">
        <v>-1357.1009842300025</v>
      </c>
      <c r="BX13" s="96">
        <v>-778.39326110000013</v>
      </c>
      <c r="BY13" s="94">
        <v>-1065.9426650699997</v>
      </c>
      <c r="BZ13" s="94">
        <v>-1101.3976951999998</v>
      </c>
      <c r="CA13" s="94">
        <v>14991.33234182</v>
      </c>
      <c r="CB13" s="94">
        <v>13823.065634930001</v>
      </c>
      <c r="CC13" s="94">
        <v>14266.463464220002</v>
      </c>
      <c r="CD13" s="94">
        <v>13165.91620168</v>
      </c>
      <c r="CE13" s="94">
        <v>6816.6118591000013</v>
      </c>
      <c r="CF13" s="94">
        <v>6714.873724340001</v>
      </c>
      <c r="CG13" s="94">
        <v>6562.6255768600013</v>
      </c>
      <c r="CH13" s="94">
        <v>1462.9401634100036</v>
      </c>
      <c r="CI13" s="94">
        <v>-652.94872463999559</v>
      </c>
      <c r="CJ13" s="96">
        <v>-1313.6791480300001</v>
      </c>
      <c r="CK13" s="94">
        <v>-8476.1604850099993</v>
      </c>
      <c r="CL13" s="94">
        <v>-8304.0646831899994</v>
      </c>
      <c r="CM13" s="94">
        <v>-11839.473845169998</v>
      </c>
      <c r="CN13" s="94">
        <v>-19092.530687679995</v>
      </c>
      <c r="CO13" s="94">
        <v>-21056.295415289998</v>
      </c>
      <c r="CP13" s="94">
        <v>-21070.871032309999</v>
      </c>
      <c r="CQ13" s="94">
        <v>-30952.689459310004</v>
      </c>
      <c r="CR13" s="94">
        <v>-30441.668322700003</v>
      </c>
      <c r="CS13" s="94">
        <v>-30882.853565490001</v>
      </c>
      <c r="CT13" s="94">
        <v>-31715.797029450005</v>
      </c>
      <c r="CU13" s="94">
        <v>-22206.37191596</v>
      </c>
      <c r="CV13" s="96">
        <v>-1037.4604533199999</v>
      </c>
      <c r="CW13" s="94">
        <v>-1896.4564973199999</v>
      </c>
      <c r="CX13" s="94">
        <v>-10817.49515293</v>
      </c>
      <c r="CY13" s="94">
        <v>-10685.177957740001</v>
      </c>
      <c r="CZ13" s="94">
        <v>-17611.744889580001</v>
      </c>
      <c r="DA13" s="94">
        <v>-19549.908250659999</v>
      </c>
      <c r="DB13" s="94">
        <v>-19938.985665240001</v>
      </c>
      <c r="DC13" s="94">
        <v>-20303.38779818</v>
      </c>
      <c r="DD13" s="94">
        <v>-25719.111515010001</v>
      </c>
      <c r="DE13" s="94">
        <v>-26533.196548310007</v>
      </c>
      <c r="DF13" s="94">
        <v>-27488.005670499999</v>
      </c>
      <c r="DG13" s="94">
        <v>-24016.78378378</v>
      </c>
      <c r="DH13" s="97">
        <v>-779.33299025999997</v>
      </c>
      <c r="DI13" s="98">
        <v>-1415.4006791100001</v>
      </c>
      <c r="DJ13" s="98">
        <v>-1301.3505771599998</v>
      </c>
      <c r="DK13" s="98">
        <v>-2111.2119080399998</v>
      </c>
      <c r="DL13" s="98">
        <v>-1723.1371879999999</v>
      </c>
      <c r="DM13" s="98">
        <v>63376.35886262999</v>
      </c>
      <c r="DN13" s="98">
        <v>45622.058025400001</v>
      </c>
      <c r="DO13" s="98">
        <v>44692.249843239995</v>
      </c>
      <c r="DP13" s="98">
        <v>46242.302378289998</v>
      </c>
      <c r="DQ13" s="98">
        <v>45272.854178919995</v>
      </c>
      <c r="DR13" s="98">
        <v>46772.020513609998</v>
      </c>
      <c r="DS13" s="98">
        <v>72021.895719119988</v>
      </c>
      <c r="DT13" s="97">
        <v>-794.13044888000002</v>
      </c>
      <c r="DU13" s="94">
        <v>-2035.3946285299999</v>
      </c>
      <c r="DV13" s="94">
        <v>-1643.4712311800001</v>
      </c>
      <c r="DW13" s="94">
        <v>-2373.3884320799998</v>
      </c>
      <c r="DX13" s="94">
        <v>-1530.6756380899999</v>
      </c>
      <c r="DY13" s="94">
        <v>2615.3333075300002</v>
      </c>
      <c r="DZ13" s="94">
        <v>2010.7485113299999</v>
      </c>
      <c r="EA13" s="94">
        <v>1741.3439785</v>
      </c>
      <c r="EB13" s="94">
        <v>-3224.7733872399999</v>
      </c>
      <c r="EC13" s="94">
        <v>14693.776114040002</v>
      </c>
      <c r="ED13" s="94">
        <v>33468.918970650004</v>
      </c>
      <c r="EE13" s="94">
        <v>50601.189866410001</v>
      </c>
      <c r="EF13" s="96">
        <v>-677.66588366999997</v>
      </c>
      <c r="EG13" s="94">
        <v>-2558.0862023899999</v>
      </c>
      <c r="EH13" s="94">
        <v>94072.575881359997</v>
      </c>
      <c r="EI13" s="94">
        <v>90884.701028690004</v>
      </c>
      <c r="EJ13" s="94">
        <v>109569.21369008</v>
      </c>
      <c r="EK13" s="94">
        <v>128782.16774838</v>
      </c>
      <c r="EL13" s="94">
        <v>127938.31361838001</v>
      </c>
      <c r="EM13" s="94">
        <v>166127.53001059001</v>
      </c>
      <c r="EN13" s="94">
        <v>184069.69195615</v>
      </c>
      <c r="EO13" s="94">
        <v>335568.17960929999</v>
      </c>
      <c r="EP13" s="94">
        <v>428464.81381125998</v>
      </c>
      <c r="EQ13" s="94">
        <v>455424.67550687998</v>
      </c>
      <c r="ER13" s="96">
        <v>117160.03261983</v>
      </c>
      <c r="ES13" s="94">
        <v>137587.09955680999</v>
      </c>
      <c r="ET13" s="94">
        <v>187530.40073304001</v>
      </c>
      <c r="EU13" s="94">
        <v>344095.44173058</v>
      </c>
      <c r="EV13" s="94">
        <v>415227.60492072999</v>
      </c>
      <c r="EW13" s="94">
        <v>509707.52606007003</v>
      </c>
      <c r="EX13" s="94">
        <v>624446.19440525002</v>
      </c>
      <c r="EY13" s="94">
        <v>683083.5696078199</v>
      </c>
      <c r="EZ13" s="94">
        <v>727569.94321228005</v>
      </c>
      <c r="FA13" s="94">
        <v>783633.77115100005</v>
      </c>
      <c r="FB13" s="94">
        <v>855503.47672379005</v>
      </c>
      <c r="FC13" s="94">
        <v>1024158.7622888101</v>
      </c>
      <c r="FD13" s="96">
        <v>9876.1918406000004</v>
      </c>
      <c r="FE13" s="94">
        <v>6045.7035562000001</v>
      </c>
      <c r="FF13" s="94">
        <v>275509.59018055</v>
      </c>
      <c r="FG13" s="94">
        <v>310858.96406703995</v>
      </c>
      <c r="FH13" s="94">
        <v>310999.39674565004</v>
      </c>
      <c r="FI13" s="94">
        <v>381975.23440646997</v>
      </c>
      <c r="FJ13" s="94">
        <v>469908.75432616996</v>
      </c>
      <c r="FK13" s="94">
        <v>589114.42097068997</v>
      </c>
      <c r="FL13" s="94">
        <v>569074.79398833995</v>
      </c>
      <c r="FM13" s="94">
        <v>612363.43190572993</v>
      </c>
      <c r="FN13" s="94">
        <v>822883.90792825003</v>
      </c>
      <c r="FO13" s="94"/>
    </row>
    <row r="14" spans="1:171" ht="20.100000000000001" customHeight="1" x14ac:dyDescent="0.25">
      <c r="A14" s="157"/>
      <c r="B14" s="11" t="s">
        <v>79</v>
      </c>
      <c r="C14" s="93">
        <v>302000</v>
      </c>
      <c r="D14" s="94">
        <v>37.939403810000002</v>
      </c>
      <c r="E14" s="94">
        <v>37.939403810000002</v>
      </c>
      <c r="F14" s="94">
        <v>-673.24090004999994</v>
      </c>
      <c r="G14" s="94">
        <v>-1025.4194680599999</v>
      </c>
      <c r="H14" s="94">
        <v>-968.33036205999997</v>
      </c>
      <c r="I14" s="94">
        <v>-947.95414823999999</v>
      </c>
      <c r="J14" s="94">
        <v>-856.97351966000008</v>
      </c>
      <c r="K14" s="94">
        <v>-548.92587908000007</v>
      </c>
      <c r="L14" s="94">
        <v>-545.59120430999997</v>
      </c>
      <c r="M14" s="94">
        <v>-710.34129559000007</v>
      </c>
      <c r="N14" s="94">
        <v>-625.70617132000007</v>
      </c>
      <c r="O14" s="95">
        <v>-661.9836028200001</v>
      </c>
      <c r="P14" s="94">
        <v>0</v>
      </c>
      <c r="Q14" s="94">
        <v>4.7892226399999993</v>
      </c>
      <c r="R14" s="94">
        <v>-773.96291795000002</v>
      </c>
      <c r="S14" s="94">
        <v>-1089.8570838099999</v>
      </c>
      <c r="T14" s="94">
        <v>-1102.9989227999999</v>
      </c>
      <c r="U14" s="94">
        <v>-1111.75256964</v>
      </c>
      <c r="V14" s="94">
        <v>-1108.62516097</v>
      </c>
      <c r="W14" s="94">
        <v>-1106.9962182899999</v>
      </c>
      <c r="X14" s="94">
        <v>-1103.23505821</v>
      </c>
      <c r="Y14" s="94">
        <v>-1430.63559014</v>
      </c>
      <c r="Z14" s="94">
        <v>-1425.2927223200002</v>
      </c>
      <c r="AA14" s="95">
        <v>-1443.3319537</v>
      </c>
      <c r="AB14" s="94">
        <v>0</v>
      </c>
      <c r="AC14" s="94">
        <v>0</v>
      </c>
      <c r="AD14" s="94">
        <v>-781.31574999999998</v>
      </c>
      <c r="AE14" s="94">
        <v>-1103.0064670899999</v>
      </c>
      <c r="AF14" s="94">
        <v>-1103.0064670899999</v>
      </c>
      <c r="AG14" s="94">
        <v>-1130.91945564</v>
      </c>
      <c r="AH14" s="94">
        <v>-1130.91945564</v>
      </c>
      <c r="AI14" s="94">
        <v>-1130.91945564</v>
      </c>
      <c r="AJ14" s="94">
        <v>-1130.91945564</v>
      </c>
      <c r="AK14" s="94">
        <v>-1464.8135301099999</v>
      </c>
      <c r="AL14" s="94">
        <v>-1464.8135301099999</v>
      </c>
      <c r="AM14" s="95">
        <v>-1504.95175356</v>
      </c>
      <c r="AN14" s="94">
        <v>0</v>
      </c>
      <c r="AO14" s="94">
        <v>0</v>
      </c>
      <c r="AP14" s="94">
        <v>-948.11635000000001</v>
      </c>
      <c r="AQ14" s="94">
        <v>-948.11635000000001</v>
      </c>
      <c r="AR14" s="94">
        <v>-948.11635000000001</v>
      </c>
      <c r="AS14" s="94">
        <v>-990.73574396000004</v>
      </c>
      <c r="AT14" s="94">
        <v>-990.73574396000004</v>
      </c>
      <c r="AU14" s="94">
        <v>-990.73574396000004</v>
      </c>
      <c r="AV14" s="94">
        <v>269.39086803999999</v>
      </c>
      <c r="AW14" s="94">
        <v>2588.5758680399999</v>
      </c>
      <c r="AX14" s="94">
        <v>2588.5758680399999</v>
      </c>
      <c r="AY14" s="95">
        <v>2566.2483877200002</v>
      </c>
      <c r="AZ14" s="94">
        <v>0</v>
      </c>
      <c r="BA14" s="94">
        <v>0</v>
      </c>
      <c r="BB14" s="94">
        <v>-85.47179199</v>
      </c>
      <c r="BC14" s="94">
        <v>3619.7558080100002</v>
      </c>
      <c r="BD14" s="94">
        <v>3619.7558080100002</v>
      </c>
      <c r="BE14" s="94">
        <v>3619.7558080100002</v>
      </c>
      <c r="BF14" s="94">
        <v>3619.7558080100002</v>
      </c>
      <c r="BG14" s="94">
        <v>3540.6218874899996</v>
      </c>
      <c r="BH14" s="94">
        <v>3540.6218874899996</v>
      </c>
      <c r="BI14" s="94">
        <v>8290.1089184899993</v>
      </c>
      <c r="BJ14" s="94">
        <v>8290.1089184899993</v>
      </c>
      <c r="BK14" s="94">
        <v>8257.1542432400001</v>
      </c>
      <c r="BL14" s="96">
        <v>0</v>
      </c>
      <c r="BM14" s="94">
        <v>0</v>
      </c>
      <c r="BN14" s="94">
        <v>8730.3338602700005</v>
      </c>
      <c r="BO14" s="94">
        <v>8730.3338602700005</v>
      </c>
      <c r="BP14" s="94">
        <v>8730.3338602700005</v>
      </c>
      <c r="BQ14" s="94">
        <v>8730.3338602700005</v>
      </c>
      <c r="BR14" s="94">
        <v>8730.3338602700005</v>
      </c>
      <c r="BS14" s="94">
        <v>8831.0613365000008</v>
      </c>
      <c r="BT14" s="94">
        <v>8711.6173586799996</v>
      </c>
      <c r="BU14" s="94">
        <v>8711.6173586799996</v>
      </c>
      <c r="BV14" s="94">
        <v>8711.6173586799996</v>
      </c>
      <c r="BW14" s="94">
        <v>8671.1564777599997</v>
      </c>
      <c r="BX14" s="96">
        <v>0</v>
      </c>
      <c r="BY14" s="94">
        <v>0</v>
      </c>
      <c r="BZ14" s="94">
        <v>-109.18795350000001</v>
      </c>
      <c r="CA14" s="94">
        <v>-109.18795350000001</v>
      </c>
      <c r="CB14" s="94">
        <v>-109.18795350000001</v>
      </c>
      <c r="CC14" s="94">
        <v>-112.54105362</v>
      </c>
      <c r="CD14" s="94">
        <v>3.9675503799999952</v>
      </c>
      <c r="CE14" s="94">
        <v>3.9675503799999952</v>
      </c>
      <c r="CF14" s="94">
        <v>-106.09677146999999</v>
      </c>
      <c r="CG14" s="94">
        <v>-106.09677146999999</v>
      </c>
      <c r="CH14" s="94">
        <v>81.881389530000007</v>
      </c>
      <c r="CI14" s="94">
        <v>143.83292080000001</v>
      </c>
      <c r="CJ14" s="96">
        <v>0</v>
      </c>
      <c r="CK14" s="94">
        <v>0</v>
      </c>
      <c r="CL14" s="94">
        <v>-68.048673429999994</v>
      </c>
      <c r="CM14" s="94">
        <v>-68.048673429999994</v>
      </c>
      <c r="CN14" s="94">
        <v>-68.048673429999994</v>
      </c>
      <c r="CO14" s="94">
        <v>-3.8565021899999978</v>
      </c>
      <c r="CP14" s="94">
        <v>28.58439241000001</v>
      </c>
      <c r="CQ14" s="94">
        <v>35.546918540000007</v>
      </c>
      <c r="CR14" s="94">
        <v>-81.327698130000002</v>
      </c>
      <c r="CS14" s="94">
        <v>-76.469658819999992</v>
      </c>
      <c r="CT14" s="94">
        <v>-72.554779930000009</v>
      </c>
      <c r="CU14" s="94">
        <v>-108.79006119000003</v>
      </c>
      <c r="CV14" s="96">
        <v>2.79444E-3</v>
      </c>
      <c r="CW14" s="94">
        <v>2.79444E-3</v>
      </c>
      <c r="CX14" s="94">
        <v>159.66179532999999</v>
      </c>
      <c r="CY14" s="94">
        <v>272.95458374000003</v>
      </c>
      <c r="CZ14" s="94">
        <v>272.95458374000003</v>
      </c>
      <c r="DA14" s="94">
        <v>322.87949426</v>
      </c>
      <c r="DB14" s="94">
        <v>481.41064035000005</v>
      </c>
      <c r="DC14" s="94">
        <v>494.58895895999996</v>
      </c>
      <c r="DD14" s="94">
        <v>-3279.84990242</v>
      </c>
      <c r="DE14" s="94">
        <v>-3047.2638643699997</v>
      </c>
      <c r="DF14" s="94">
        <v>-3046.5947957100002</v>
      </c>
      <c r="DG14" s="94">
        <v>-2622.9772731400003</v>
      </c>
      <c r="DH14" s="97">
        <v>3.3115588000000002</v>
      </c>
      <c r="DI14" s="98">
        <v>3.3115588000000002</v>
      </c>
      <c r="DJ14" s="98">
        <v>-4124.2220107399999</v>
      </c>
      <c r="DK14" s="98">
        <v>-4122.3853518900005</v>
      </c>
      <c r="DL14" s="98">
        <v>-4121.1757204700007</v>
      </c>
      <c r="DM14" s="98">
        <v>-4184.8694558100005</v>
      </c>
      <c r="DN14" s="98">
        <v>-3890.99400986</v>
      </c>
      <c r="DO14" s="98">
        <v>-3902.2417287100002</v>
      </c>
      <c r="DP14" s="98">
        <v>-4017.6391204800002</v>
      </c>
      <c r="DQ14" s="98">
        <v>-3709.3388645599998</v>
      </c>
      <c r="DR14" s="98">
        <v>-3465.9275368799999</v>
      </c>
      <c r="DS14" s="98">
        <v>-3734.8695889299997</v>
      </c>
      <c r="DT14" s="97">
        <v>38.058514150000001</v>
      </c>
      <c r="DU14" s="94">
        <v>48.176203770000001</v>
      </c>
      <c r="DV14" s="94">
        <v>-103.21732193000001</v>
      </c>
      <c r="DW14" s="94">
        <v>33.590483130000003</v>
      </c>
      <c r="DX14" s="94">
        <v>55.629934990000002</v>
      </c>
      <c r="DY14" s="94">
        <v>-7.4520150000000003</v>
      </c>
      <c r="DZ14" s="94">
        <v>97.513303489999998</v>
      </c>
      <c r="EA14" s="94">
        <v>264.99697971000001</v>
      </c>
      <c r="EB14" s="94">
        <v>496.70072139000001</v>
      </c>
      <c r="EC14" s="94">
        <v>729.26248165999993</v>
      </c>
      <c r="ED14" s="94">
        <v>918.73211237999999</v>
      </c>
      <c r="EE14" s="94">
        <v>846.59251500000005</v>
      </c>
      <c r="EF14" s="96">
        <v>55.858072890000003</v>
      </c>
      <c r="EG14" s="94">
        <v>146.70101515000002</v>
      </c>
      <c r="EH14" s="94">
        <v>217.05996897999998</v>
      </c>
      <c r="EI14" s="94">
        <v>21750.792809990002</v>
      </c>
      <c r="EJ14" s="94">
        <v>29371.581894080002</v>
      </c>
      <c r="EK14" s="94">
        <v>70093.046894429994</v>
      </c>
      <c r="EL14" s="94">
        <v>70137.647506380003</v>
      </c>
      <c r="EM14" s="94">
        <v>90677.057497529997</v>
      </c>
      <c r="EN14" s="94">
        <v>90593.305067490001</v>
      </c>
      <c r="EO14" s="94">
        <v>90660.53875544999</v>
      </c>
      <c r="EP14" s="94">
        <v>90770.576588979995</v>
      </c>
      <c r="EQ14" s="94">
        <v>116364.63650754</v>
      </c>
      <c r="ER14" s="96">
        <v>184.66515162000002</v>
      </c>
      <c r="ES14" s="94">
        <v>362.28846902999999</v>
      </c>
      <c r="ET14" s="94">
        <v>64506.466481459996</v>
      </c>
      <c r="EU14" s="94">
        <v>64506.466481459996</v>
      </c>
      <c r="EV14" s="94">
        <v>64623.491085820002</v>
      </c>
      <c r="EW14" s="94">
        <v>64890.837861669999</v>
      </c>
      <c r="EX14" s="94">
        <v>64989.812195769999</v>
      </c>
      <c r="EY14" s="94">
        <v>65216.338568550003</v>
      </c>
      <c r="EZ14" s="94">
        <v>65260.906162650004</v>
      </c>
      <c r="FA14" s="94">
        <v>65508.393333100001</v>
      </c>
      <c r="FB14" s="94">
        <v>65756.813475110001</v>
      </c>
      <c r="FC14" s="94">
        <v>66303.683118800007</v>
      </c>
      <c r="FD14" s="96">
        <v>0</v>
      </c>
      <c r="FE14" s="94">
        <v>7.4326640800000003</v>
      </c>
      <c r="FF14" s="94">
        <v>57460.210638789998</v>
      </c>
      <c r="FG14" s="94">
        <v>57539.638070160006</v>
      </c>
      <c r="FH14" s="94">
        <v>57769.790266579999</v>
      </c>
      <c r="FI14" s="94">
        <v>57700.96046617</v>
      </c>
      <c r="FJ14" s="94">
        <v>58040.970717050004</v>
      </c>
      <c r="FK14" s="94">
        <v>58080.094714179999</v>
      </c>
      <c r="FL14" s="94">
        <v>57863.517353579999</v>
      </c>
      <c r="FM14" s="94">
        <v>69799.071488939997</v>
      </c>
      <c r="FN14" s="94">
        <v>74073.461148240007</v>
      </c>
      <c r="FO14" s="94"/>
    </row>
    <row r="15" spans="1:171" ht="35.1" customHeight="1" x14ac:dyDescent="0.25">
      <c r="A15" s="157"/>
      <c r="B15" s="11" t="s">
        <v>80</v>
      </c>
      <c r="C15" s="93">
        <v>303000</v>
      </c>
      <c r="D15" s="94">
        <v>0</v>
      </c>
      <c r="E15" s="94">
        <v>0</v>
      </c>
      <c r="F15" s="94">
        <v>0</v>
      </c>
      <c r="G15" s="94">
        <v>0</v>
      </c>
      <c r="H15" s="94">
        <v>0</v>
      </c>
      <c r="I15" s="94">
        <v>0</v>
      </c>
      <c r="J15" s="94">
        <v>0</v>
      </c>
      <c r="K15" s="94">
        <v>0</v>
      </c>
      <c r="L15" s="94">
        <v>0</v>
      </c>
      <c r="M15" s="94">
        <v>0</v>
      </c>
      <c r="N15" s="94">
        <v>0</v>
      </c>
      <c r="O15" s="95">
        <v>0</v>
      </c>
      <c r="P15" s="94">
        <v>0</v>
      </c>
      <c r="Q15" s="94">
        <v>0</v>
      </c>
      <c r="R15" s="94">
        <v>0</v>
      </c>
      <c r="S15" s="94">
        <v>0</v>
      </c>
      <c r="T15" s="94">
        <v>0</v>
      </c>
      <c r="U15" s="94">
        <v>-7992.5</v>
      </c>
      <c r="V15" s="94">
        <v>-7992.5</v>
      </c>
      <c r="W15" s="94">
        <v>-15985.5</v>
      </c>
      <c r="X15" s="94">
        <v>-15985.5</v>
      </c>
      <c r="Y15" s="94">
        <v>-15985.5</v>
      </c>
      <c r="Z15" s="94">
        <v>-15985.5</v>
      </c>
      <c r="AA15" s="95">
        <v>-15985.5</v>
      </c>
      <c r="AB15" s="94">
        <v>0</v>
      </c>
      <c r="AC15" s="94">
        <v>0</v>
      </c>
      <c r="AD15" s="94">
        <v>0</v>
      </c>
      <c r="AE15" s="94">
        <v>0</v>
      </c>
      <c r="AF15" s="94">
        <v>0</v>
      </c>
      <c r="AG15" s="94">
        <v>0</v>
      </c>
      <c r="AH15" s="94">
        <v>0</v>
      </c>
      <c r="AI15" s="94">
        <v>0</v>
      </c>
      <c r="AJ15" s="94">
        <v>5994.75</v>
      </c>
      <c r="AK15" s="94">
        <v>5994.75</v>
      </c>
      <c r="AL15" s="94">
        <v>5994.75</v>
      </c>
      <c r="AM15" s="95">
        <v>0</v>
      </c>
      <c r="AN15" s="94">
        <v>0</v>
      </c>
      <c r="AO15" s="94">
        <v>0</v>
      </c>
      <c r="AP15" s="94">
        <v>0</v>
      </c>
      <c r="AQ15" s="94">
        <v>0</v>
      </c>
      <c r="AR15" s="94">
        <v>0</v>
      </c>
      <c r="AS15" s="94">
        <v>0</v>
      </c>
      <c r="AT15" s="94">
        <v>0</v>
      </c>
      <c r="AU15" s="94">
        <v>0</v>
      </c>
      <c r="AV15" s="94">
        <v>0</v>
      </c>
      <c r="AW15" s="94">
        <v>0</v>
      </c>
      <c r="AX15" s="94">
        <v>0</v>
      </c>
      <c r="AY15" s="95">
        <v>0</v>
      </c>
      <c r="AZ15" s="94">
        <v>0</v>
      </c>
      <c r="BA15" s="94">
        <v>0</v>
      </c>
      <c r="BB15" s="94">
        <v>0</v>
      </c>
      <c r="BC15" s="94">
        <v>0</v>
      </c>
      <c r="BD15" s="94">
        <v>0</v>
      </c>
      <c r="BE15" s="94">
        <v>0</v>
      </c>
      <c r="BF15" s="94">
        <v>0</v>
      </c>
      <c r="BG15" s="94">
        <v>0</v>
      </c>
      <c r="BH15" s="94">
        <v>0</v>
      </c>
      <c r="BI15" s="94">
        <v>0</v>
      </c>
      <c r="BJ15" s="94">
        <v>0</v>
      </c>
      <c r="BK15" s="94">
        <v>0</v>
      </c>
      <c r="BL15" s="96">
        <v>0</v>
      </c>
      <c r="BM15" s="94">
        <v>0</v>
      </c>
      <c r="BN15" s="94">
        <v>0</v>
      </c>
      <c r="BO15" s="94">
        <v>0</v>
      </c>
      <c r="BP15" s="94">
        <v>0</v>
      </c>
      <c r="BQ15" s="94">
        <v>0</v>
      </c>
      <c r="BR15" s="94">
        <v>0</v>
      </c>
      <c r="BS15" s="94">
        <v>0</v>
      </c>
      <c r="BT15" s="94">
        <v>0</v>
      </c>
      <c r="BU15" s="94">
        <v>0</v>
      </c>
      <c r="BV15" s="94">
        <v>0</v>
      </c>
      <c r="BW15" s="94">
        <v>0</v>
      </c>
      <c r="BX15" s="96">
        <v>0</v>
      </c>
      <c r="BY15" s="94">
        <v>0</v>
      </c>
      <c r="BZ15" s="94">
        <v>0</v>
      </c>
      <c r="CA15" s="94">
        <v>0</v>
      </c>
      <c r="CB15" s="94">
        <v>0</v>
      </c>
      <c r="CC15" s="94">
        <v>0</v>
      </c>
      <c r="CD15" s="94">
        <v>0</v>
      </c>
      <c r="CE15" s="94">
        <v>0</v>
      </c>
      <c r="CF15" s="94">
        <v>0</v>
      </c>
      <c r="CG15" s="94">
        <v>0</v>
      </c>
      <c r="CH15" s="94">
        <v>0</v>
      </c>
      <c r="CI15" s="94">
        <v>0</v>
      </c>
      <c r="CJ15" s="96">
        <v>0</v>
      </c>
      <c r="CK15" s="94">
        <v>0</v>
      </c>
      <c r="CL15" s="94">
        <v>0</v>
      </c>
      <c r="CM15" s="94">
        <v>0</v>
      </c>
      <c r="CN15" s="94">
        <v>0</v>
      </c>
      <c r="CO15" s="94">
        <v>0</v>
      </c>
      <c r="CP15" s="94">
        <v>0</v>
      </c>
      <c r="CQ15" s="94">
        <v>0</v>
      </c>
      <c r="CR15" s="94">
        <v>0</v>
      </c>
      <c r="CS15" s="94">
        <v>0</v>
      </c>
      <c r="CT15" s="94">
        <v>0</v>
      </c>
      <c r="CU15" s="94">
        <v>10866.157715430001</v>
      </c>
      <c r="CV15" s="96">
        <v>0</v>
      </c>
      <c r="CW15" s="94">
        <v>0</v>
      </c>
      <c r="CX15" s="94">
        <v>17845.874232800001</v>
      </c>
      <c r="CY15" s="94">
        <v>18306.964683649996</v>
      </c>
      <c r="CZ15" s="94">
        <v>18333.441473639999</v>
      </c>
      <c r="DA15" s="94">
        <v>18487.769321779997</v>
      </c>
      <c r="DB15" s="94">
        <v>18599.313014660001</v>
      </c>
      <c r="DC15" s="94">
        <v>17766.91448087</v>
      </c>
      <c r="DD15" s="94">
        <v>17751.137161240003</v>
      </c>
      <c r="DE15" s="94">
        <v>24571.558411240003</v>
      </c>
      <c r="DF15" s="94">
        <v>24571.558411240003</v>
      </c>
      <c r="DG15" s="94">
        <v>26477.131569870002</v>
      </c>
      <c r="DH15" s="97">
        <v>332.32454371</v>
      </c>
      <c r="DI15" s="98">
        <v>-472.15973223000009</v>
      </c>
      <c r="DJ15" s="98">
        <v>-634.54441846999998</v>
      </c>
      <c r="DK15" s="98">
        <v>-634.54441846999998</v>
      </c>
      <c r="DL15" s="98">
        <v>-709.6360261100001</v>
      </c>
      <c r="DM15" s="98">
        <v>-250.91778746000017</v>
      </c>
      <c r="DN15" s="98">
        <v>-250.91778746</v>
      </c>
      <c r="DO15" s="98">
        <v>-1281.9860383900002</v>
      </c>
      <c r="DP15" s="98">
        <v>6880.4359977900003</v>
      </c>
      <c r="DQ15" s="98">
        <v>6880.4359977900003</v>
      </c>
      <c r="DR15" s="98">
        <v>7128.2301050600008</v>
      </c>
      <c r="DS15" s="98">
        <v>17501.778973419998</v>
      </c>
      <c r="DT15" s="97">
        <v>0</v>
      </c>
      <c r="DU15" s="94">
        <v>-1118.1894245000001</v>
      </c>
      <c r="DV15" s="94">
        <v>-10979.706671299999</v>
      </c>
      <c r="DW15" s="94">
        <v>-10220.028887479999</v>
      </c>
      <c r="DX15" s="94">
        <v>-10331.464904259999</v>
      </c>
      <c r="DY15" s="94">
        <v>-10391.072160670001</v>
      </c>
      <c r="DZ15" s="94">
        <v>-10039.13164148</v>
      </c>
      <c r="EA15" s="94">
        <v>-10864.76673354</v>
      </c>
      <c r="EB15" s="94">
        <v>-10758.2596514</v>
      </c>
      <c r="EC15" s="94">
        <v>-13514.01716127</v>
      </c>
      <c r="ED15" s="94">
        <v>-5326.6714527900003</v>
      </c>
      <c r="EE15" s="94">
        <v>-4878.9727615399997</v>
      </c>
      <c r="EF15" s="96">
        <v>0</v>
      </c>
      <c r="EG15" s="94">
        <v>-992.90361452000002</v>
      </c>
      <c r="EH15" s="94">
        <v>-1271.7318312300001</v>
      </c>
      <c r="EI15" s="94">
        <v>-1271.7318312300001</v>
      </c>
      <c r="EJ15" s="94">
        <v>-1446.7538083099998</v>
      </c>
      <c r="EK15" s="94">
        <v>-510.72919289999999</v>
      </c>
      <c r="EL15" s="94">
        <v>-369.59342156000002</v>
      </c>
      <c r="EM15" s="94">
        <v>-1669.5153337500001</v>
      </c>
      <c r="EN15" s="94">
        <v>-2119.3989703699999</v>
      </c>
      <c r="EO15" s="94">
        <v>-1509.6504468000001</v>
      </c>
      <c r="EP15" s="94">
        <v>-1589.61891483</v>
      </c>
      <c r="EQ15" s="94">
        <v>-3457.3107824699996</v>
      </c>
      <c r="ER15" s="96">
        <v>0</v>
      </c>
      <c r="ES15" s="94">
        <v>-1400.8356822999999</v>
      </c>
      <c r="ET15" s="94">
        <v>-1797.2554802300001</v>
      </c>
      <c r="EU15" s="94">
        <v>-1716.0523432699999</v>
      </c>
      <c r="EV15" s="94">
        <v>-1979.2029580999999</v>
      </c>
      <c r="EW15" s="94">
        <v>-3239.5518578299998</v>
      </c>
      <c r="EX15" s="94">
        <v>-3239.5518578299998</v>
      </c>
      <c r="EY15" s="94">
        <v>-4373.63318101</v>
      </c>
      <c r="EZ15" s="94">
        <v>-4721.5856386099995</v>
      </c>
      <c r="FA15" s="94">
        <v>-4644.5444892299993</v>
      </c>
      <c r="FB15" s="94">
        <v>-4693.80492349</v>
      </c>
      <c r="FC15" s="94">
        <v>-5584.7446998400001</v>
      </c>
      <c r="FD15" s="96">
        <v>0</v>
      </c>
      <c r="FE15" s="94">
        <v>-980.79641858000002</v>
      </c>
      <c r="FF15" s="94">
        <v>4963.4570283999992</v>
      </c>
      <c r="FG15" s="94">
        <v>4805.9518507499997</v>
      </c>
      <c r="FH15" s="94">
        <v>4527.6956281700004</v>
      </c>
      <c r="FI15" s="94">
        <v>2998.89731996</v>
      </c>
      <c r="FJ15" s="94">
        <v>3188.9374463200002</v>
      </c>
      <c r="FK15" s="94">
        <v>1782.9542580100001</v>
      </c>
      <c r="FL15" s="94">
        <v>1120.99033504</v>
      </c>
      <c r="FM15" s="94">
        <v>1120.99033504</v>
      </c>
      <c r="FN15" s="94">
        <v>1081.1304381199998</v>
      </c>
      <c r="FO15" s="94"/>
    </row>
    <row r="16" spans="1:171" ht="20.100000000000001" customHeight="1" x14ac:dyDescent="0.25">
      <c r="A16" s="157"/>
      <c r="B16" s="11" t="s">
        <v>81</v>
      </c>
      <c r="C16" s="93">
        <v>304000</v>
      </c>
      <c r="D16" s="94">
        <v>0</v>
      </c>
      <c r="E16" s="94">
        <v>0</v>
      </c>
      <c r="F16" s="94">
        <v>0</v>
      </c>
      <c r="G16" s="94">
        <v>0</v>
      </c>
      <c r="H16" s="94">
        <v>0</v>
      </c>
      <c r="I16" s="94">
        <v>0</v>
      </c>
      <c r="J16" s="94">
        <v>0</v>
      </c>
      <c r="K16" s="94">
        <v>0</v>
      </c>
      <c r="L16" s="94">
        <v>0</v>
      </c>
      <c r="M16" s="94">
        <v>0</v>
      </c>
      <c r="N16" s="94">
        <v>0</v>
      </c>
      <c r="O16" s="95">
        <v>0</v>
      </c>
      <c r="P16" s="94">
        <v>0</v>
      </c>
      <c r="Q16" s="94">
        <v>0</v>
      </c>
      <c r="R16" s="94">
        <v>0</v>
      </c>
      <c r="S16" s="94">
        <v>0</v>
      </c>
      <c r="T16" s="94">
        <v>0</v>
      </c>
      <c r="U16" s="94">
        <v>0</v>
      </c>
      <c r="V16" s="94">
        <v>0</v>
      </c>
      <c r="W16" s="94">
        <v>0</v>
      </c>
      <c r="X16" s="94">
        <v>0</v>
      </c>
      <c r="Y16" s="94">
        <v>0</v>
      </c>
      <c r="Z16" s="94">
        <v>0</v>
      </c>
      <c r="AA16" s="95">
        <v>0</v>
      </c>
      <c r="AB16" s="94">
        <v>0</v>
      </c>
      <c r="AC16" s="94">
        <v>0</v>
      </c>
      <c r="AD16" s="94">
        <v>0</v>
      </c>
      <c r="AE16" s="94">
        <v>0</v>
      </c>
      <c r="AF16" s="94">
        <v>0</v>
      </c>
      <c r="AG16" s="94">
        <v>0</v>
      </c>
      <c r="AH16" s="94">
        <v>0</v>
      </c>
      <c r="AI16" s="94">
        <v>0</v>
      </c>
      <c r="AJ16" s="94">
        <v>0</v>
      </c>
      <c r="AK16" s="94">
        <v>0</v>
      </c>
      <c r="AL16" s="94">
        <v>0</v>
      </c>
      <c r="AM16" s="95">
        <v>0</v>
      </c>
      <c r="AN16" s="94">
        <v>0</v>
      </c>
      <c r="AO16" s="94">
        <v>0</v>
      </c>
      <c r="AP16" s="94">
        <v>0</v>
      </c>
      <c r="AQ16" s="94">
        <v>0</v>
      </c>
      <c r="AR16" s="94">
        <v>11755.194</v>
      </c>
      <c r="AS16" s="94">
        <v>-122.37</v>
      </c>
      <c r="AT16" s="94">
        <v>-122.37</v>
      </c>
      <c r="AU16" s="94">
        <v>-122.37</v>
      </c>
      <c r="AV16" s="94">
        <v>-122.37</v>
      </c>
      <c r="AW16" s="94">
        <v>-122.37</v>
      </c>
      <c r="AX16" s="94">
        <v>-122.37</v>
      </c>
      <c r="AY16" s="95">
        <v>-122.37</v>
      </c>
      <c r="AZ16" s="94">
        <v>0</v>
      </c>
      <c r="BA16" s="94">
        <v>0</v>
      </c>
      <c r="BB16" s="94">
        <v>0</v>
      </c>
      <c r="BC16" s="94">
        <v>0</v>
      </c>
      <c r="BD16" s="94">
        <v>21048.226999999999</v>
      </c>
      <c r="BE16" s="94">
        <v>21048.226999999999</v>
      </c>
      <c r="BF16" s="94">
        <v>21048.226999999999</v>
      </c>
      <c r="BG16" s="94">
        <v>21048.226999999999</v>
      </c>
      <c r="BH16" s="94">
        <v>21048.226999999999</v>
      </c>
      <c r="BI16" s="94">
        <v>21048.226999999999</v>
      </c>
      <c r="BJ16" s="94">
        <v>-7206.5897081300045</v>
      </c>
      <c r="BK16" s="94">
        <v>1049.8338419099732</v>
      </c>
      <c r="BL16" s="96">
        <v>0</v>
      </c>
      <c r="BM16" s="94">
        <v>8272.2978542500005</v>
      </c>
      <c r="BN16" s="94">
        <v>8272.2978542500005</v>
      </c>
      <c r="BO16" s="94">
        <v>8272.2978542500005</v>
      </c>
      <c r="BP16" s="94">
        <v>18991.94033628</v>
      </c>
      <c r="BQ16" s="94">
        <v>18991.94033628</v>
      </c>
      <c r="BR16" s="94">
        <v>18991.94033628</v>
      </c>
      <c r="BS16" s="94">
        <v>18991.94033628</v>
      </c>
      <c r="BT16" s="94">
        <v>44903.819336280001</v>
      </c>
      <c r="BU16" s="94">
        <v>44903.819336280001</v>
      </c>
      <c r="BV16" s="94">
        <v>44903.819336280001</v>
      </c>
      <c r="BW16" s="94">
        <v>44903.819336280001</v>
      </c>
      <c r="BX16" s="96">
        <v>0</v>
      </c>
      <c r="BY16" s="94">
        <v>0</v>
      </c>
      <c r="BZ16" s="94">
        <v>0</v>
      </c>
      <c r="CA16" s="94">
        <v>0</v>
      </c>
      <c r="CB16" s="94">
        <v>0</v>
      </c>
      <c r="CC16" s="94">
        <v>0</v>
      </c>
      <c r="CD16" s="94">
        <v>0</v>
      </c>
      <c r="CE16" s="94">
        <v>0</v>
      </c>
      <c r="CF16" s="94">
        <v>37467.578819479997</v>
      </c>
      <c r="CG16" s="94">
        <v>37467.578819479997</v>
      </c>
      <c r="CH16" s="94">
        <v>37467.578819480012</v>
      </c>
      <c r="CI16" s="94">
        <v>37467.578819480012</v>
      </c>
      <c r="CJ16" s="96">
        <v>0</v>
      </c>
      <c r="CK16" s="94">
        <v>0</v>
      </c>
      <c r="CL16" s="94">
        <v>0</v>
      </c>
      <c r="CM16" s="94">
        <v>0</v>
      </c>
      <c r="CN16" s="94">
        <v>0</v>
      </c>
      <c r="CO16" s="94">
        <v>0</v>
      </c>
      <c r="CP16" s="94">
        <v>0</v>
      </c>
      <c r="CQ16" s="94">
        <v>19385.74991504</v>
      </c>
      <c r="CR16" s="94">
        <v>19449.692248810003</v>
      </c>
      <c r="CS16" s="94">
        <v>19449.692248810003</v>
      </c>
      <c r="CT16" s="94">
        <v>56208.183004669998</v>
      </c>
      <c r="CU16" s="94">
        <v>56208.183004669998</v>
      </c>
      <c r="CV16" s="96">
        <v>0</v>
      </c>
      <c r="CW16" s="94">
        <v>0</v>
      </c>
      <c r="CX16" s="94">
        <v>9508.7576499999996</v>
      </c>
      <c r="CY16" s="94">
        <v>9508.7576499999996</v>
      </c>
      <c r="CZ16" s="94">
        <v>-16654.11735</v>
      </c>
      <c r="DA16" s="94">
        <v>12858.683650000001</v>
      </c>
      <c r="DB16" s="94">
        <v>12858.683650000001</v>
      </c>
      <c r="DC16" s="94">
        <v>12858.683650000001</v>
      </c>
      <c r="DD16" s="94">
        <v>-3849.0110568799973</v>
      </c>
      <c r="DE16" s="94">
        <v>-3849.0110568799973</v>
      </c>
      <c r="DF16" s="94">
        <v>-3849.0110568799973</v>
      </c>
      <c r="DG16" s="94">
        <v>-3849.0110568799973</v>
      </c>
      <c r="DH16" s="97">
        <v>33901.25</v>
      </c>
      <c r="DI16" s="98">
        <v>33901.25</v>
      </c>
      <c r="DJ16" s="98">
        <v>33901.25</v>
      </c>
      <c r="DK16" s="98">
        <v>33901.25</v>
      </c>
      <c r="DL16" s="98">
        <v>6901.05</v>
      </c>
      <c r="DM16" s="98">
        <v>6901.05</v>
      </c>
      <c r="DN16" s="98">
        <v>39978.725206319999</v>
      </c>
      <c r="DO16" s="98">
        <v>48983.187234320001</v>
      </c>
      <c r="DP16" s="98">
        <v>2307.7474849200003</v>
      </c>
      <c r="DQ16" s="98">
        <v>2307.7474849200003</v>
      </c>
      <c r="DR16" s="98">
        <v>2307.7474849200003</v>
      </c>
      <c r="DS16" s="98">
        <v>19004.547484919996</v>
      </c>
      <c r="DT16" s="97">
        <v>0</v>
      </c>
      <c r="DU16" s="94">
        <v>0</v>
      </c>
      <c r="DV16" s="94">
        <v>0</v>
      </c>
      <c r="DW16" s="94">
        <v>34687.5</v>
      </c>
      <c r="DX16" s="94">
        <v>34687.5</v>
      </c>
      <c r="DY16" s="94">
        <v>34687.5</v>
      </c>
      <c r="DZ16" s="94">
        <v>48177.75</v>
      </c>
      <c r="EA16" s="94">
        <v>48177.75</v>
      </c>
      <c r="EB16" s="94">
        <v>-4589.5635487999998</v>
      </c>
      <c r="EC16" s="94">
        <v>-4589.5635487999998</v>
      </c>
      <c r="ED16" s="94">
        <v>-4589.5635487999998</v>
      </c>
      <c r="EE16" s="94">
        <v>-4589.5635487999998</v>
      </c>
      <c r="EF16" s="96">
        <v>0</v>
      </c>
      <c r="EG16" s="94">
        <v>-2759.0194536899999</v>
      </c>
      <c r="EH16" s="94">
        <v>-2759.0194536899999</v>
      </c>
      <c r="EI16" s="94">
        <v>-2759.0194536899999</v>
      </c>
      <c r="EJ16" s="94">
        <v>-2759.0194536899999</v>
      </c>
      <c r="EK16" s="94">
        <v>-2759.0194536899999</v>
      </c>
      <c r="EL16" s="94">
        <v>-2759.0194536899999</v>
      </c>
      <c r="EM16" s="94">
        <v>-2759.0194536899999</v>
      </c>
      <c r="EN16" s="94">
        <v>-2759.0194536899999</v>
      </c>
      <c r="EO16" s="94">
        <v>-2759.0194536899999</v>
      </c>
      <c r="EP16" s="94">
        <v>-2759.0194536899999</v>
      </c>
      <c r="EQ16" s="94">
        <v>-2759.0194536899999</v>
      </c>
      <c r="ER16" s="96">
        <v>0</v>
      </c>
      <c r="ES16" s="94">
        <v>0</v>
      </c>
      <c r="ET16" s="94">
        <v>0</v>
      </c>
      <c r="EU16" s="94">
        <v>0</v>
      </c>
      <c r="EV16" s="94">
        <v>0</v>
      </c>
      <c r="EW16" s="94">
        <v>0</v>
      </c>
      <c r="EX16" s="94">
        <v>0</v>
      </c>
      <c r="EY16" s="94">
        <v>0</v>
      </c>
      <c r="EZ16" s="94">
        <v>0</v>
      </c>
      <c r="FA16" s="94">
        <v>0</v>
      </c>
      <c r="FB16" s="94">
        <v>0</v>
      </c>
      <c r="FC16" s="94">
        <v>0</v>
      </c>
      <c r="FD16" s="96">
        <v>0</v>
      </c>
      <c r="FE16" s="94">
        <v>0</v>
      </c>
      <c r="FF16" s="94">
        <v>0</v>
      </c>
      <c r="FG16" s="94">
        <v>0</v>
      </c>
      <c r="FH16" s="94">
        <v>0</v>
      </c>
      <c r="FI16" s="94">
        <v>0</v>
      </c>
      <c r="FJ16" s="94">
        <v>0</v>
      </c>
      <c r="FK16" s="94">
        <v>20483.266453159998</v>
      </c>
      <c r="FL16" s="94">
        <v>20483.266453159998</v>
      </c>
      <c r="FM16" s="94">
        <v>20483.266453159998</v>
      </c>
      <c r="FN16" s="94">
        <v>20483.266453159998</v>
      </c>
      <c r="FO16" s="94"/>
    </row>
    <row r="17" spans="1:171" ht="20.100000000000001" customHeight="1" x14ac:dyDescent="0.25">
      <c r="A17" s="157"/>
      <c r="B17" s="11" t="s">
        <v>82</v>
      </c>
      <c r="C17" s="93">
        <v>305000</v>
      </c>
      <c r="D17" s="94">
        <v>793.64</v>
      </c>
      <c r="E17" s="94">
        <v>12692.69</v>
      </c>
      <c r="F17" s="94">
        <v>7930.49</v>
      </c>
      <c r="G17" s="94">
        <v>7930.49</v>
      </c>
      <c r="H17" s="94">
        <v>7930.49</v>
      </c>
      <c r="I17" s="94">
        <v>17897.115000000002</v>
      </c>
      <c r="J17" s="94">
        <v>17897.115000000002</v>
      </c>
      <c r="K17" s="94">
        <v>17897.115000000002</v>
      </c>
      <c r="L17" s="94">
        <v>17897.115000000002</v>
      </c>
      <c r="M17" s="94">
        <v>17897.115000000002</v>
      </c>
      <c r="N17" s="94">
        <v>17897.115000000002</v>
      </c>
      <c r="O17" s="95">
        <v>13103.174999999999</v>
      </c>
      <c r="P17" s="94">
        <v>0</v>
      </c>
      <c r="Q17" s="94">
        <v>0</v>
      </c>
      <c r="R17" s="94">
        <v>0</v>
      </c>
      <c r="S17" s="94">
        <v>0</v>
      </c>
      <c r="T17" s="94">
        <v>0</v>
      </c>
      <c r="U17" s="94">
        <v>-3996.25</v>
      </c>
      <c r="V17" s="94">
        <v>11989.75</v>
      </c>
      <c r="W17" s="94">
        <v>19982.75</v>
      </c>
      <c r="X17" s="94">
        <v>24778.55</v>
      </c>
      <c r="Y17" s="94">
        <v>24778.55</v>
      </c>
      <c r="Z17" s="94">
        <v>34769.800000000003</v>
      </c>
      <c r="AA17" s="95">
        <v>34769.800000000003</v>
      </c>
      <c r="AB17" s="94">
        <v>0</v>
      </c>
      <c r="AC17" s="94">
        <v>7993</v>
      </c>
      <c r="AD17" s="94">
        <v>7993</v>
      </c>
      <c r="AE17" s="94">
        <v>17984.25</v>
      </c>
      <c r="AF17" s="94">
        <v>17984.25</v>
      </c>
      <c r="AG17" s="94">
        <v>9991.25</v>
      </c>
      <c r="AH17" s="94">
        <v>9991.25</v>
      </c>
      <c r="AI17" s="94">
        <v>9991.25</v>
      </c>
      <c r="AJ17" s="94">
        <v>9991.25</v>
      </c>
      <c r="AK17" s="94">
        <v>9991.25</v>
      </c>
      <c r="AL17" s="94">
        <v>9991.25</v>
      </c>
      <c r="AM17" s="95">
        <v>33970.25</v>
      </c>
      <c r="AN17" s="94">
        <v>0</v>
      </c>
      <c r="AO17" s="94">
        <v>0</v>
      </c>
      <c r="AP17" s="94">
        <v>0</v>
      </c>
      <c r="AQ17" s="94">
        <v>0</v>
      </c>
      <c r="AR17" s="94">
        <v>0</v>
      </c>
      <c r="AS17" s="94">
        <v>0</v>
      </c>
      <c r="AT17" s="94">
        <v>0</v>
      </c>
      <c r="AU17" s="94">
        <v>0</v>
      </c>
      <c r="AV17" s="94">
        <v>0</v>
      </c>
      <c r="AW17" s="94">
        <v>0</v>
      </c>
      <c r="AX17" s="94">
        <v>0</v>
      </c>
      <c r="AY17" s="95">
        <v>0</v>
      </c>
      <c r="AZ17" s="94">
        <v>0</v>
      </c>
      <c r="BA17" s="94">
        <v>0</v>
      </c>
      <c r="BB17" s="94">
        <v>0</v>
      </c>
      <c r="BC17" s="94">
        <v>0</v>
      </c>
      <c r="BD17" s="94">
        <v>0</v>
      </c>
      <c r="BE17" s="94">
        <v>0</v>
      </c>
      <c r="BF17" s="94">
        <v>0</v>
      </c>
      <c r="BG17" s="94">
        <v>0</v>
      </c>
      <c r="BH17" s="94">
        <v>0</v>
      </c>
      <c r="BI17" s="94">
        <v>0</v>
      </c>
      <c r="BJ17" s="94">
        <v>0</v>
      </c>
      <c r="BK17" s="94">
        <v>0</v>
      </c>
      <c r="BL17" s="96">
        <v>0</v>
      </c>
      <c r="BM17" s="94">
        <v>0</v>
      </c>
      <c r="BN17" s="94">
        <v>0</v>
      </c>
      <c r="BO17" s="94">
        <v>0</v>
      </c>
      <c r="BP17" s="94">
        <v>0</v>
      </c>
      <c r="BQ17" s="94">
        <v>0</v>
      </c>
      <c r="BR17" s="94">
        <v>0</v>
      </c>
      <c r="BS17" s="94">
        <v>0</v>
      </c>
      <c r="BT17" s="94">
        <v>0</v>
      </c>
      <c r="BU17" s="94">
        <v>0</v>
      </c>
      <c r="BV17" s="94">
        <v>0</v>
      </c>
      <c r="BW17" s="94">
        <v>0</v>
      </c>
      <c r="BX17" s="96">
        <v>0</v>
      </c>
      <c r="BY17" s="94">
        <v>0</v>
      </c>
      <c r="BZ17" s="94">
        <v>0</v>
      </c>
      <c r="CA17" s="94">
        <v>0</v>
      </c>
      <c r="CB17" s="94">
        <v>0</v>
      </c>
      <c r="CC17" s="94">
        <v>0</v>
      </c>
      <c r="CD17" s="94">
        <v>0</v>
      </c>
      <c r="CE17" s="94">
        <v>0</v>
      </c>
      <c r="CF17" s="94">
        <v>0</v>
      </c>
      <c r="CG17" s="94">
        <v>0</v>
      </c>
      <c r="CH17" s="94">
        <v>0</v>
      </c>
      <c r="CI17" s="94">
        <v>0</v>
      </c>
      <c r="CJ17" s="96">
        <v>0</v>
      </c>
      <c r="CK17" s="94">
        <v>0</v>
      </c>
      <c r="CL17" s="94">
        <v>0</v>
      </c>
      <c r="CM17" s="94">
        <v>0</v>
      </c>
      <c r="CN17" s="94">
        <v>0</v>
      </c>
      <c r="CO17" s="94">
        <v>0</v>
      </c>
      <c r="CP17" s="94">
        <v>0</v>
      </c>
      <c r="CQ17" s="94">
        <v>0</v>
      </c>
      <c r="CR17" s="94">
        <v>0</v>
      </c>
      <c r="CS17" s="94">
        <v>0</v>
      </c>
      <c r="CT17" s="94">
        <v>0</v>
      </c>
      <c r="CU17" s="94">
        <v>0</v>
      </c>
      <c r="CV17" s="96">
        <v>0</v>
      </c>
      <c r="CW17" s="94">
        <v>0</v>
      </c>
      <c r="CX17" s="94">
        <v>0</v>
      </c>
      <c r="CY17" s="94">
        <v>0</v>
      </c>
      <c r="CZ17" s="94">
        <v>0</v>
      </c>
      <c r="DA17" s="94">
        <v>0</v>
      </c>
      <c r="DB17" s="94">
        <v>0</v>
      </c>
      <c r="DC17" s="94">
        <v>0</v>
      </c>
      <c r="DD17" s="94">
        <v>0</v>
      </c>
      <c r="DE17" s="94">
        <v>0</v>
      </c>
      <c r="DF17" s="94">
        <v>0</v>
      </c>
      <c r="DG17" s="94">
        <v>0</v>
      </c>
      <c r="DH17" s="97">
        <v>0</v>
      </c>
      <c r="DI17" s="98">
        <v>0</v>
      </c>
      <c r="DJ17" s="98">
        <v>0</v>
      </c>
      <c r="DK17" s="98">
        <v>0</v>
      </c>
      <c r="DL17" s="98">
        <v>0</v>
      </c>
      <c r="DM17" s="98">
        <v>0</v>
      </c>
      <c r="DN17" s="98">
        <v>0</v>
      </c>
      <c r="DO17" s="98">
        <v>0</v>
      </c>
      <c r="DP17" s="98">
        <v>0</v>
      </c>
      <c r="DQ17" s="98">
        <v>0</v>
      </c>
      <c r="DR17" s="98">
        <v>0</v>
      </c>
      <c r="DS17" s="98">
        <v>0</v>
      </c>
      <c r="DT17" s="97">
        <v>0</v>
      </c>
      <c r="DU17" s="94">
        <v>0</v>
      </c>
      <c r="DV17" s="94">
        <v>0</v>
      </c>
      <c r="DW17" s="94">
        <v>0</v>
      </c>
      <c r="DX17" s="94">
        <v>0</v>
      </c>
      <c r="DY17" s="94">
        <v>0</v>
      </c>
      <c r="DZ17" s="94">
        <v>0</v>
      </c>
      <c r="EA17" s="94">
        <v>0</v>
      </c>
      <c r="EB17" s="94">
        <v>37930.182218269998</v>
      </c>
      <c r="EC17" s="94">
        <v>37930.182218269998</v>
      </c>
      <c r="ED17" s="94">
        <v>37930.182218269998</v>
      </c>
      <c r="EE17" s="94">
        <v>73433.031577670001</v>
      </c>
      <c r="EF17" s="96">
        <v>0</v>
      </c>
      <c r="EG17" s="94">
        <v>0</v>
      </c>
      <c r="EH17" s="94">
        <v>0</v>
      </c>
      <c r="EI17" s="94">
        <v>0</v>
      </c>
      <c r="EJ17" s="94">
        <v>0</v>
      </c>
      <c r="EK17" s="94">
        <v>0</v>
      </c>
      <c r="EL17" s="94">
        <v>0</v>
      </c>
      <c r="EM17" s="94">
        <v>0</v>
      </c>
      <c r="EN17" s="94">
        <v>0</v>
      </c>
      <c r="EO17" s="94">
        <v>0</v>
      </c>
      <c r="EP17" s="94">
        <v>0</v>
      </c>
      <c r="EQ17" s="94">
        <v>0</v>
      </c>
      <c r="ER17" s="96">
        <v>0</v>
      </c>
      <c r="ES17" s="94">
        <v>0</v>
      </c>
      <c r="ET17" s="94">
        <v>0</v>
      </c>
      <c r="EU17" s="94">
        <v>0</v>
      </c>
      <c r="EV17" s="94">
        <v>0</v>
      </c>
      <c r="EW17" s="94">
        <v>0</v>
      </c>
      <c r="EX17" s="94">
        <v>0</v>
      </c>
      <c r="EY17" s="94">
        <v>0</v>
      </c>
      <c r="EZ17" s="94">
        <v>0</v>
      </c>
      <c r="FA17" s="94">
        <v>0</v>
      </c>
      <c r="FB17" s="94">
        <v>0</v>
      </c>
      <c r="FC17" s="94">
        <v>0</v>
      </c>
      <c r="FD17" s="96">
        <v>0</v>
      </c>
      <c r="FE17" s="94">
        <v>0</v>
      </c>
      <c r="FF17" s="94">
        <v>0</v>
      </c>
      <c r="FG17" s="94">
        <v>0</v>
      </c>
      <c r="FH17" s="94">
        <v>0</v>
      </c>
      <c r="FI17" s="94">
        <v>0</v>
      </c>
      <c r="FJ17" s="94">
        <v>0</v>
      </c>
      <c r="FK17" s="94">
        <v>0</v>
      </c>
      <c r="FL17" s="94">
        <v>0</v>
      </c>
      <c r="FM17" s="94">
        <v>0</v>
      </c>
      <c r="FN17" s="94">
        <v>0</v>
      </c>
      <c r="FO17" s="94"/>
    </row>
    <row r="18" spans="1:171" ht="20.100000000000001" customHeight="1" x14ac:dyDescent="0.25">
      <c r="A18" s="158"/>
      <c r="B18" s="29" t="s">
        <v>75</v>
      </c>
      <c r="C18" s="99">
        <v>307000</v>
      </c>
      <c r="D18" s="100"/>
      <c r="E18" s="100"/>
      <c r="F18" s="100"/>
      <c r="G18" s="100"/>
      <c r="H18" s="100"/>
      <c r="I18" s="100"/>
      <c r="J18" s="100"/>
      <c r="K18" s="100"/>
      <c r="L18" s="100"/>
      <c r="M18" s="100"/>
      <c r="N18" s="100"/>
      <c r="O18" s="101"/>
      <c r="P18" s="100"/>
      <c r="Q18" s="100"/>
      <c r="R18" s="100"/>
      <c r="S18" s="100"/>
      <c r="T18" s="100"/>
      <c r="U18" s="100"/>
      <c r="V18" s="100"/>
      <c r="W18" s="100"/>
      <c r="X18" s="100"/>
      <c r="Y18" s="100"/>
      <c r="Z18" s="100"/>
      <c r="AA18" s="101"/>
      <c r="AB18" s="100"/>
      <c r="AC18" s="100"/>
      <c r="AD18" s="100"/>
      <c r="AE18" s="100"/>
      <c r="AF18" s="100"/>
      <c r="AG18" s="100"/>
      <c r="AH18" s="100"/>
      <c r="AI18" s="100"/>
      <c r="AJ18" s="100"/>
      <c r="AK18" s="100"/>
      <c r="AL18" s="100"/>
      <c r="AM18" s="101"/>
      <c r="AN18" s="100"/>
      <c r="AO18" s="100"/>
      <c r="AP18" s="100"/>
      <c r="AQ18" s="100"/>
      <c r="AR18" s="100"/>
      <c r="AS18" s="100"/>
      <c r="AT18" s="100"/>
      <c r="AU18" s="100"/>
      <c r="AV18" s="100"/>
      <c r="AW18" s="100"/>
      <c r="AX18" s="100"/>
      <c r="AY18" s="101"/>
      <c r="AZ18" s="100"/>
      <c r="BA18" s="100"/>
      <c r="BB18" s="100"/>
      <c r="BC18" s="100"/>
      <c r="BD18" s="100"/>
      <c r="BE18" s="100"/>
      <c r="BF18" s="100"/>
      <c r="BG18" s="100"/>
      <c r="BH18" s="100"/>
      <c r="BI18" s="100"/>
      <c r="BJ18" s="100">
        <v>28254.816708130002</v>
      </c>
      <c r="BK18" s="100">
        <v>19998.393158089999</v>
      </c>
      <c r="BL18" s="102">
        <v>0</v>
      </c>
      <c r="BM18" s="100">
        <v>-8272.2978542500005</v>
      </c>
      <c r="BN18" s="100">
        <v>-8272.2978542500005</v>
      </c>
      <c r="BO18" s="100">
        <v>-8272.2978542500005</v>
      </c>
      <c r="BP18" s="100">
        <v>-18991.94033628</v>
      </c>
      <c r="BQ18" s="100">
        <v>-18991.94033628</v>
      </c>
      <c r="BR18" s="100">
        <v>-18991.94033628</v>
      </c>
      <c r="BS18" s="100">
        <v>-18991.94033628</v>
      </c>
      <c r="BT18" s="100">
        <v>-18991.94033628</v>
      </c>
      <c r="BU18" s="100">
        <v>-18991.94033628</v>
      </c>
      <c r="BV18" s="100">
        <v>-18991.94033628</v>
      </c>
      <c r="BW18" s="100">
        <v>-18991.94033628</v>
      </c>
      <c r="BX18" s="102">
        <v>0</v>
      </c>
      <c r="BY18" s="100">
        <v>0</v>
      </c>
      <c r="BZ18" s="100">
        <v>0</v>
      </c>
      <c r="CA18" s="100">
        <v>0</v>
      </c>
      <c r="CB18" s="100">
        <v>0</v>
      </c>
      <c r="CC18" s="100">
        <v>0</v>
      </c>
      <c r="CD18" s="100">
        <v>0</v>
      </c>
      <c r="CE18" s="100">
        <v>0</v>
      </c>
      <c r="CF18" s="100">
        <v>0</v>
      </c>
      <c r="CG18" s="100">
        <v>0</v>
      </c>
      <c r="CH18" s="100">
        <v>0</v>
      </c>
      <c r="CI18" s="100">
        <v>0</v>
      </c>
      <c r="CJ18" s="102">
        <v>0</v>
      </c>
      <c r="CK18" s="100">
        <v>0</v>
      </c>
      <c r="CL18" s="100">
        <v>0</v>
      </c>
      <c r="CM18" s="100">
        <v>0</v>
      </c>
      <c r="CN18" s="100">
        <v>0</v>
      </c>
      <c r="CO18" s="100">
        <v>0</v>
      </c>
      <c r="CP18" s="100">
        <v>0</v>
      </c>
      <c r="CQ18" s="100">
        <v>0</v>
      </c>
      <c r="CR18" s="100">
        <v>0</v>
      </c>
      <c r="CS18" s="100">
        <v>0</v>
      </c>
      <c r="CT18" s="100">
        <v>0</v>
      </c>
      <c r="CU18" s="100">
        <v>0</v>
      </c>
      <c r="CV18" s="102">
        <v>0</v>
      </c>
      <c r="CW18" s="100">
        <v>0</v>
      </c>
      <c r="CX18" s="100">
        <v>0</v>
      </c>
      <c r="CY18" s="100">
        <v>0</v>
      </c>
      <c r="CZ18" s="100">
        <v>0</v>
      </c>
      <c r="DA18" s="100">
        <v>0</v>
      </c>
      <c r="DB18" s="100">
        <v>0</v>
      </c>
      <c r="DC18" s="100">
        <v>0</v>
      </c>
      <c r="DD18" s="100">
        <v>0</v>
      </c>
      <c r="DE18" s="100">
        <v>0</v>
      </c>
      <c r="DF18" s="100">
        <v>0</v>
      </c>
      <c r="DG18" s="100">
        <v>0</v>
      </c>
      <c r="DH18" s="97">
        <v>0</v>
      </c>
      <c r="DI18" s="98">
        <v>0</v>
      </c>
      <c r="DJ18" s="98">
        <v>0</v>
      </c>
      <c r="DK18" s="103">
        <v>0</v>
      </c>
      <c r="DL18" s="103">
        <v>0</v>
      </c>
      <c r="DM18" s="98">
        <v>0</v>
      </c>
      <c r="DN18" s="103">
        <v>0</v>
      </c>
      <c r="DO18" s="103">
        <v>-9004.4620279999999</v>
      </c>
      <c r="DP18" s="103">
        <v>-9004.4620279999999</v>
      </c>
      <c r="DQ18" s="103">
        <v>-9004.4620279999999</v>
      </c>
      <c r="DR18" s="103">
        <v>-9004.4620279999999</v>
      </c>
      <c r="DS18" s="103">
        <v>-9004.4620279999999</v>
      </c>
      <c r="DT18" s="97">
        <v>0</v>
      </c>
      <c r="DU18" s="94">
        <v>0</v>
      </c>
      <c r="DV18" s="94">
        <v>0</v>
      </c>
      <c r="DW18" s="94">
        <v>0</v>
      </c>
      <c r="DX18" s="94">
        <v>0</v>
      </c>
      <c r="DY18" s="94">
        <v>0</v>
      </c>
      <c r="DZ18" s="100">
        <v>0</v>
      </c>
      <c r="EA18" s="100">
        <v>0</v>
      </c>
      <c r="EB18" s="100">
        <v>0</v>
      </c>
      <c r="EC18" s="100">
        <v>0</v>
      </c>
      <c r="ED18" s="100">
        <v>0</v>
      </c>
      <c r="EE18" s="100">
        <v>0</v>
      </c>
      <c r="EF18" s="96">
        <v>0</v>
      </c>
      <c r="EG18" s="94">
        <v>0</v>
      </c>
      <c r="EH18" s="94">
        <v>0</v>
      </c>
      <c r="EI18" s="94">
        <v>0</v>
      </c>
      <c r="EJ18" s="94">
        <v>0</v>
      </c>
      <c r="EK18" s="100">
        <v>0</v>
      </c>
      <c r="EL18" s="100">
        <v>0</v>
      </c>
      <c r="EM18" s="100">
        <v>0</v>
      </c>
      <c r="EN18" s="100">
        <v>0</v>
      </c>
      <c r="EO18" s="100">
        <v>0</v>
      </c>
      <c r="EP18" s="100">
        <v>0</v>
      </c>
      <c r="EQ18" s="100">
        <v>0</v>
      </c>
      <c r="ER18" s="96">
        <v>0</v>
      </c>
      <c r="ES18" s="94">
        <v>0</v>
      </c>
      <c r="ET18" s="94">
        <v>0</v>
      </c>
      <c r="EU18" s="94">
        <v>0</v>
      </c>
      <c r="EV18" s="94">
        <v>0</v>
      </c>
      <c r="EW18" s="100">
        <v>0</v>
      </c>
      <c r="EX18" s="94">
        <v>0</v>
      </c>
      <c r="EY18" s="94">
        <v>0</v>
      </c>
      <c r="EZ18" s="100">
        <v>0</v>
      </c>
      <c r="FA18" s="100">
        <v>0</v>
      </c>
      <c r="FB18" s="100">
        <v>0</v>
      </c>
      <c r="FC18" s="94">
        <v>0</v>
      </c>
      <c r="FD18" s="96">
        <v>0</v>
      </c>
      <c r="FE18" s="94">
        <v>0</v>
      </c>
      <c r="FF18" s="94">
        <v>0</v>
      </c>
      <c r="FG18" s="94">
        <v>0</v>
      </c>
      <c r="FH18" s="94">
        <v>0</v>
      </c>
      <c r="FI18" s="94">
        <v>0</v>
      </c>
      <c r="FJ18" s="94">
        <v>0</v>
      </c>
      <c r="FK18" s="94">
        <v>-20483.266453159998</v>
      </c>
      <c r="FL18" s="100">
        <v>-20483.266453159998</v>
      </c>
      <c r="FM18" s="100">
        <v>-20483.266453159998</v>
      </c>
      <c r="FN18" s="100">
        <v>-20483.266453159998</v>
      </c>
      <c r="FO18" s="94"/>
    </row>
    <row r="19" spans="1:171" ht="35.1" customHeight="1" x14ac:dyDescent="0.25">
      <c r="A19" s="163" t="s">
        <v>83</v>
      </c>
      <c r="B19" s="26" t="s">
        <v>68</v>
      </c>
      <c r="C19" s="27"/>
      <c r="D19" s="59">
        <v>942.37395567999897</v>
      </c>
      <c r="E19" s="59">
        <v>-4127.2683426400054</v>
      </c>
      <c r="F19" s="59">
        <v>903.21363042999565</v>
      </c>
      <c r="G19" s="59">
        <v>3970.8100377899982</v>
      </c>
      <c r="H19" s="59">
        <v>1575.9167525599978</v>
      </c>
      <c r="I19" s="59">
        <v>10957.03027947</v>
      </c>
      <c r="J19" s="59">
        <v>8616.7757990700011</v>
      </c>
      <c r="K19" s="59">
        <v>5176.3374589000014</v>
      </c>
      <c r="L19" s="59">
        <v>8198.1290289200024</v>
      </c>
      <c r="M19" s="59">
        <v>12353.352357870004</v>
      </c>
      <c r="N19" s="59">
        <v>11094.266933700004</v>
      </c>
      <c r="O19" s="60">
        <v>23557.555883580004</v>
      </c>
      <c r="P19" s="59">
        <v>-1460.3739555599986</v>
      </c>
      <c r="Q19" s="59">
        <v>-4697.507602419998</v>
      </c>
      <c r="R19" s="59">
        <v>-978.51565799999753</v>
      </c>
      <c r="S19" s="59">
        <v>4519.6231426800032</v>
      </c>
      <c r="T19" s="59">
        <v>3657.7903603500031</v>
      </c>
      <c r="U19" s="59">
        <v>6707.4122061900052</v>
      </c>
      <c r="V19" s="59">
        <v>16936.103280040006</v>
      </c>
      <c r="W19" s="59">
        <v>16655.112188100007</v>
      </c>
      <c r="X19" s="59">
        <v>24378.115306440006</v>
      </c>
      <c r="Y19" s="59">
        <v>33203.166567560009</v>
      </c>
      <c r="Z19" s="59">
        <v>41222.140235980012</v>
      </c>
      <c r="AA19" s="60">
        <v>53445.220668900009</v>
      </c>
      <c r="AB19" s="59">
        <v>1635.8006651400019</v>
      </c>
      <c r="AC19" s="59">
        <v>2333.9912846699999</v>
      </c>
      <c r="AD19" s="59">
        <v>4523.0693067699995</v>
      </c>
      <c r="AE19" s="59">
        <v>16145.426232560001</v>
      </c>
      <c r="AF19" s="59">
        <v>18487.463619350001</v>
      </c>
      <c r="AG19" s="59">
        <v>22740.509401670002</v>
      </c>
      <c r="AH19" s="59">
        <v>30269.502223160001</v>
      </c>
      <c r="AI19" s="59">
        <v>34752.932147480002</v>
      </c>
      <c r="AJ19" s="59">
        <v>35209.367416200002</v>
      </c>
      <c r="AK19" s="59">
        <v>40821.76492093</v>
      </c>
      <c r="AL19" s="59">
        <v>46501.78238266</v>
      </c>
      <c r="AM19" s="60">
        <v>64706.668764529997</v>
      </c>
      <c r="AN19" s="59">
        <v>1606.7329766199978</v>
      </c>
      <c r="AO19" s="59">
        <v>5278.6466303899961</v>
      </c>
      <c r="AP19" s="59">
        <v>4094.1631607699956</v>
      </c>
      <c r="AQ19" s="59">
        <v>6930.4237701099946</v>
      </c>
      <c r="AR19" s="59">
        <v>12224.227850170008</v>
      </c>
      <c r="AS19" s="59">
        <v>22686.304367680008</v>
      </c>
      <c r="AT19" s="59">
        <v>32787.700868420012</v>
      </c>
      <c r="AU19" s="59">
        <v>35204.49483914001</v>
      </c>
      <c r="AV19" s="59">
        <v>40105.126847960011</v>
      </c>
      <c r="AW19" s="59">
        <v>53776.743692350014</v>
      </c>
      <c r="AX19" s="59">
        <v>62275.886149120008</v>
      </c>
      <c r="AY19" s="60">
        <v>78052.805225690012</v>
      </c>
      <c r="AZ19" s="59">
        <v>9184.7399447999978</v>
      </c>
      <c r="BA19" s="59">
        <v>8743.1472267699974</v>
      </c>
      <c r="BB19" s="59">
        <v>-4168.8623788500081</v>
      </c>
      <c r="BC19" s="59">
        <v>-8200.4764149400053</v>
      </c>
      <c r="BD19" s="59">
        <v>-5609.8811768200085</v>
      </c>
      <c r="BE19" s="59">
        <v>2109.1783438799921</v>
      </c>
      <c r="BF19" s="59">
        <v>2267.7311455999902</v>
      </c>
      <c r="BG19" s="59">
        <v>-7687.6428549800112</v>
      </c>
      <c r="BH19" s="59">
        <v>-8793.5067892700099</v>
      </c>
      <c r="BI19" s="59">
        <v>-2767.7579437100112</v>
      </c>
      <c r="BJ19" s="59">
        <v>4336.3683030900056</v>
      </c>
      <c r="BK19" s="59">
        <v>45167.521758510004</v>
      </c>
      <c r="BL19" s="61">
        <v>-2452.1299691499989</v>
      </c>
      <c r="BM19" s="59">
        <v>2403.4499947300028</v>
      </c>
      <c r="BN19" s="59">
        <v>10566.782795820003</v>
      </c>
      <c r="BO19" s="59">
        <v>22190.699357520007</v>
      </c>
      <c r="BP19" s="59">
        <v>26446.738214020006</v>
      </c>
      <c r="BQ19" s="59">
        <v>35088.455431540002</v>
      </c>
      <c r="BR19" s="59">
        <v>49944.498549039999</v>
      </c>
      <c r="BS19" s="59">
        <v>42936.178913650001</v>
      </c>
      <c r="BT19" s="59">
        <v>63402.051020710001</v>
      </c>
      <c r="BU19" s="59">
        <v>60303.193063769992</v>
      </c>
      <c r="BV19" s="59">
        <v>45543.36463253999</v>
      </c>
      <c r="BW19" s="59">
        <v>70262.056214719996</v>
      </c>
      <c r="BX19" s="61">
        <v>-15754.332603979998</v>
      </c>
      <c r="BY19" s="59">
        <v>-1370.8891351300026</v>
      </c>
      <c r="BZ19" s="59">
        <v>9742.6625185699977</v>
      </c>
      <c r="CA19" s="59">
        <v>-19434.814548679999</v>
      </c>
      <c r="CB19" s="59">
        <v>-26468.281945359999</v>
      </c>
      <c r="CC19" s="59">
        <v>-29031.87522545</v>
      </c>
      <c r="CD19" s="59">
        <v>-27003.228811320012</v>
      </c>
      <c r="CE19" s="59">
        <v>-38470.314017206008</v>
      </c>
      <c r="CF19" s="59">
        <v>-14977.35737694598</v>
      </c>
      <c r="CG19" s="59">
        <v>-1400.6146335060166</v>
      </c>
      <c r="CH19" s="59">
        <v>-5519.7982859059994</v>
      </c>
      <c r="CI19" s="59">
        <v>47882.086906614008</v>
      </c>
      <c r="CJ19" s="61">
        <v>-7870.5907313499883</v>
      </c>
      <c r="CK19" s="59">
        <v>1616.4484403900024</v>
      </c>
      <c r="CL19" s="59">
        <v>20563.253147260006</v>
      </c>
      <c r="CM19" s="59">
        <v>20587.081949860018</v>
      </c>
      <c r="CN19" s="59">
        <v>9175.9691493200226</v>
      </c>
      <c r="CO19" s="59">
        <v>9718.3319892100153</v>
      </c>
      <c r="CP19" s="59">
        <v>13356.155814980015</v>
      </c>
      <c r="CQ19" s="59">
        <v>-11797.684788640974</v>
      </c>
      <c r="CR19" s="59">
        <v>7304.8396118600213</v>
      </c>
      <c r="CS19" s="59">
        <v>6166.5985144904998</v>
      </c>
      <c r="CT19" s="59">
        <v>183.58712509004272</v>
      </c>
      <c r="CU19" s="59">
        <v>59251.149307510059</v>
      </c>
      <c r="CV19" s="61">
        <v>11934.14518445001</v>
      </c>
      <c r="CW19" s="59">
        <v>13708.086197020008</v>
      </c>
      <c r="CX19" s="59">
        <v>26159.138492720005</v>
      </c>
      <c r="CY19" s="59">
        <v>1718.7038313000266</v>
      </c>
      <c r="CZ19" s="59">
        <v>-7654.6273075999488</v>
      </c>
      <c r="DA19" s="59">
        <v>873.19664292002926</v>
      </c>
      <c r="DB19" s="59">
        <v>2857.1357268500324</v>
      </c>
      <c r="DC19" s="59">
        <v>-2385.2890548499499</v>
      </c>
      <c r="DD19" s="59">
        <v>20657.882061680051</v>
      </c>
      <c r="DE19" s="59">
        <v>30278.20333125965</v>
      </c>
      <c r="DF19" s="59">
        <v>34860.058395569999</v>
      </c>
      <c r="DG19" s="59">
        <v>80993.697169510007</v>
      </c>
      <c r="DH19" s="82">
        <v>15213.9276467</v>
      </c>
      <c r="DI19" s="83">
        <v>21570.384593499995</v>
      </c>
      <c r="DJ19" s="83">
        <v>32779.55204843</v>
      </c>
      <c r="DK19" s="83">
        <v>24307.855922399995</v>
      </c>
      <c r="DL19" s="83">
        <v>48781.262495429983</v>
      </c>
      <c r="DM19" s="83">
        <v>18843.304677489992</v>
      </c>
      <c r="DN19" s="83">
        <v>51195.378251940005</v>
      </c>
      <c r="DO19" s="83">
        <v>41186.586331530001</v>
      </c>
      <c r="DP19" s="83">
        <v>81747.945942220016</v>
      </c>
      <c r="DQ19" s="83">
        <v>112162.09587721001</v>
      </c>
      <c r="DR19" s="83">
        <v>119973.89311717999</v>
      </c>
      <c r="DS19" s="59">
        <v>217610.99215332</v>
      </c>
      <c r="DT19" s="82">
        <v>5718.9277321300005</v>
      </c>
      <c r="DU19" s="83">
        <v>20659.151608299999</v>
      </c>
      <c r="DV19" s="83">
        <v>25418.285594279998</v>
      </c>
      <c r="DW19" s="59">
        <v>29092.94184756</v>
      </c>
      <c r="DX19" s="59">
        <f>33711405454.5/1000000</f>
        <v>33711.405454500004</v>
      </c>
      <c r="DY19" s="59">
        <v>43169.796604260002</v>
      </c>
      <c r="DZ19" s="59">
        <v>53436.394255790001</v>
      </c>
      <c r="EA19" s="59">
        <v>10038.06873807</v>
      </c>
      <c r="EB19" s="59">
        <v>39778.403628109998</v>
      </c>
      <c r="EC19" s="59">
        <v>54430.689563860004</v>
      </c>
      <c r="ED19" s="59">
        <v>65979.733676079995</v>
      </c>
      <c r="EE19" s="59">
        <v>198843.8175794</v>
      </c>
      <c r="EF19" s="61">
        <v>-15887.762680639999</v>
      </c>
      <c r="EG19" s="59">
        <v>-23736.8790553</v>
      </c>
      <c r="EH19" s="59">
        <v>56125.711520910001</v>
      </c>
      <c r="EI19" s="59">
        <v>147432.10984968999</v>
      </c>
      <c r="EJ19" s="59">
        <v>264002.49727927998</v>
      </c>
      <c r="EK19" s="59">
        <v>408420.47001242999</v>
      </c>
      <c r="EL19" s="59">
        <v>411505.35148200003</v>
      </c>
      <c r="EM19" s="59">
        <v>418558.66201668</v>
      </c>
      <c r="EN19" s="59">
        <v>495343.19432928006</v>
      </c>
      <c r="EO19" s="59">
        <v>640527.65635802003</v>
      </c>
      <c r="EP19" s="59">
        <v>812115.92283886997</v>
      </c>
      <c r="EQ19" s="59">
        <v>914868.0414783</v>
      </c>
      <c r="ER19" s="61">
        <v>72375.890288640003</v>
      </c>
      <c r="ES19" s="59">
        <v>162258.02187192999</v>
      </c>
      <c r="ET19" s="59">
        <v>221405.75174946</v>
      </c>
      <c r="EU19" s="59">
        <v>253565.25060939</v>
      </c>
      <c r="EV19" s="59">
        <v>341904.25804849999</v>
      </c>
      <c r="EW19" s="59">
        <v>478051.18427182001</v>
      </c>
      <c r="EX19" s="59">
        <v>585122.48519491008</v>
      </c>
      <c r="EY19" s="59">
        <v>716536.98126421997</v>
      </c>
      <c r="EZ19" s="59">
        <v>802631.35424816003</v>
      </c>
      <c r="FA19" s="59">
        <v>902704.36278593005</v>
      </c>
      <c r="FB19" s="59">
        <v>1046616.6224668199</v>
      </c>
      <c r="FC19" s="60">
        <v>1336872.6308269398</v>
      </c>
      <c r="FD19" s="61">
        <v>15083.50524832</v>
      </c>
      <c r="FE19" s="59">
        <v>94120.947712059991</v>
      </c>
      <c r="FF19" s="59">
        <v>197896.65160104999</v>
      </c>
      <c r="FG19" s="59">
        <v>307303.64884603</v>
      </c>
      <c r="FH19" s="59">
        <v>466853.46783867001</v>
      </c>
      <c r="FI19" s="59">
        <v>614498.88430098002</v>
      </c>
      <c r="FJ19" s="59">
        <v>759031.96198923001</v>
      </c>
      <c r="FK19" s="59">
        <v>676426.09147377999</v>
      </c>
      <c r="FL19" s="59">
        <v>802891.91507273994</v>
      </c>
      <c r="FM19" s="59">
        <v>995098.50400392001</v>
      </c>
      <c r="FN19" s="59">
        <v>1119543.24448629</v>
      </c>
      <c r="FO19" s="60"/>
    </row>
    <row r="20" spans="1:171" ht="25.05" customHeight="1" x14ac:dyDescent="0.25">
      <c r="A20" s="163"/>
      <c r="B20" s="30" t="s">
        <v>84</v>
      </c>
      <c r="C20" s="93">
        <v>400000</v>
      </c>
      <c r="D20" s="110">
        <v>462.26525358999953</v>
      </c>
      <c r="E20" s="110">
        <v>11985.216992419997</v>
      </c>
      <c r="F20" s="110">
        <v>8322.2042204499958</v>
      </c>
      <c r="G20" s="110">
        <v>18217.793447849996</v>
      </c>
      <c r="H20" s="110">
        <v>18345.192484799994</v>
      </c>
      <c r="I20" s="110">
        <v>37312.306207260001</v>
      </c>
      <c r="J20" s="110">
        <v>33989.268519780002</v>
      </c>
      <c r="K20" s="110">
        <v>31179.143636020002</v>
      </c>
      <c r="L20" s="110">
        <v>26169.236163590002</v>
      </c>
      <c r="M20" s="110">
        <v>29608.914241870003</v>
      </c>
      <c r="N20" s="110">
        <v>34111.869824160007</v>
      </c>
      <c r="O20" s="111">
        <v>35027.037874350004</v>
      </c>
      <c r="P20" s="110">
        <v>317.03533212999986</v>
      </c>
      <c r="Q20" s="110">
        <v>1563.9471706700006</v>
      </c>
      <c r="R20" s="110">
        <v>12915.814865800001</v>
      </c>
      <c r="S20" s="110">
        <v>15854.308819510001</v>
      </c>
      <c r="T20" s="110">
        <v>19511.798664680002</v>
      </c>
      <c r="U20" s="110">
        <v>17455.206264490003</v>
      </c>
      <c r="V20" s="110">
        <v>34660.663525630007</v>
      </c>
      <c r="W20" s="110">
        <v>33823.34895782001</v>
      </c>
      <c r="X20" s="110">
        <v>36718.16423544001</v>
      </c>
      <c r="Y20" s="110">
        <v>37295.808869210014</v>
      </c>
      <c r="Z20" s="110">
        <v>48843.009123320015</v>
      </c>
      <c r="AA20" s="111">
        <v>41716.191863720014</v>
      </c>
      <c r="AB20" s="110">
        <v>10702.740953070001</v>
      </c>
      <c r="AC20" s="110">
        <v>21071.689381010001</v>
      </c>
      <c r="AD20" s="110">
        <v>29471.349555690002</v>
      </c>
      <c r="AE20" s="110">
        <v>43668.40240218</v>
      </c>
      <c r="AF20" s="110">
        <v>45687.396221039999</v>
      </c>
      <c r="AG20" s="110">
        <v>42124.028261710002</v>
      </c>
      <c r="AH20" s="110">
        <v>49287.493791180001</v>
      </c>
      <c r="AI20" s="110">
        <v>47168.442680550004</v>
      </c>
      <c r="AJ20" s="110">
        <v>52154.991792110006</v>
      </c>
      <c r="AK20" s="110">
        <v>51253.867010990005</v>
      </c>
      <c r="AL20" s="110">
        <v>54664.469693300009</v>
      </c>
      <c r="AM20" s="111">
        <v>81038.81305384</v>
      </c>
      <c r="AN20" s="110">
        <v>444.82421818999956</v>
      </c>
      <c r="AO20" s="110">
        <v>11317.627135349998</v>
      </c>
      <c r="AP20" s="110">
        <v>9918.0897471599965</v>
      </c>
      <c r="AQ20" s="110">
        <v>13344.189185199995</v>
      </c>
      <c r="AR20" s="110">
        <v>68249.407431400003</v>
      </c>
      <c r="AS20" s="110">
        <v>62259.118609210003</v>
      </c>
      <c r="AT20" s="110">
        <v>68311.911704230006</v>
      </c>
      <c r="AU20" s="110">
        <v>112070.27596396001</v>
      </c>
      <c r="AV20" s="110">
        <v>155559.52129265002</v>
      </c>
      <c r="AW20" s="110">
        <v>163282.10899820001</v>
      </c>
      <c r="AX20" s="110">
        <v>170316.86167378002</v>
      </c>
      <c r="AY20" s="111">
        <v>201833.65223112001</v>
      </c>
      <c r="AZ20" s="110">
        <v>5412.8670971600004</v>
      </c>
      <c r="BA20" s="94">
        <v>14142.217991829999</v>
      </c>
      <c r="BB20" s="94">
        <v>56773.935665950004</v>
      </c>
      <c r="BC20" s="94">
        <v>58640.119369860004</v>
      </c>
      <c r="BD20" s="94">
        <v>64965.687336540002</v>
      </c>
      <c r="BE20" s="94">
        <v>82365.703797249997</v>
      </c>
      <c r="BF20" s="94">
        <v>92415.999799969999</v>
      </c>
      <c r="BG20" s="94">
        <v>100139.72793287999</v>
      </c>
      <c r="BH20" s="94">
        <v>112362.72452926</v>
      </c>
      <c r="BI20" s="94">
        <v>115290.16668673999</v>
      </c>
      <c r="BJ20" s="94">
        <v>116932.15312501001</v>
      </c>
      <c r="BK20" s="94">
        <v>117507.28527097001</v>
      </c>
      <c r="BL20" s="96">
        <v>1023.3407802800007</v>
      </c>
      <c r="BM20" s="94">
        <v>25812.401030250003</v>
      </c>
      <c r="BN20" s="94">
        <v>24357.143492780004</v>
      </c>
      <c r="BO20" s="94">
        <v>42887.840857370007</v>
      </c>
      <c r="BP20" s="94">
        <v>47097.46469862001</v>
      </c>
      <c r="BQ20" s="94">
        <v>46511.256103590007</v>
      </c>
      <c r="BR20" s="94">
        <v>40851.027435290009</v>
      </c>
      <c r="BS20" s="94">
        <v>44268.130032650006</v>
      </c>
      <c r="BT20" s="94">
        <v>67181.871022430016</v>
      </c>
      <c r="BU20" s="94">
        <v>61654.808851750007</v>
      </c>
      <c r="BV20" s="94">
        <v>51301.030123120014</v>
      </c>
      <c r="BW20" s="94">
        <v>177262.87735831004</v>
      </c>
      <c r="BX20" s="96">
        <v>-552.25287236000031</v>
      </c>
      <c r="BY20" s="94">
        <v>16957.967243669998</v>
      </c>
      <c r="BZ20" s="94">
        <v>28381.699804969998</v>
      </c>
      <c r="CA20" s="94">
        <v>38447.011350519999</v>
      </c>
      <c r="CB20" s="94">
        <v>33566.831978599999</v>
      </c>
      <c r="CC20" s="94">
        <v>31512.597086149999</v>
      </c>
      <c r="CD20" s="94">
        <v>41587.074278249987</v>
      </c>
      <c r="CE20" s="94">
        <v>41767.377535673993</v>
      </c>
      <c r="CF20" s="94">
        <v>80509.145938544025</v>
      </c>
      <c r="CG20" s="94">
        <v>84859.610874883991</v>
      </c>
      <c r="CH20" s="94">
        <v>90654.110152613997</v>
      </c>
      <c r="CI20" s="94">
        <v>120436.770223834</v>
      </c>
      <c r="CJ20" s="96">
        <v>-9663.9020917699963</v>
      </c>
      <c r="CK20" s="94">
        <v>-13118.607165609998</v>
      </c>
      <c r="CL20" s="94">
        <v>-6256.0498739999966</v>
      </c>
      <c r="CM20" s="94">
        <v>-12862.72879440999</v>
      </c>
      <c r="CN20" s="94">
        <v>-17830.149973569984</v>
      </c>
      <c r="CO20" s="94">
        <v>-17874.883703609983</v>
      </c>
      <c r="CP20" s="94">
        <v>-23142.022313499987</v>
      </c>
      <c r="CQ20" s="94">
        <v>-9042.1856011299697</v>
      </c>
      <c r="CR20" s="94">
        <v>-11481.665685339978</v>
      </c>
      <c r="CS20" s="94">
        <v>-16315.502571649969</v>
      </c>
      <c r="CT20" s="94">
        <v>9190.7422418500428</v>
      </c>
      <c r="CU20" s="94">
        <v>52105.088611910047</v>
      </c>
      <c r="CV20" s="96">
        <v>1417.9623832500033</v>
      </c>
      <c r="CW20" s="94">
        <v>-10242.940886999995</v>
      </c>
      <c r="CX20" s="94">
        <v>21009.720697189994</v>
      </c>
      <c r="CY20" s="94">
        <v>35087.88684470002</v>
      </c>
      <c r="CZ20" s="94">
        <v>9758.4551960600365</v>
      </c>
      <c r="DA20" s="94">
        <v>36165.243964820023</v>
      </c>
      <c r="DB20" s="94">
        <v>68422.939921410027</v>
      </c>
      <c r="DC20" s="94">
        <v>62617.851925920048</v>
      </c>
      <c r="DD20" s="94">
        <v>63987.501315950038</v>
      </c>
      <c r="DE20" s="94">
        <v>57740.445198840061</v>
      </c>
      <c r="DF20" s="94">
        <v>57554.846590630084</v>
      </c>
      <c r="DG20" s="94">
        <v>80483.902666690003</v>
      </c>
      <c r="DH20" s="112">
        <v>19643.645322739998</v>
      </c>
      <c r="DI20" s="98">
        <v>13934.611852740005</v>
      </c>
      <c r="DJ20" s="98">
        <v>37593.487469769992</v>
      </c>
      <c r="DK20" s="98">
        <v>37792.084853889988</v>
      </c>
      <c r="DL20" s="98">
        <v>48020.181101469992</v>
      </c>
      <c r="DM20" s="98">
        <v>106783.33775156998</v>
      </c>
      <c r="DN20" s="98">
        <v>114768.89281482001</v>
      </c>
      <c r="DO20" s="98">
        <v>99847.245665299997</v>
      </c>
      <c r="DP20" s="98">
        <v>73060.893240380014</v>
      </c>
      <c r="DQ20" s="98">
        <v>87109.509907219996</v>
      </c>
      <c r="DR20" s="98">
        <v>99857.992995979992</v>
      </c>
      <c r="DS20" s="94">
        <v>245101.50732532999</v>
      </c>
      <c r="DT20" s="112">
        <v>13604.33337964</v>
      </c>
      <c r="DU20" s="98">
        <v>23311.872804750001</v>
      </c>
      <c r="DV20" s="94">
        <v>12892.69031735</v>
      </c>
      <c r="DW20" s="94">
        <v>30739.449719709999</v>
      </c>
      <c r="DX20" s="94">
        <v>25684.151454540002</v>
      </c>
      <c r="DY20" s="94">
        <v>33725.601666709998</v>
      </c>
      <c r="DZ20" s="94">
        <v>37557.591836970001</v>
      </c>
      <c r="EA20" s="94">
        <v>27122.6768883</v>
      </c>
      <c r="EB20" s="94">
        <v>13095.019934579999</v>
      </c>
      <c r="EC20" s="94">
        <v>21914.04883571</v>
      </c>
      <c r="ED20" s="94">
        <v>80964.607335770008</v>
      </c>
      <c r="EE20" s="94">
        <v>181977.27806535998</v>
      </c>
      <c r="EF20" s="112">
        <v>-8032.0266006700003</v>
      </c>
      <c r="EG20" s="98">
        <v>-57790.7763729</v>
      </c>
      <c r="EH20" s="94">
        <v>69182.776336580006</v>
      </c>
      <c r="EI20" s="94">
        <v>134777.38877011999</v>
      </c>
      <c r="EJ20" s="94">
        <v>210823.38353570001</v>
      </c>
      <c r="EK20" s="94">
        <v>352229.97499168001</v>
      </c>
      <c r="EL20" s="94">
        <v>359184.74123258004</v>
      </c>
      <c r="EM20" s="94">
        <v>422038.68436816998</v>
      </c>
      <c r="EN20" s="94">
        <v>470508.03226214001</v>
      </c>
      <c r="EO20" s="94">
        <v>634699.82026030007</v>
      </c>
      <c r="EP20" s="94">
        <v>746365.94806073001</v>
      </c>
      <c r="EQ20" s="94">
        <v>860539.26126469998</v>
      </c>
      <c r="ER20" s="112">
        <v>147422.45680367999</v>
      </c>
      <c r="ES20" s="98">
        <v>179451.80611794</v>
      </c>
      <c r="ET20" s="94">
        <v>307656.44021407003</v>
      </c>
      <c r="EU20" s="94">
        <v>456374.67868888</v>
      </c>
      <c r="EV20" s="94">
        <v>543524.33290196001</v>
      </c>
      <c r="EW20" s="94">
        <v>636479.13987315004</v>
      </c>
      <c r="EX20" s="94">
        <v>765010.87133381004</v>
      </c>
      <c r="EY20" s="94">
        <v>825710.41314365005</v>
      </c>
      <c r="EZ20" s="94">
        <v>876753.76743144996</v>
      </c>
      <c r="FA20" s="94">
        <v>967045.56591123994</v>
      </c>
      <c r="FB20" s="94">
        <v>1061975.3870997101</v>
      </c>
      <c r="FC20" s="94">
        <v>1268817.2254230301</v>
      </c>
      <c r="FD20" s="112">
        <v>25890.818372330003</v>
      </c>
      <c r="FE20" s="98">
        <v>16650.800662199999</v>
      </c>
      <c r="FF20" s="94">
        <v>365753.57641894999</v>
      </c>
      <c r="FG20" s="94">
        <v>425417.75902394002</v>
      </c>
      <c r="FH20" s="94">
        <v>419307.45402452</v>
      </c>
      <c r="FI20" s="94">
        <v>497266.72743422998</v>
      </c>
      <c r="FJ20" s="94">
        <v>612290.27650222997</v>
      </c>
      <c r="FK20" s="94">
        <v>737862.95595556998</v>
      </c>
      <c r="FL20" s="94">
        <v>760836.73472457996</v>
      </c>
      <c r="FM20" s="94">
        <v>848118.57695209002</v>
      </c>
      <c r="FN20" s="94">
        <v>1099811.59329479</v>
      </c>
      <c r="FO20" s="94"/>
    </row>
    <row r="21" spans="1:171" ht="20.100000000000001" customHeight="1" x14ac:dyDescent="0.25">
      <c r="A21" s="163"/>
      <c r="B21" s="31" t="s">
        <v>85</v>
      </c>
      <c r="C21" s="93">
        <v>401000</v>
      </c>
      <c r="D21" s="94">
        <v>3905.5220264799996</v>
      </c>
      <c r="E21" s="94">
        <v>18833.348426479999</v>
      </c>
      <c r="F21" s="94">
        <v>23579.377038539998</v>
      </c>
      <c r="G21" s="94">
        <v>37331.831938539995</v>
      </c>
      <c r="H21" s="94">
        <v>39760.405824129994</v>
      </c>
      <c r="I21" s="94">
        <v>59515.441455349996</v>
      </c>
      <c r="J21" s="94">
        <v>60382.119784809998</v>
      </c>
      <c r="K21" s="94">
        <v>60847.072508019999</v>
      </c>
      <c r="L21" s="94">
        <v>61364.865657379996</v>
      </c>
      <c r="M21" s="94">
        <v>67311.872458209997</v>
      </c>
      <c r="N21" s="94">
        <v>73467.732384429997</v>
      </c>
      <c r="O21" s="95">
        <v>80654.541364329998</v>
      </c>
      <c r="P21" s="94">
        <v>609.25241583999991</v>
      </c>
      <c r="Q21" s="94">
        <v>6776.3701099200007</v>
      </c>
      <c r="R21" s="94">
        <v>23650.18760745</v>
      </c>
      <c r="S21" s="94">
        <v>29399.80093419</v>
      </c>
      <c r="T21" s="94">
        <v>36738.095690720002</v>
      </c>
      <c r="U21" s="94">
        <v>50345.880712919999</v>
      </c>
      <c r="V21" s="94">
        <v>68286.234549640008</v>
      </c>
      <c r="W21" s="94">
        <v>79710.675951290003</v>
      </c>
      <c r="X21" s="94">
        <v>87033.929409129996</v>
      </c>
      <c r="Y21" s="94">
        <v>92179.159397119991</v>
      </c>
      <c r="Z21" s="94">
        <v>108770.80053762998</v>
      </c>
      <c r="AA21" s="95">
        <v>109798.91494837998</v>
      </c>
      <c r="AB21" s="94">
        <v>11626.241891270001</v>
      </c>
      <c r="AC21" s="94">
        <v>29695.81513979</v>
      </c>
      <c r="AD21" s="94">
        <v>44229.89892811</v>
      </c>
      <c r="AE21" s="94">
        <v>62850.778226890005</v>
      </c>
      <c r="AF21" s="94">
        <v>72524.238565860011</v>
      </c>
      <c r="AG21" s="94">
        <v>77222.368680740008</v>
      </c>
      <c r="AH21" s="94">
        <v>89178.53228515001</v>
      </c>
      <c r="AI21" s="94">
        <v>92048.591368160007</v>
      </c>
      <c r="AJ21" s="94">
        <v>106989.08464597001</v>
      </c>
      <c r="AK21" s="94">
        <v>110418.70305176001</v>
      </c>
      <c r="AL21" s="94">
        <v>120337.33842292</v>
      </c>
      <c r="AM21" s="95">
        <v>160875.81306484999</v>
      </c>
      <c r="AN21" s="94">
        <v>5265.13418043</v>
      </c>
      <c r="AO21" s="94">
        <v>23006.515160169998</v>
      </c>
      <c r="AP21" s="94">
        <v>27169.6665526</v>
      </c>
      <c r="AQ21" s="94">
        <v>34324.657830479999</v>
      </c>
      <c r="AR21" s="94">
        <v>95423.804256489995</v>
      </c>
      <c r="AS21" s="94">
        <v>110238.01538503</v>
      </c>
      <c r="AT21" s="94">
        <v>125086.40150568</v>
      </c>
      <c r="AU21" s="94">
        <v>177764.09569034999</v>
      </c>
      <c r="AV21" s="94">
        <v>226345.63264855</v>
      </c>
      <c r="AW21" s="94">
        <v>241051.12759792001</v>
      </c>
      <c r="AX21" s="94">
        <v>261175.85593103</v>
      </c>
      <c r="AY21" s="95">
        <v>322653.43653757003</v>
      </c>
      <c r="AZ21" s="94">
        <v>9941.0122511900008</v>
      </c>
      <c r="BA21" s="94">
        <v>30784.463131799999</v>
      </c>
      <c r="BB21" s="94">
        <v>91034.929693810001</v>
      </c>
      <c r="BC21" s="94">
        <v>115141.6228934</v>
      </c>
      <c r="BD21" s="94">
        <v>136393.76110559999</v>
      </c>
      <c r="BE21" s="94">
        <v>157771.00787787</v>
      </c>
      <c r="BF21" s="94">
        <v>180618.14326521999</v>
      </c>
      <c r="BG21" s="94">
        <v>193820.90541719997</v>
      </c>
      <c r="BH21" s="94">
        <v>210309.03861872997</v>
      </c>
      <c r="BI21" s="94">
        <v>217259.13463209997</v>
      </c>
      <c r="BJ21" s="94">
        <v>495416.38835539995</v>
      </c>
      <c r="BK21" s="94">
        <v>514094.45990501996</v>
      </c>
      <c r="BL21" s="96">
        <v>12303.31480523</v>
      </c>
      <c r="BM21" s="94">
        <v>48100.667193040004</v>
      </c>
      <c r="BN21" s="94">
        <v>57438.359430580007</v>
      </c>
      <c r="BO21" s="94">
        <v>83634.60118179</v>
      </c>
      <c r="BP21" s="94">
        <v>105411.64970583</v>
      </c>
      <c r="BQ21" s="94">
        <v>114691.82246066</v>
      </c>
      <c r="BR21" s="94">
        <v>121218.2531861</v>
      </c>
      <c r="BS21" s="94">
        <v>135674.68019988999</v>
      </c>
      <c r="BT21" s="94">
        <v>170242.81324799999</v>
      </c>
      <c r="BU21" s="94">
        <v>175130.98968904</v>
      </c>
      <c r="BV21" s="94">
        <v>175949.96184094</v>
      </c>
      <c r="BW21" s="94">
        <v>307664.86208710005</v>
      </c>
      <c r="BX21" s="96">
        <v>1592.22483956</v>
      </c>
      <c r="BY21" s="94">
        <v>21470.322315670001</v>
      </c>
      <c r="BZ21" s="94">
        <v>37148.72253305</v>
      </c>
      <c r="CA21" s="94">
        <v>57409.622544629994</v>
      </c>
      <c r="CB21" s="94">
        <v>61884.682293269994</v>
      </c>
      <c r="CC21" s="94">
        <v>64733.726153739997</v>
      </c>
      <c r="CD21" s="94">
        <v>92923.458704469987</v>
      </c>
      <c r="CE21" s="94">
        <v>104375.61355643999</v>
      </c>
      <c r="CF21" s="94">
        <v>186546.08580838001</v>
      </c>
      <c r="CG21" s="94">
        <v>412934.03226305998</v>
      </c>
      <c r="CH21" s="94">
        <v>434421.79874920001</v>
      </c>
      <c r="CI21" s="94">
        <v>478699.11873385002</v>
      </c>
      <c r="CJ21" s="96">
        <v>8503.1185978500016</v>
      </c>
      <c r="CK21" s="94">
        <v>21284.908165870002</v>
      </c>
      <c r="CL21" s="94">
        <v>50649.053321790008</v>
      </c>
      <c r="CM21" s="94">
        <v>56269.925545160004</v>
      </c>
      <c r="CN21" s="94">
        <v>67062.62157054001</v>
      </c>
      <c r="CO21" s="94">
        <v>86851.527212920017</v>
      </c>
      <c r="CP21" s="94">
        <v>97907.194477080018</v>
      </c>
      <c r="CQ21" s="94">
        <v>138308.60402955001</v>
      </c>
      <c r="CR21" s="94">
        <v>141176.00093977002</v>
      </c>
      <c r="CS21" s="94">
        <v>166348.50403425001</v>
      </c>
      <c r="CT21" s="94">
        <v>227061.73102725003</v>
      </c>
      <c r="CU21" s="94">
        <v>286572.89429117006</v>
      </c>
      <c r="CV21" s="96">
        <v>41661.056634100001</v>
      </c>
      <c r="CW21" s="94">
        <v>60233.024374289998</v>
      </c>
      <c r="CX21" s="94">
        <v>115307.36324522</v>
      </c>
      <c r="CY21" s="94">
        <v>161949.01837312002</v>
      </c>
      <c r="CZ21" s="94">
        <v>185921.82276164001</v>
      </c>
      <c r="DA21" s="94">
        <v>246836.72734732</v>
      </c>
      <c r="DB21" s="94">
        <v>317368.68344236002</v>
      </c>
      <c r="DC21" s="94">
        <v>325326.15152908</v>
      </c>
      <c r="DD21" s="94">
        <v>361817.09143994004</v>
      </c>
      <c r="DE21" s="94">
        <v>376791.00695994007</v>
      </c>
      <c r="DF21" s="94">
        <v>394732.48291017005</v>
      </c>
      <c r="DG21" s="94">
        <v>425696.48076399998</v>
      </c>
      <c r="DH21" s="97">
        <v>51236.051659750003</v>
      </c>
      <c r="DI21" s="98">
        <v>65660.700493659999</v>
      </c>
      <c r="DJ21" s="98">
        <v>98961.832354209997</v>
      </c>
      <c r="DK21" s="98">
        <v>109096.88861650998</v>
      </c>
      <c r="DL21" s="98">
        <v>162613.40101047</v>
      </c>
      <c r="DM21" s="98">
        <v>262944.81896876998</v>
      </c>
      <c r="DN21" s="98">
        <v>351270.63586415001</v>
      </c>
      <c r="DO21" s="98">
        <v>384010.28372896003</v>
      </c>
      <c r="DP21" s="98">
        <v>412681.52101432998</v>
      </c>
      <c r="DQ21" s="98">
        <v>433675.12202703004</v>
      </c>
      <c r="DR21" s="98">
        <v>466262.93923023</v>
      </c>
      <c r="DS21" s="94">
        <v>639615.30564756994</v>
      </c>
      <c r="DT21" s="97">
        <v>37243.654124800007</v>
      </c>
      <c r="DU21" s="98">
        <v>74776.075020780001</v>
      </c>
      <c r="DV21" s="94">
        <v>119768.21031154</v>
      </c>
      <c r="DW21" s="94">
        <v>172664.93866510998</v>
      </c>
      <c r="DX21" s="94">
        <v>196193.35024420999</v>
      </c>
      <c r="DY21" s="94">
        <v>264726.59811383998</v>
      </c>
      <c r="DZ21" s="94">
        <v>302802.54517615004</v>
      </c>
      <c r="EA21" s="94">
        <v>310140.08462020004</v>
      </c>
      <c r="EB21" s="94">
        <v>370739.71580601</v>
      </c>
      <c r="EC21" s="94">
        <v>413696.80032445001</v>
      </c>
      <c r="ED21" s="94">
        <v>493230.21624520002</v>
      </c>
      <c r="EE21" s="94">
        <v>623062.55589040008</v>
      </c>
      <c r="EF21" s="97">
        <v>11318.0866611</v>
      </c>
      <c r="EG21" s="98">
        <v>18639.323962800001</v>
      </c>
      <c r="EH21" s="94">
        <v>165327.51773162</v>
      </c>
      <c r="EI21" s="94">
        <v>270025.53509751003</v>
      </c>
      <c r="EJ21" s="94">
        <v>380088.27465571999</v>
      </c>
      <c r="EK21" s="94">
        <v>567072.34822063998</v>
      </c>
      <c r="EL21" s="94">
        <v>620052.36885110999</v>
      </c>
      <c r="EM21" s="94">
        <v>723088.06518460996</v>
      </c>
      <c r="EN21" s="94">
        <v>775156.25845531991</v>
      </c>
      <c r="EO21" s="94">
        <v>977512.80843315006</v>
      </c>
      <c r="EP21" s="94">
        <v>1143813.3572327299</v>
      </c>
      <c r="EQ21" s="94">
        <v>1309103.6250799999</v>
      </c>
      <c r="ER21" s="97">
        <v>160246.08867634</v>
      </c>
      <c r="ES21" s="98">
        <v>227201.12914323999</v>
      </c>
      <c r="ET21" s="94">
        <v>404367.93777409999</v>
      </c>
      <c r="EU21" s="94">
        <v>597904.01949217007</v>
      </c>
      <c r="EV21" s="94">
        <v>740159.60304659</v>
      </c>
      <c r="EW21" s="94">
        <v>881433.26994448993</v>
      </c>
      <c r="EX21" s="94">
        <v>1036838.18037072</v>
      </c>
      <c r="EY21" s="94">
        <v>1126039.6354549699</v>
      </c>
      <c r="EZ21" s="94">
        <v>1225875.4920195299</v>
      </c>
      <c r="FA21" s="94">
        <v>1348947.2468913798</v>
      </c>
      <c r="FB21" s="94">
        <v>1479596.1271633601</v>
      </c>
      <c r="FC21" s="94">
        <v>1704173.0388866202</v>
      </c>
      <c r="FD21" s="97">
        <v>43387.514640589994</v>
      </c>
      <c r="FE21" s="98">
        <v>84388.21865291</v>
      </c>
      <c r="FF21" s="94">
        <v>481091.05504579999</v>
      </c>
      <c r="FG21" s="94">
        <v>572126.6387791899</v>
      </c>
      <c r="FH21" s="94">
        <v>621009.02984918002</v>
      </c>
      <c r="FI21" s="94">
        <v>756418.16145756003</v>
      </c>
      <c r="FJ21" s="94">
        <v>883617.10093622992</v>
      </c>
      <c r="FK21" s="94">
        <v>1662022.0777668501</v>
      </c>
      <c r="FL21" s="94">
        <v>1733266.9988152599</v>
      </c>
      <c r="FM21" s="94">
        <v>1894953.17026174</v>
      </c>
      <c r="FN21" s="94">
        <v>2191327.7581496397</v>
      </c>
      <c r="FO21" s="94"/>
    </row>
    <row r="22" spans="1:171" ht="20.100000000000001" customHeight="1" x14ac:dyDescent="0.25">
      <c r="A22" s="163"/>
      <c r="B22" s="31" t="s">
        <v>86</v>
      </c>
      <c r="C22" s="93">
        <v>402000</v>
      </c>
      <c r="D22" s="94">
        <v>-3443.2567728899999</v>
      </c>
      <c r="E22" s="94">
        <v>-6848.1314340600002</v>
      </c>
      <c r="F22" s="94">
        <v>-15257.172818090001</v>
      </c>
      <c r="G22" s="94">
        <v>-19114.03849069</v>
      </c>
      <c r="H22" s="94">
        <v>-21415.213339329999</v>
      </c>
      <c r="I22" s="94">
        <v>-22203.135248089999</v>
      </c>
      <c r="J22" s="94">
        <v>-26392.85126503</v>
      </c>
      <c r="K22" s="94">
        <v>-29667.928872</v>
      </c>
      <c r="L22" s="94">
        <v>-35195.629493790002</v>
      </c>
      <c r="M22" s="94">
        <v>-37702.958216340005</v>
      </c>
      <c r="N22" s="94">
        <v>-39355.862560270005</v>
      </c>
      <c r="O22" s="95">
        <v>-45627.503489980008</v>
      </c>
      <c r="P22" s="94">
        <v>-292.21708371</v>
      </c>
      <c r="Q22" s="94">
        <v>-5212.4229392500001</v>
      </c>
      <c r="R22" s="94">
        <v>-10734.372741650001</v>
      </c>
      <c r="S22" s="94">
        <v>-13545.492114680001</v>
      </c>
      <c r="T22" s="94">
        <v>-17226.29702604</v>
      </c>
      <c r="U22" s="94">
        <v>-32890.67444843</v>
      </c>
      <c r="V22" s="94">
        <v>-33625.571024010002</v>
      </c>
      <c r="W22" s="94">
        <v>-45887.32699347</v>
      </c>
      <c r="X22" s="94">
        <v>-50315.765173690001</v>
      </c>
      <c r="Y22" s="94">
        <v>-54883.350527909999</v>
      </c>
      <c r="Z22" s="94">
        <v>-59927.791414309999</v>
      </c>
      <c r="AA22" s="95">
        <v>-68082.72308466</v>
      </c>
      <c r="AB22" s="94">
        <v>-923.50093819999995</v>
      </c>
      <c r="AC22" s="94">
        <v>-8624.125758780001</v>
      </c>
      <c r="AD22" s="94">
        <v>-14758.549372420002</v>
      </c>
      <c r="AE22" s="94">
        <v>-19182.375824710001</v>
      </c>
      <c r="AF22" s="94">
        <v>-26836.842344820001</v>
      </c>
      <c r="AG22" s="94">
        <v>-35098.340419029999</v>
      </c>
      <c r="AH22" s="94">
        <v>-39891.038493970002</v>
      </c>
      <c r="AI22" s="94">
        <v>-44880.148687610003</v>
      </c>
      <c r="AJ22" s="94">
        <v>-54834.092853859998</v>
      </c>
      <c r="AK22" s="94">
        <v>-59164.836040769995</v>
      </c>
      <c r="AL22" s="94">
        <v>-65672.868729619993</v>
      </c>
      <c r="AM22" s="95">
        <v>-79837.000011009994</v>
      </c>
      <c r="AN22" s="94">
        <v>-4820.3099622399995</v>
      </c>
      <c r="AO22" s="94">
        <v>-11688.88802482</v>
      </c>
      <c r="AP22" s="94">
        <v>-17251.57680544</v>
      </c>
      <c r="AQ22" s="94">
        <v>-20980.468645279998</v>
      </c>
      <c r="AR22" s="94">
        <v>-27174.39682509</v>
      </c>
      <c r="AS22" s="94">
        <v>-47978.896775820001</v>
      </c>
      <c r="AT22" s="94">
        <v>-56774.48980145</v>
      </c>
      <c r="AU22" s="94">
        <v>-65693.819726390007</v>
      </c>
      <c r="AV22" s="94">
        <v>-70786.111355900008</v>
      </c>
      <c r="AW22" s="94">
        <v>-77769.018599720002</v>
      </c>
      <c r="AX22" s="94">
        <v>-90858.99425725</v>
      </c>
      <c r="AY22" s="95">
        <v>-120819.78430645</v>
      </c>
      <c r="AZ22" s="94">
        <v>-4528.1451540299995</v>
      </c>
      <c r="BA22" s="94">
        <v>-16642.24513997</v>
      </c>
      <c r="BB22" s="94">
        <v>-34260.994027859997</v>
      </c>
      <c r="BC22" s="94">
        <v>-56501.503523539999</v>
      </c>
      <c r="BD22" s="94">
        <v>-71428.073769059993</v>
      </c>
      <c r="BE22" s="94">
        <v>-75405.304080619986</v>
      </c>
      <c r="BF22" s="94">
        <v>-88202.143465249988</v>
      </c>
      <c r="BG22" s="94">
        <v>-93681.177484319982</v>
      </c>
      <c r="BH22" s="94">
        <v>-97946.314089469975</v>
      </c>
      <c r="BI22" s="94">
        <v>-101968.96794535998</v>
      </c>
      <c r="BJ22" s="94">
        <v>-406739.05193851999</v>
      </c>
      <c r="BK22" s="94">
        <v>-416585.56779214001</v>
      </c>
      <c r="BL22" s="96">
        <v>-11279.974024949999</v>
      </c>
      <c r="BM22" s="94">
        <v>-14015.968308539999</v>
      </c>
      <c r="BN22" s="94">
        <v>-24808.918083549997</v>
      </c>
      <c r="BO22" s="94">
        <v>-32474.462470169998</v>
      </c>
      <c r="BP22" s="94">
        <v>-39322.244670929998</v>
      </c>
      <c r="BQ22" s="94">
        <v>-49188.626020789998</v>
      </c>
      <c r="BR22" s="94">
        <v>-61375.285414529993</v>
      </c>
      <c r="BS22" s="94">
        <v>-72414.609830959991</v>
      </c>
      <c r="BT22" s="94">
        <v>-84069.001889289997</v>
      </c>
      <c r="BU22" s="94">
        <v>-94484.24050100999</v>
      </c>
      <c r="BV22" s="94">
        <v>-105656.99138153999</v>
      </c>
      <c r="BW22" s="94">
        <v>-111410.04439251</v>
      </c>
      <c r="BX22" s="96">
        <v>-2144.4777119200003</v>
      </c>
      <c r="BY22" s="94">
        <v>-4512.3550720000003</v>
      </c>
      <c r="BZ22" s="94">
        <v>-8767.0227280800009</v>
      </c>
      <c r="CA22" s="94">
        <v>-18962.611194110003</v>
      </c>
      <c r="CB22" s="94">
        <v>-28317.850314670002</v>
      </c>
      <c r="CC22" s="94">
        <v>-38460.036818230001</v>
      </c>
      <c r="CD22" s="94">
        <v>-56575.292176860006</v>
      </c>
      <c r="CE22" s="94">
        <v>-67847.143771406001</v>
      </c>
      <c r="CF22" s="94">
        <v>-111275.84762047601</v>
      </c>
      <c r="CG22" s="94">
        <v>-333313.32913881599</v>
      </c>
      <c r="CH22" s="94">
        <v>-349006.596347226</v>
      </c>
      <c r="CI22" s="94">
        <v>-363501.25626065599</v>
      </c>
      <c r="CJ22" s="96">
        <v>-18167.020689619996</v>
      </c>
      <c r="CK22" s="94">
        <v>-34403.515331479997</v>
      </c>
      <c r="CL22" s="94">
        <v>-56905.103195789998</v>
      </c>
      <c r="CM22" s="94">
        <v>-69132.654339569985</v>
      </c>
      <c r="CN22" s="94">
        <v>-84892.771544109986</v>
      </c>
      <c r="CO22" s="94">
        <v>-104726.41091652999</v>
      </c>
      <c r="CP22" s="94">
        <v>-121049.21679057999</v>
      </c>
      <c r="CQ22" s="94">
        <v>-147350.78963067997</v>
      </c>
      <c r="CR22" s="94">
        <v>-152657.66662510997</v>
      </c>
      <c r="CS22" s="94">
        <v>-182664.00660589995</v>
      </c>
      <c r="CT22" s="94">
        <v>-217870.98878539994</v>
      </c>
      <c r="CU22" s="94">
        <v>-234467.80567925994</v>
      </c>
      <c r="CV22" s="96">
        <v>-40243.094250850001</v>
      </c>
      <c r="CW22" s="94">
        <v>-70475.965261289995</v>
      </c>
      <c r="CX22" s="94">
        <v>-94297.642548030009</v>
      </c>
      <c r="CY22" s="94">
        <v>-126861.13152842</v>
      </c>
      <c r="CZ22" s="94">
        <v>-176163.36756557997</v>
      </c>
      <c r="DA22" s="94">
        <v>-210671.48338250001</v>
      </c>
      <c r="DB22" s="94">
        <v>-248945.74352095003</v>
      </c>
      <c r="DC22" s="94">
        <v>-262708.29960316001</v>
      </c>
      <c r="DD22" s="94">
        <v>-297829.59012399003</v>
      </c>
      <c r="DE22" s="94">
        <v>-319050.56176109996</v>
      </c>
      <c r="DF22" s="94">
        <v>-337177.63631953998</v>
      </c>
      <c r="DG22" s="94">
        <v>-345212.57809731003</v>
      </c>
      <c r="DH22" s="97">
        <v>-31592.406337010001</v>
      </c>
      <c r="DI22" s="98">
        <v>-51726.088640919996</v>
      </c>
      <c r="DJ22" s="98">
        <v>-61368.344884439997</v>
      </c>
      <c r="DK22" s="98">
        <v>-71304.803762619995</v>
      </c>
      <c r="DL22" s="98">
        <v>-114593.21990900001</v>
      </c>
      <c r="DM22" s="98">
        <v>-156161.48121719999</v>
      </c>
      <c r="DN22" s="98">
        <v>-236501.74304932999</v>
      </c>
      <c r="DO22" s="98">
        <v>-275158.57603565999</v>
      </c>
      <c r="DP22" s="98">
        <v>-330616.16490971</v>
      </c>
      <c r="DQ22" s="98">
        <v>-337561.14925557002</v>
      </c>
      <c r="DR22" s="98">
        <v>-357400.48337000998</v>
      </c>
      <c r="DS22" s="94">
        <v>-385509.33545800002</v>
      </c>
      <c r="DT22" s="97">
        <v>-23639.320745159999</v>
      </c>
      <c r="DU22" s="98">
        <v>-51464.202216029997</v>
      </c>
      <c r="DV22" s="94">
        <v>-106875.51999419001</v>
      </c>
      <c r="DW22" s="94">
        <v>-141925.48894539999</v>
      </c>
      <c r="DX22" s="94">
        <v>-170509.19878967002</v>
      </c>
      <c r="DY22" s="94">
        <v>-231000.99644713002</v>
      </c>
      <c r="DZ22" s="94">
        <v>-265244.95333917998</v>
      </c>
      <c r="EA22" s="94">
        <v>-283017.40773190005</v>
      </c>
      <c r="EB22" s="94">
        <v>-357644.69587142998</v>
      </c>
      <c r="EC22" s="94">
        <v>-391782.75148873997</v>
      </c>
      <c r="ED22" s="94">
        <v>-412265.60890942998</v>
      </c>
      <c r="EE22" s="94">
        <v>-441085.27782503999</v>
      </c>
      <c r="EF22" s="97">
        <v>-19350.113261769999</v>
      </c>
      <c r="EG22" s="98">
        <v>-76430.100335700001</v>
      </c>
      <c r="EH22" s="94">
        <v>-96144.741395039993</v>
      </c>
      <c r="EI22" s="94">
        <v>-135248.14632738999</v>
      </c>
      <c r="EJ22" s="94">
        <v>-169264.89112001998</v>
      </c>
      <c r="EK22" s="94">
        <v>-214842.37322896</v>
      </c>
      <c r="EL22" s="94">
        <v>-260867.62761853001</v>
      </c>
      <c r="EM22" s="94">
        <v>-301049.38081643998</v>
      </c>
      <c r="EN22" s="94">
        <v>-304648.22619318002</v>
      </c>
      <c r="EO22" s="94">
        <v>-342812.98817284999</v>
      </c>
      <c r="EP22" s="94">
        <v>-397447.40917200001</v>
      </c>
      <c r="EQ22" s="94">
        <v>-448564.36381529999</v>
      </c>
      <c r="ER22" s="97">
        <v>-12823.63187266</v>
      </c>
      <c r="ES22" s="98">
        <v>-47749.3230253</v>
      </c>
      <c r="ET22" s="94">
        <v>-97850.262560029994</v>
      </c>
      <c r="EU22" s="94">
        <v>-142668.10580329</v>
      </c>
      <c r="EV22" s="94">
        <v>-197774.03514463</v>
      </c>
      <c r="EW22" s="94">
        <v>-246092.89507134</v>
      </c>
      <c r="EX22" s="94">
        <v>-272966.07403691002</v>
      </c>
      <c r="EY22" s="94">
        <v>-301467.98731132003</v>
      </c>
      <c r="EZ22" s="94">
        <v>-350260.48958808003</v>
      </c>
      <c r="FA22" s="94">
        <v>-383040.44598014001</v>
      </c>
      <c r="FB22" s="94">
        <v>-418759.50506365002</v>
      </c>
      <c r="FC22" s="94">
        <v>-436494.57846359001</v>
      </c>
      <c r="FD22" s="97">
        <v>-17496.696268259999</v>
      </c>
      <c r="FE22" s="98">
        <v>-67737.417990710004</v>
      </c>
      <c r="FF22" s="94">
        <v>-115337.47862685</v>
      </c>
      <c r="FG22" s="94">
        <v>-146708.87975525</v>
      </c>
      <c r="FH22" s="94">
        <v>-201701.57582466002</v>
      </c>
      <c r="FI22" s="94">
        <v>-259151.43402332999</v>
      </c>
      <c r="FJ22" s="94">
        <v>-271326.82443400001</v>
      </c>
      <c r="FK22" s="94">
        <v>-903675.85535811994</v>
      </c>
      <c r="FL22" s="94">
        <v>-951946.99763751996</v>
      </c>
      <c r="FM22" s="94">
        <v>-1026351.32685649</v>
      </c>
      <c r="FN22" s="94">
        <v>-1071032.8984016899</v>
      </c>
      <c r="FO22" s="94"/>
    </row>
    <row r="23" spans="1:171" ht="20.100000000000001" customHeight="1" x14ac:dyDescent="0.25">
      <c r="A23" s="163"/>
      <c r="B23" s="31" t="s">
        <v>75</v>
      </c>
      <c r="C23" s="93">
        <v>403000</v>
      </c>
      <c r="D23" s="94">
        <v>0</v>
      </c>
      <c r="E23" s="94">
        <v>0</v>
      </c>
      <c r="F23" s="94">
        <v>0</v>
      </c>
      <c r="G23" s="94">
        <v>0</v>
      </c>
      <c r="H23" s="94">
        <v>0</v>
      </c>
      <c r="I23" s="94">
        <v>0</v>
      </c>
      <c r="J23" s="94">
        <v>0</v>
      </c>
      <c r="K23" s="94">
        <v>0</v>
      </c>
      <c r="L23" s="94">
        <v>0</v>
      </c>
      <c r="M23" s="94">
        <v>0</v>
      </c>
      <c r="N23" s="94">
        <v>0</v>
      </c>
      <c r="O23" s="95">
        <v>0</v>
      </c>
      <c r="P23" s="94">
        <v>0</v>
      </c>
      <c r="Q23" s="94">
        <v>0</v>
      </c>
      <c r="R23" s="94">
        <v>0</v>
      </c>
      <c r="S23" s="94">
        <v>0</v>
      </c>
      <c r="T23" s="94">
        <v>0</v>
      </c>
      <c r="U23" s="94">
        <v>0</v>
      </c>
      <c r="V23" s="94">
        <v>0</v>
      </c>
      <c r="W23" s="94">
        <v>0</v>
      </c>
      <c r="X23" s="94">
        <v>0</v>
      </c>
      <c r="Y23" s="94">
        <v>0</v>
      </c>
      <c r="Z23" s="94">
        <v>0</v>
      </c>
      <c r="AA23" s="95">
        <v>0</v>
      </c>
      <c r="AB23" s="94">
        <v>0</v>
      </c>
      <c r="AC23" s="94">
        <v>0</v>
      </c>
      <c r="AD23" s="94">
        <v>0</v>
      </c>
      <c r="AE23" s="94">
        <v>0</v>
      </c>
      <c r="AF23" s="94">
        <v>0</v>
      </c>
      <c r="AG23" s="94">
        <v>0</v>
      </c>
      <c r="AH23" s="94">
        <v>0</v>
      </c>
      <c r="AI23" s="94">
        <v>0</v>
      </c>
      <c r="AJ23" s="94">
        <v>0</v>
      </c>
      <c r="AK23" s="94">
        <v>0</v>
      </c>
      <c r="AL23" s="94">
        <v>0</v>
      </c>
      <c r="AM23" s="95">
        <v>0</v>
      </c>
      <c r="AN23" s="94">
        <v>0</v>
      </c>
      <c r="AO23" s="94">
        <v>0</v>
      </c>
      <c r="AP23" s="94">
        <v>0</v>
      </c>
      <c r="AQ23" s="94">
        <v>0</v>
      </c>
      <c r="AR23" s="94">
        <v>0</v>
      </c>
      <c r="AS23" s="94">
        <v>0</v>
      </c>
      <c r="AT23" s="94">
        <v>0</v>
      </c>
      <c r="AU23" s="94">
        <v>0</v>
      </c>
      <c r="AV23" s="94">
        <v>0</v>
      </c>
      <c r="AW23" s="94">
        <v>0</v>
      </c>
      <c r="AX23" s="94">
        <v>0</v>
      </c>
      <c r="AY23" s="95">
        <v>0</v>
      </c>
      <c r="AZ23" s="94">
        <v>0</v>
      </c>
      <c r="BA23" s="94">
        <v>0</v>
      </c>
      <c r="BB23" s="94">
        <v>0</v>
      </c>
      <c r="BC23" s="94">
        <v>0</v>
      </c>
      <c r="BD23" s="94">
        <v>0</v>
      </c>
      <c r="BE23" s="94">
        <v>0</v>
      </c>
      <c r="BF23" s="94">
        <v>0</v>
      </c>
      <c r="BG23" s="94">
        <v>0</v>
      </c>
      <c r="BH23" s="94">
        <v>0</v>
      </c>
      <c r="BI23" s="94">
        <v>0</v>
      </c>
      <c r="BJ23" s="94">
        <v>28254.816708130002</v>
      </c>
      <c r="BK23" s="94">
        <v>19998.393158090003</v>
      </c>
      <c r="BL23" s="96">
        <v>0</v>
      </c>
      <c r="BM23" s="94">
        <v>-8272.2978542500005</v>
      </c>
      <c r="BN23" s="94">
        <v>-8272.2978542500005</v>
      </c>
      <c r="BO23" s="94">
        <v>-8272.2978542500005</v>
      </c>
      <c r="BP23" s="94">
        <v>-18991.94033628</v>
      </c>
      <c r="BQ23" s="94">
        <v>-18991.94033628</v>
      </c>
      <c r="BR23" s="94">
        <v>-18991.94033628</v>
      </c>
      <c r="BS23" s="94">
        <v>-18991.94033628</v>
      </c>
      <c r="BT23" s="94">
        <v>-18991.94033628</v>
      </c>
      <c r="BU23" s="94">
        <v>-18991.94033628</v>
      </c>
      <c r="BV23" s="94">
        <v>-18991.94033628</v>
      </c>
      <c r="BW23" s="94">
        <v>-18991.94033628</v>
      </c>
      <c r="BX23" s="96">
        <v>0</v>
      </c>
      <c r="BY23" s="94">
        <v>0</v>
      </c>
      <c r="BZ23" s="94">
        <v>0</v>
      </c>
      <c r="CA23" s="94">
        <v>0</v>
      </c>
      <c r="CB23" s="94">
        <v>0</v>
      </c>
      <c r="CC23" s="94">
        <v>5238.9077506399999</v>
      </c>
      <c r="CD23" s="94">
        <v>5238.9077506399999</v>
      </c>
      <c r="CE23" s="94">
        <v>5238.9077506399999</v>
      </c>
      <c r="CF23" s="94">
        <v>5238.9077506399999</v>
      </c>
      <c r="CG23" s="94">
        <v>5238.9077506399999</v>
      </c>
      <c r="CH23" s="94">
        <v>5238.9077506399999</v>
      </c>
      <c r="CI23" s="94">
        <v>5238.9077506399999</v>
      </c>
      <c r="CJ23" s="96">
        <v>0</v>
      </c>
      <c r="CK23" s="94">
        <v>0</v>
      </c>
      <c r="CL23" s="94">
        <v>0</v>
      </c>
      <c r="CM23" s="94">
        <v>0</v>
      </c>
      <c r="CN23" s="94">
        <v>0</v>
      </c>
      <c r="CO23" s="94">
        <v>0</v>
      </c>
      <c r="CP23" s="94">
        <v>0</v>
      </c>
      <c r="CQ23" s="94">
        <v>0</v>
      </c>
      <c r="CR23" s="94">
        <v>0</v>
      </c>
      <c r="CS23" s="94">
        <v>0</v>
      </c>
      <c r="CT23" s="94">
        <v>0</v>
      </c>
      <c r="CU23" s="94">
        <v>0</v>
      </c>
      <c r="CV23" s="96">
        <v>0</v>
      </c>
      <c r="CW23" s="94">
        <v>0</v>
      </c>
      <c r="CX23" s="94">
        <v>0</v>
      </c>
      <c r="CY23" s="94">
        <v>0</v>
      </c>
      <c r="CZ23" s="94">
        <v>0</v>
      </c>
      <c r="DA23" s="94">
        <v>0</v>
      </c>
      <c r="DB23" s="94">
        <v>0</v>
      </c>
      <c r="DC23" s="94">
        <v>0</v>
      </c>
      <c r="DD23" s="94">
        <v>0</v>
      </c>
      <c r="DE23" s="94">
        <v>0</v>
      </c>
      <c r="DF23" s="94">
        <v>0</v>
      </c>
      <c r="DG23" s="94">
        <v>0</v>
      </c>
      <c r="DH23" s="97">
        <v>0</v>
      </c>
      <c r="DI23" s="98">
        <v>0</v>
      </c>
      <c r="DJ23" s="98">
        <v>0</v>
      </c>
      <c r="DK23" s="98">
        <v>0</v>
      </c>
      <c r="DL23" s="98">
        <v>0</v>
      </c>
      <c r="DM23" s="98">
        <v>0</v>
      </c>
      <c r="DN23" s="98">
        <v>0</v>
      </c>
      <c r="DO23" s="98">
        <v>-9004.4620279999999</v>
      </c>
      <c r="DP23" s="98">
        <v>-9004.4628642400003</v>
      </c>
      <c r="DQ23" s="98">
        <v>-9004.4628642400003</v>
      </c>
      <c r="DR23" s="98">
        <v>-9004.4628642400003</v>
      </c>
      <c r="DS23" s="94">
        <v>-9004.4628642400003</v>
      </c>
      <c r="DT23" s="97">
        <v>0</v>
      </c>
      <c r="DU23" s="98">
        <v>0</v>
      </c>
      <c r="DV23" s="94">
        <v>0</v>
      </c>
      <c r="DW23" s="94">
        <v>0</v>
      </c>
      <c r="DX23" s="94">
        <v>0</v>
      </c>
      <c r="DY23" s="94">
        <v>0</v>
      </c>
      <c r="DZ23" s="94">
        <v>0</v>
      </c>
      <c r="EA23" s="94">
        <v>0</v>
      </c>
      <c r="EB23" s="94">
        <v>0</v>
      </c>
      <c r="EC23" s="94">
        <v>0</v>
      </c>
      <c r="ED23" s="94">
        <v>0</v>
      </c>
      <c r="EE23" s="94">
        <v>0</v>
      </c>
      <c r="EF23" s="97">
        <v>0</v>
      </c>
      <c r="EG23" s="98">
        <v>0</v>
      </c>
      <c r="EH23" s="94">
        <v>0</v>
      </c>
      <c r="EI23" s="94">
        <v>0</v>
      </c>
      <c r="EJ23" s="94">
        <v>0</v>
      </c>
      <c r="EK23" s="94">
        <v>0</v>
      </c>
      <c r="EL23" s="94">
        <v>0</v>
      </c>
      <c r="EM23" s="94">
        <v>0</v>
      </c>
      <c r="EN23" s="94">
        <v>0</v>
      </c>
      <c r="EO23" s="94">
        <v>0</v>
      </c>
      <c r="EP23" s="94">
        <v>0</v>
      </c>
      <c r="EQ23" s="94">
        <v>0</v>
      </c>
      <c r="ER23" s="97">
        <v>0</v>
      </c>
      <c r="ES23" s="98">
        <v>0</v>
      </c>
      <c r="ET23" s="94">
        <v>1138.7650000000001</v>
      </c>
      <c r="EU23" s="94">
        <v>1138.7650000000001</v>
      </c>
      <c r="EV23" s="94">
        <v>1138.7650000000001</v>
      </c>
      <c r="EW23" s="94">
        <v>1138.7650000000001</v>
      </c>
      <c r="EX23" s="94">
        <v>1138.7650000000001</v>
      </c>
      <c r="EY23" s="94">
        <v>1138.7650000000001</v>
      </c>
      <c r="EZ23" s="94">
        <v>1138.7650000000001</v>
      </c>
      <c r="FA23" s="94">
        <v>1138.7650000000001</v>
      </c>
      <c r="FB23" s="94">
        <v>1138.7650000000001</v>
      </c>
      <c r="FC23" s="94">
        <v>1138.7650000000001</v>
      </c>
      <c r="FD23" s="97">
        <v>0</v>
      </c>
      <c r="FE23" s="98">
        <v>0</v>
      </c>
      <c r="FF23" s="94">
        <v>0</v>
      </c>
      <c r="FG23" s="94">
        <v>0</v>
      </c>
      <c r="FH23" s="94">
        <v>0</v>
      </c>
      <c r="FI23" s="94">
        <v>0</v>
      </c>
      <c r="FJ23" s="94">
        <v>0</v>
      </c>
      <c r="FK23" s="94">
        <v>-20483.266453159998</v>
      </c>
      <c r="FL23" s="94">
        <v>-20483.266453159998</v>
      </c>
      <c r="FM23" s="94">
        <v>-20483.266453159998</v>
      </c>
      <c r="FN23" s="94">
        <v>-20483.266453159998</v>
      </c>
      <c r="FO23" s="94"/>
    </row>
    <row r="24" spans="1:171" ht="25.05" customHeight="1" x14ac:dyDescent="0.25">
      <c r="A24" s="163"/>
      <c r="B24" s="30" t="s">
        <v>87</v>
      </c>
      <c r="C24" s="93">
        <v>500000</v>
      </c>
      <c r="D24" s="110">
        <v>9.1334850400000001</v>
      </c>
      <c r="E24" s="110">
        <v>36.723789050000001</v>
      </c>
      <c r="F24" s="110">
        <v>1094.40764949</v>
      </c>
      <c r="G24" s="110">
        <v>5625.7954711600005</v>
      </c>
      <c r="H24" s="110">
        <v>10944.775326770001</v>
      </c>
      <c r="I24" s="110">
        <v>10960.275237670001</v>
      </c>
      <c r="J24" s="110">
        <v>10967.35496552</v>
      </c>
      <c r="K24" s="110">
        <v>10980.39061896</v>
      </c>
      <c r="L24" s="110">
        <v>10994.188224200001</v>
      </c>
      <c r="M24" s="110">
        <v>11003.802636060002</v>
      </c>
      <c r="N24" s="110">
        <v>11008.812847900001</v>
      </c>
      <c r="O24" s="111">
        <v>11480.305589670001</v>
      </c>
      <c r="P24" s="110">
        <v>2427.3533722299999</v>
      </c>
      <c r="Q24" s="110">
        <v>2709.8472771399997</v>
      </c>
      <c r="R24" s="110">
        <v>4086.3346078499999</v>
      </c>
      <c r="S24" s="110">
        <v>4770.46242274</v>
      </c>
      <c r="T24" s="110">
        <v>5091.6553287999996</v>
      </c>
      <c r="U24" s="110">
        <v>5094.0104129899992</v>
      </c>
      <c r="V24" s="110">
        <v>5112.5818329599988</v>
      </c>
      <c r="W24" s="110">
        <v>5266.7406333599984</v>
      </c>
      <c r="X24" s="110">
        <v>5351.081581309998</v>
      </c>
      <c r="Y24" s="110">
        <v>5662.0452891199984</v>
      </c>
      <c r="Z24" s="110">
        <v>6682.9187752299986</v>
      </c>
      <c r="AA24" s="111">
        <v>6763.5448938199988</v>
      </c>
      <c r="AB24" s="110">
        <v>5.5796473300000002</v>
      </c>
      <c r="AC24" s="110">
        <v>21.576983370000001</v>
      </c>
      <c r="AD24" s="110">
        <v>25.83061206</v>
      </c>
      <c r="AE24" s="110">
        <v>52.519971319999996</v>
      </c>
      <c r="AF24" s="110">
        <v>57.719675159999994</v>
      </c>
      <c r="AG24" s="110">
        <v>172.97020465999998</v>
      </c>
      <c r="AH24" s="110">
        <v>182.12980978999997</v>
      </c>
      <c r="AI24" s="110">
        <v>317.32479283999999</v>
      </c>
      <c r="AJ24" s="110">
        <v>916.04479378999997</v>
      </c>
      <c r="AK24" s="110">
        <v>979.28615236999997</v>
      </c>
      <c r="AL24" s="110">
        <v>983.48218434</v>
      </c>
      <c r="AM24" s="111">
        <v>1479.9686751300001</v>
      </c>
      <c r="AN24" s="110">
        <v>44.929149709999997</v>
      </c>
      <c r="AO24" s="110">
        <v>45.690445149999995</v>
      </c>
      <c r="AP24" s="110">
        <v>47.665758059999995</v>
      </c>
      <c r="AQ24" s="110">
        <v>48.164685979999994</v>
      </c>
      <c r="AR24" s="110">
        <v>50.752855659999994</v>
      </c>
      <c r="AS24" s="110">
        <v>52.755875879999991</v>
      </c>
      <c r="AT24" s="110">
        <v>53.585073499999993</v>
      </c>
      <c r="AU24" s="110">
        <v>55.884213349999996</v>
      </c>
      <c r="AV24" s="110">
        <v>58.456670609999996</v>
      </c>
      <c r="AW24" s="110">
        <v>59.860031609999993</v>
      </c>
      <c r="AX24" s="110">
        <v>60.813102499999992</v>
      </c>
      <c r="AY24" s="111">
        <v>466.92072691999999</v>
      </c>
      <c r="AZ24" s="110">
        <v>100.44138764</v>
      </c>
      <c r="BA24" s="94">
        <v>102.5277073</v>
      </c>
      <c r="BB24" s="94">
        <v>104.087772</v>
      </c>
      <c r="BC24" s="94">
        <v>113.56384085000001</v>
      </c>
      <c r="BD24" s="94">
        <v>114.85070713</v>
      </c>
      <c r="BE24" s="94">
        <v>116.78382185000001</v>
      </c>
      <c r="BF24" s="94">
        <v>120.25675160000002</v>
      </c>
      <c r="BG24" s="94">
        <v>122.19232017000002</v>
      </c>
      <c r="BH24" s="94">
        <v>126.84241031000002</v>
      </c>
      <c r="BI24" s="94">
        <v>136.87699318000003</v>
      </c>
      <c r="BJ24" s="94">
        <v>144.43823258000003</v>
      </c>
      <c r="BK24" s="94">
        <v>151.48868876000003</v>
      </c>
      <c r="BL24" s="96">
        <v>4.5342416200000004</v>
      </c>
      <c r="BM24" s="94">
        <v>10.137277340000001</v>
      </c>
      <c r="BN24" s="94">
        <v>24.321710340000003</v>
      </c>
      <c r="BO24" s="94">
        <v>29.101772080000003</v>
      </c>
      <c r="BP24" s="94">
        <v>34.228888730000001</v>
      </c>
      <c r="BQ24" s="94">
        <v>42.049506000000001</v>
      </c>
      <c r="BR24" s="94">
        <v>58.760840860000002</v>
      </c>
      <c r="BS24" s="94">
        <v>60.299929720000002</v>
      </c>
      <c r="BT24" s="94">
        <v>72.859996540000012</v>
      </c>
      <c r="BU24" s="94">
        <v>77.863958860000011</v>
      </c>
      <c r="BV24" s="94">
        <v>83.563911390000015</v>
      </c>
      <c r="BW24" s="94">
        <v>188.92300467000001</v>
      </c>
      <c r="BX24" s="96">
        <v>6.5101102300000004</v>
      </c>
      <c r="BY24" s="94">
        <v>12.300237119999998</v>
      </c>
      <c r="BZ24" s="94">
        <v>17.01244707</v>
      </c>
      <c r="CA24" s="94">
        <v>28.762669979999998</v>
      </c>
      <c r="CB24" s="94">
        <v>72.782824750000003</v>
      </c>
      <c r="CC24" s="94">
        <v>110.79825552000001</v>
      </c>
      <c r="CD24" s="94">
        <v>191.56088930000001</v>
      </c>
      <c r="CE24" s="94">
        <v>1522.5738161700003</v>
      </c>
      <c r="CF24" s="94">
        <v>3302.7558433599997</v>
      </c>
      <c r="CG24" s="94">
        <v>3357.1961582299996</v>
      </c>
      <c r="CH24" s="94">
        <v>3360.3741253599997</v>
      </c>
      <c r="CI24" s="94">
        <v>3376.7588557399999</v>
      </c>
      <c r="CJ24" s="96">
        <v>16.053356390000001</v>
      </c>
      <c r="CK24" s="94">
        <v>26.220611480000002</v>
      </c>
      <c r="CL24" s="94">
        <v>34.631883460000005</v>
      </c>
      <c r="CM24" s="94">
        <v>47.807698340000009</v>
      </c>
      <c r="CN24" s="94">
        <v>49.755837000000007</v>
      </c>
      <c r="CO24" s="94">
        <v>49.903660510000002</v>
      </c>
      <c r="CP24" s="94">
        <v>49.938191010000004</v>
      </c>
      <c r="CQ24" s="94">
        <v>75.298571010000018</v>
      </c>
      <c r="CR24" s="94">
        <v>77.345498120000016</v>
      </c>
      <c r="CS24" s="94">
        <v>135.08555156</v>
      </c>
      <c r="CT24" s="94">
        <v>175.01959116</v>
      </c>
      <c r="CU24" s="94">
        <v>268.75519880000002</v>
      </c>
      <c r="CV24" s="96">
        <v>122.28359222999998</v>
      </c>
      <c r="CW24" s="94">
        <v>154.64546113</v>
      </c>
      <c r="CX24" s="94">
        <v>183.97759181999999</v>
      </c>
      <c r="CY24" s="94">
        <v>190.66044314999999</v>
      </c>
      <c r="CZ24" s="94">
        <v>216.83570083999999</v>
      </c>
      <c r="DA24" s="94">
        <v>265.53326623999999</v>
      </c>
      <c r="DB24" s="94">
        <v>351.80035548000001</v>
      </c>
      <c r="DC24" s="94">
        <v>369.13318102000005</v>
      </c>
      <c r="DD24" s="94">
        <v>398.23858839000002</v>
      </c>
      <c r="DE24" s="94">
        <v>413.4662616</v>
      </c>
      <c r="DF24" s="94">
        <v>531.24803595999992</v>
      </c>
      <c r="DG24" s="94">
        <v>549.5159867000001</v>
      </c>
      <c r="DH24" s="97">
        <v>132.27606489999999</v>
      </c>
      <c r="DI24" s="98">
        <v>190.24302989999998</v>
      </c>
      <c r="DJ24" s="98">
        <v>202.28538114999998</v>
      </c>
      <c r="DK24" s="98">
        <v>257.57687758999998</v>
      </c>
      <c r="DL24" s="98">
        <v>485.39181375999988</v>
      </c>
      <c r="DM24" s="98">
        <v>506.86518239999998</v>
      </c>
      <c r="DN24" s="98">
        <v>593.57820155999991</v>
      </c>
      <c r="DO24" s="98">
        <v>761.69597471000009</v>
      </c>
      <c r="DP24" s="98">
        <v>1892.5511875999998</v>
      </c>
      <c r="DQ24" s="98">
        <v>1913.47113633</v>
      </c>
      <c r="DR24" s="98">
        <v>1991.02721419</v>
      </c>
      <c r="DS24" s="94">
        <v>2248.1777692699998</v>
      </c>
      <c r="DT24" s="97">
        <v>201.47639391999999</v>
      </c>
      <c r="DU24" s="98">
        <v>326.04501589</v>
      </c>
      <c r="DV24" s="94">
        <v>529.68709856999999</v>
      </c>
      <c r="DW24" s="94">
        <v>676.95609710999997</v>
      </c>
      <c r="DX24" s="94">
        <v>858.23323025000002</v>
      </c>
      <c r="DY24" s="94">
        <v>1048.90210366</v>
      </c>
      <c r="DZ24" s="94">
        <v>1772.99691796</v>
      </c>
      <c r="EA24" s="94">
        <v>1909.9903018299999</v>
      </c>
      <c r="EB24" s="94">
        <v>2086.3493296300003</v>
      </c>
      <c r="EC24" s="94">
        <v>2257.0319322600003</v>
      </c>
      <c r="ED24" s="94">
        <v>2535.6355359200002</v>
      </c>
      <c r="EE24" s="94">
        <v>5097.8641374899998</v>
      </c>
      <c r="EF24" s="97">
        <v>286.12001624999999</v>
      </c>
      <c r="EG24" s="98">
        <v>296.49291263999999</v>
      </c>
      <c r="EH24" s="94">
        <v>296.86541169999998</v>
      </c>
      <c r="EI24" s="94">
        <v>296.91497550000003</v>
      </c>
      <c r="EJ24" s="94">
        <v>296.93587550000001</v>
      </c>
      <c r="EK24" s="94">
        <v>297.59955762999999</v>
      </c>
      <c r="EL24" s="94">
        <v>303.49083772</v>
      </c>
      <c r="EM24" s="94">
        <v>303.54152075000002</v>
      </c>
      <c r="EN24" s="94">
        <v>303.57931458999997</v>
      </c>
      <c r="EO24" s="94">
        <v>762.00771774999998</v>
      </c>
      <c r="EP24" s="94">
        <v>1290.7033954799999</v>
      </c>
      <c r="EQ24" s="94">
        <v>1712.02060168</v>
      </c>
      <c r="ER24" s="97">
        <v>181.18117409000001</v>
      </c>
      <c r="ES24" s="98">
        <v>667.62535216999993</v>
      </c>
      <c r="ET24" s="94">
        <v>902.12909817999991</v>
      </c>
      <c r="EU24" s="94">
        <v>1039.4831139299999</v>
      </c>
      <c r="EV24" s="94">
        <v>1134.3593446300001</v>
      </c>
      <c r="EW24" s="94">
        <v>1818.08150963</v>
      </c>
      <c r="EX24" s="94">
        <v>2074.14505947</v>
      </c>
      <c r="EY24" s="94">
        <v>2558.0550703700001</v>
      </c>
      <c r="EZ24" s="94">
        <v>2683.6429610100004</v>
      </c>
      <c r="FA24" s="94">
        <v>2697.7071143899998</v>
      </c>
      <c r="FB24" s="94">
        <v>3056.53673282</v>
      </c>
      <c r="FC24" s="94">
        <v>3154.4415276499999</v>
      </c>
      <c r="FD24" s="97">
        <v>80.142284500000002</v>
      </c>
      <c r="FE24" s="98">
        <v>350.08581175</v>
      </c>
      <c r="FF24" s="94">
        <v>607.53171669000005</v>
      </c>
      <c r="FG24" s="94">
        <v>871.31961036000007</v>
      </c>
      <c r="FH24" s="94">
        <v>965.16708772000004</v>
      </c>
      <c r="FI24" s="94">
        <v>1050.66285862</v>
      </c>
      <c r="FJ24" s="94">
        <v>1449.70518971</v>
      </c>
      <c r="FK24" s="94">
        <v>2061.2679924499998</v>
      </c>
      <c r="FL24" s="94">
        <v>2228.5295781199998</v>
      </c>
      <c r="FM24" s="94">
        <v>5277.3581643500002</v>
      </c>
      <c r="FN24" s="94">
        <v>9713.6168179400011</v>
      </c>
      <c r="FO24" s="94"/>
    </row>
    <row r="25" spans="1:171" ht="25.05" customHeight="1" x14ac:dyDescent="0.25">
      <c r="A25" s="163"/>
      <c r="B25" s="30" t="s">
        <v>88</v>
      </c>
      <c r="C25" s="93">
        <v>600000</v>
      </c>
      <c r="D25" s="110">
        <v>470.97521704999951</v>
      </c>
      <c r="E25" s="110">
        <v>-16149.209124110002</v>
      </c>
      <c r="F25" s="110">
        <v>-8513.3982395100011</v>
      </c>
      <c r="G25" s="110">
        <v>-19872.778881220001</v>
      </c>
      <c r="H25" s="110">
        <v>-27714.051059010002</v>
      </c>
      <c r="I25" s="110">
        <v>-37315.551165459998</v>
      </c>
      <c r="J25" s="110">
        <v>-36339.847686229994</v>
      </c>
      <c r="K25" s="110">
        <v>-36983.196796079996</v>
      </c>
      <c r="L25" s="110">
        <v>-28965.295358869993</v>
      </c>
      <c r="M25" s="110">
        <v>-28259.364520059993</v>
      </c>
      <c r="N25" s="110">
        <v>-34026.415738359996</v>
      </c>
      <c r="O25" s="111">
        <v>-22949.787580439996</v>
      </c>
      <c r="P25" s="110">
        <v>-4204.7626599199984</v>
      </c>
      <c r="Q25" s="110">
        <v>-8971.3020502299987</v>
      </c>
      <c r="R25" s="110">
        <v>-17980.665131649999</v>
      </c>
      <c r="S25" s="110">
        <v>-16105.148099569999</v>
      </c>
      <c r="T25" s="110">
        <v>-20945.66363313</v>
      </c>
      <c r="U25" s="110">
        <v>-15841.804471290001</v>
      </c>
      <c r="V25" s="110">
        <v>-22837.142078550001</v>
      </c>
      <c r="W25" s="110">
        <v>-22434.97740308</v>
      </c>
      <c r="X25" s="110">
        <v>-17691.130510309998</v>
      </c>
      <c r="Y25" s="110">
        <v>-9754.6875907699996</v>
      </c>
      <c r="Z25" s="110">
        <v>-14303.787662570001</v>
      </c>
      <c r="AA25" s="111">
        <v>4965.4839113599992</v>
      </c>
      <c r="AB25" s="110">
        <v>-9072.5199352599993</v>
      </c>
      <c r="AC25" s="110">
        <v>-18759.275079710002</v>
      </c>
      <c r="AD25" s="110">
        <v>-24974.110860980003</v>
      </c>
      <c r="AE25" s="110">
        <v>-27575.496140940002</v>
      </c>
      <c r="AF25" s="110">
        <v>-27257.652276850004</v>
      </c>
      <c r="AG25" s="110">
        <v>-19556.489064700003</v>
      </c>
      <c r="AH25" s="110">
        <v>-19200.121377810003</v>
      </c>
      <c r="AI25" s="110">
        <v>-12732.835325910002</v>
      </c>
      <c r="AJ25" s="110">
        <v>-17861.669169700002</v>
      </c>
      <c r="AK25" s="110">
        <v>-11411.388242430003</v>
      </c>
      <c r="AL25" s="110">
        <v>-9146.1694949800039</v>
      </c>
      <c r="AM25" s="111">
        <v>-17812.112964440003</v>
      </c>
      <c r="AN25" s="110">
        <v>1116.9796087199982</v>
      </c>
      <c r="AO25" s="110">
        <v>-6084.6709501100013</v>
      </c>
      <c r="AP25" s="110">
        <v>-5871.5923444500013</v>
      </c>
      <c r="AQ25" s="110">
        <v>-6461.930101070001</v>
      </c>
      <c r="AR25" s="110">
        <v>-56075.932436889998</v>
      </c>
      <c r="AS25" s="110">
        <v>-39625.570117409996</v>
      </c>
      <c r="AT25" s="110">
        <v>-35577.795909309993</v>
      </c>
      <c r="AU25" s="110">
        <v>-76921.665338169987</v>
      </c>
      <c r="AV25" s="110">
        <v>-115512.8511153</v>
      </c>
      <c r="AW25" s="110">
        <v>-109565.22533746</v>
      </c>
      <c r="AX25" s="110">
        <v>-108101.78862716</v>
      </c>
      <c r="AY25" s="111">
        <v>-124247.76773235001</v>
      </c>
      <c r="AZ25" s="110">
        <v>3671.4314599999966</v>
      </c>
      <c r="BA25" s="94">
        <v>-5501.598472360005</v>
      </c>
      <c r="BB25" s="94">
        <v>-61046.885816800015</v>
      </c>
      <c r="BC25" s="94">
        <v>-66954.15962565002</v>
      </c>
      <c r="BD25" s="94">
        <v>-70690.419220490017</v>
      </c>
      <c r="BE25" s="94">
        <v>-80373.309275220017</v>
      </c>
      <c r="BF25" s="94">
        <v>-90268.525405970024</v>
      </c>
      <c r="BG25" s="94">
        <v>-107949.56310803002</v>
      </c>
      <c r="BH25" s="94">
        <v>-121283.07372884003</v>
      </c>
      <c r="BI25" s="94">
        <v>-118194.80162363003</v>
      </c>
      <c r="BJ25" s="94">
        <v>-112740.22305450003</v>
      </c>
      <c r="BK25" s="94">
        <v>-72491.252201220035</v>
      </c>
      <c r="BL25" s="96">
        <v>-3480.0049910499997</v>
      </c>
      <c r="BM25" s="94">
        <v>-23419.08831286</v>
      </c>
      <c r="BN25" s="94">
        <v>-13814.682407299999</v>
      </c>
      <c r="BO25" s="94">
        <v>-20726.243271929998</v>
      </c>
      <c r="BP25" s="94">
        <v>-20684.955373329998</v>
      </c>
      <c r="BQ25" s="94">
        <v>-11464.850178049999</v>
      </c>
      <c r="BR25" s="94">
        <v>9034.7102728900009</v>
      </c>
      <c r="BS25" s="94">
        <v>-1392.2510487199979</v>
      </c>
      <c r="BT25" s="94">
        <v>-3852.6799982599987</v>
      </c>
      <c r="BU25" s="94">
        <v>-1429.4797468399997</v>
      </c>
      <c r="BV25" s="94">
        <v>-5841.2294019700003</v>
      </c>
      <c r="BW25" s="94">
        <v>-107189.74414826001</v>
      </c>
      <c r="BX25" s="96">
        <v>-15208.589841849998</v>
      </c>
      <c r="BY25" s="94">
        <v>-18341.156615920001</v>
      </c>
      <c r="BZ25" s="94">
        <v>-18656.049733469998</v>
      </c>
      <c r="CA25" s="94">
        <v>-57910.588569179992</v>
      </c>
      <c r="CB25" s="94">
        <v>-60107.896748709994</v>
      </c>
      <c r="CC25" s="94">
        <v>-60655.270567119995</v>
      </c>
      <c r="CD25" s="94">
        <v>-68781.863978869995</v>
      </c>
      <c r="CE25" s="94">
        <v>-81760.265369049986</v>
      </c>
      <c r="CF25" s="94">
        <v>-98789.259158849993</v>
      </c>
      <c r="CG25" s="94">
        <v>-89617.421666619994</v>
      </c>
      <c r="CH25" s="94">
        <v>-99534.282563879984</v>
      </c>
      <c r="CI25" s="94">
        <v>-75931.442172959985</v>
      </c>
      <c r="CJ25" s="96">
        <v>1777.258004030007</v>
      </c>
      <c r="CK25" s="94">
        <v>14708.834994519999</v>
      </c>
      <c r="CL25" s="94">
        <v>26784.671137800004</v>
      </c>
      <c r="CM25" s="94">
        <v>33402.003045930011</v>
      </c>
      <c r="CN25" s="94">
        <v>26956.363285890009</v>
      </c>
      <c r="CO25" s="94">
        <v>27543.312032310005</v>
      </c>
      <c r="CP25" s="94">
        <v>36448.239937470003</v>
      </c>
      <c r="CQ25" s="94">
        <v>-2830.7977585210028</v>
      </c>
      <c r="CR25" s="94">
        <v>18709.15979908</v>
      </c>
      <c r="CS25" s="94">
        <v>22347.015534580467</v>
      </c>
      <c r="CT25" s="94">
        <v>-9182.1747079200031</v>
      </c>
      <c r="CU25" s="94">
        <v>6877.3054967999997</v>
      </c>
      <c r="CV25" s="96">
        <v>10393.899208970006</v>
      </c>
      <c r="CW25" s="94">
        <v>23796.381622890003</v>
      </c>
      <c r="CX25" s="94">
        <v>4965.4402037100044</v>
      </c>
      <c r="CY25" s="94">
        <v>-33559.843456550007</v>
      </c>
      <c r="CZ25" s="94">
        <v>-17629.918204499998</v>
      </c>
      <c r="DA25" s="94">
        <v>-35557.580588140001</v>
      </c>
      <c r="DB25" s="94">
        <v>-65917.604550039992</v>
      </c>
      <c r="DC25" s="94">
        <v>-65372.274161789996</v>
      </c>
      <c r="DD25" s="94">
        <v>-43727.857842659985</v>
      </c>
      <c r="DE25" s="94">
        <v>-27875.708129180413</v>
      </c>
      <c r="DF25" s="94">
        <v>-23226.03623102008</v>
      </c>
      <c r="DG25" s="94">
        <v>-39.721483879988227</v>
      </c>
      <c r="DH25" s="97">
        <v>-4561.9937409399972</v>
      </c>
      <c r="DI25" s="98">
        <v>7445.5297108599889</v>
      </c>
      <c r="DJ25" s="98">
        <v>-5016.2208024899955</v>
      </c>
      <c r="DK25" s="98">
        <v>-13741.805809079995</v>
      </c>
      <c r="DL25" s="98">
        <v>275.68958019999695</v>
      </c>
      <c r="DM25" s="98">
        <v>-88446.898256479995</v>
      </c>
      <c r="DN25" s="98">
        <v>-64167.09276444</v>
      </c>
      <c r="DO25" s="98">
        <v>-59422.355308480001</v>
      </c>
      <c r="DP25" s="98">
        <v>6794.5015142399934</v>
      </c>
      <c r="DQ25" s="98">
        <v>23139.114833659998</v>
      </c>
      <c r="DR25" s="98">
        <v>18124.872907009998</v>
      </c>
      <c r="DS25" s="94">
        <v>-29738.692941279998</v>
      </c>
      <c r="DT25" s="97">
        <v>-8086.8820414300008</v>
      </c>
      <c r="DU25" s="98">
        <v>-2978.76621234</v>
      </c>
      <c r="DV25" s="94">
        <v>11995.908178360001</v>
      </c>
      <c r="DW25" s="94">
        <v>-2323.4639692600003</v>
      </c>
      <c r="DX25" s="94">
        <v>7169.0207697100004</v>
      </c>
      <c r="DY25" s="94">
        <v>8395.2928338900001</v>
      </c>
      <c r="DZ25" s="94">
        <v>14105.80550086</v>
      </c>
      <c r="EA25" s="94">
        <v>-18994.598452060003</v>
      </c>
      <c r="EB25" s="94">
        <v>24597.034363900002</v>
      </c>
      <c r="EC25" s="94">
        <v>30259.608795889999</v>
      </c>
      <c r="ED25" s="94">
        <v>-17520.50919561</v>
      </c>
      <c r="EE25" s="94">
        <v>11768.67537655</v>
      </c>
      <c r="EF25" s="97">
        <v>-8141.8560962199999</v>
      </c>
      <c r="EG25" s="98">
        <v>33757.404404959998</v>
      </c>
      <c r="EH25" s="94">
        <v>-13353.930227370001</v>
      </c>
      <c r="EI25" s="94">
        <v>12357.806104069999</v>
      </c>
      <c r="EJ25" s="94">
        <v>52882.177868080005</v>
      </c>
      <c r="EK25" s="94">
        <v>55892.895463120003</v>
      </c>
      <c r="EL25" s="94">
        <v>52017.119411699998</v>
      </c>
      <c r="EM25" s="94">
        <v>-3783.5638722399999</v>
      </c>
      <c r="EN25" s="94">
        <v>24531.582752549999</v>
      </c>
      <c r="EO25" s="94">
        <v>5065.8283799700002</v>
      </c>
      <c r="EP25" s="94">
        <v>64459.271382660001</v>
      </c>
      <c r="EQ25" s="94">
        <v>52616.759611919995</v>
      </c>
      <c r="ER25" s="97">
        <v>-75227.747689130003</v>
      </c>
      <c r="ES25" s="98">
        <v>-17861.409598180002</v>
      </c>
      <c r="ET25" s="94">
        <v>-87152.817562789991</v>
      </c>
      <c r="EU25" s="94">
        <v>-203848.91119342</v>
      </c>
      <c r="EV25" s="94">
        <v>-202754.43419808999</v>
      </c>
      <c r="EW25" s="94">
        <v>-160246.03711095999</v>
      </c>
      <c r="EX25" s="94">
        <v>-181962.53119837001</v>
      </c>
      <c r="EY25" s="94">
        <v>-111731.4869498</v>
      </c>
      <c r="EZ25" s="94">
        <v>-76806.056144300004</v>
      </c>
      <c r="FA25" s="94">
        <v>-67038.910239699995</v>
      </c>
      <c r="FB25" s="94">
        <v>-18415.301365709998</v>
      </c>
      <c r="FC25" s="94">
        <v>64900.963876260001</v>
      </c>
      <c r="FD25" s="97">
        <v>-10887.455408510001</v>
      </c>
      <c r="FE25" s="98">
        <v>77120.061238110007</v>
      </c>
      <c r="FF25" s="94">
        <v>-168464.45653458999</v>
      </c>
      <c r="FG25" s="94">
        <v>-118985.42978827</v>
      </c>
      <c r="FH25" s="94">
        <v>46580.846726429998</v>
      </c>
      <c r="FI25" s="94">
        <v>116181.49400813</v>
      </c>
      <c r="FJ25" s="94">
        <v>145291.98029729002</v>
      </c>
      <c r="FK25" s="94">
        <v>-63498.132474239996</v>
      </c>
      <c r="FL25" s="94">
        <v>39826.650770040003</v>
      </c>
      <c r="FM25" s="94">
        <v>141702.56888748001</v>
      </c>
      <c r="FN25" s="94">
        <v>10018.03437356</v>
      </c>
      <c r="FO25" s="94"/>
    </row>
    <row r="26" spans="1:171" ht="35.1" customHeight="1" x14ac:dyDescent="0.25">
      <c r="A26" s="163"/>
      <c r="B26" s="31" t="s">
        <v>74</v>
      </c>
      <c r="C26" s="93">
        <v>601000</v>
      </c>
      <c r="D26" s="94">
        <v>0</v>
      </c>
      <c r="E26" s="94">
        <v>0</v>
      </c>
      <c r="F26" s="94">
        <v>0</v>
      </c>
      <c r="G26" s="94">
        <v>-8950.0010000000002</v>
      </c>
      <c r="H26" s="94">
        <v>-8950.0010000000002</v>
      </c>
      <c r="I26" s="94">
        <v>-17354.001</v>
      </c>
      <c r="J26" s="94">
        <v>-17354.001</v>
      </c>
      <c r="K26" s="94">
        <v>-17354.001</v>
      </c>
      <c r="L26" s="94">
        <v>-17354.001</v>
      </c>
      <c r="M26" s="94">
        <v>-17354.001</v>
      </c>
      <c r="N26" s="94">
        <v>-21354.001</v>
      </c>
      <c r="O26" s="95">
        <v>-21354.001</v>
      </c>
      <c r="P26" s="94">
        <v>0</v>
      </c>
      <c r="Q26" s="94">
        <v>0</v>
      </c>
      <c r="R26" s="94">
        <v>-6000</v>
      </c>
      <c r="S26" s="94">
        <v>-6000</v>
      </c>
      <c r="T26" s="94">
        <v>-6000</v>
      </c>
      <c r="U26" s="94">
        <v>-6000</v>
      </c>
      <c r="V26" s="94">
        <v>-6000</v>
      </c>
      <c r="W26" s="94">
        <v>-6000</v>
      </c>
      <c r="X26" s="94">
        <v>-7000</v>
      </c>
      <c r="Y26" s="94">
        <v>-7000</v>
      </c>
      <c r="Z26" s="94">
        <v>-7000</v>
      </c>
      <c r="AA26" s="95">
        <v>-7000</v>
      </c>
      <c r="AB26" s="94">
        <v>-2000</v>
      </c>
      <c r="AC26" s="94">
        <v>-6000</v>
      </c>
      <c r="AD26" s="94">
        <v>-8000</v>
      </c>
      <c r="AE26" s="94">
        <v>-8000</v>
      </c>
      <c r="AF26" s="94">
        <v>-8000</v>
      </c>
      <c r="AG26" s="94">
        <v>-8000</v>
      </c>
      <c r="AH26" s="94">
        <v>-8000</v>
      </c>
      <c r="AI26" s="94">
        <v>-8000</v>
      </c>
      <c r="AJ26" s="94">
        <v>-13000</v>
      </c>
      <c r="AK26" s="94">
        <v>-13000</v>
      </c>
      <c r="AL26" s="94">
        <v>-13000</v>
      </c>
      <c r="AM26" s="95">
        <v>-14700</v>
      </c>
      <c r="AN26" s="94">
        <v>0</v>
      </c>
      <c r="AO26" s="94">
        <v>-11066.4</v>
      </c>
      <c r="AP26" s="94">
        <v>-11066.4</v>
      </c>
      <c r="AQ26" s="94">
        <v>-11066.4</v>
      </c>
      <c r="AR26" s="94">
        <v>-21066.400000000001</v>
      </c>
      <c r="AS26" s="94">
        <v>-22866.400000000001</v>
      </c>
      <c r="AT26" s="94">
        <v>-23966.400000000001</v>
      </c>
      <c r="AU26" s="94">
        <v>-70666.399999999994</v>
      </c>
      <c r="AV26" s="94">
        <v>-96609.576000000001</v>
      </c>
      <c r="AW26" s="94">
        <v>-96609.576000000001</v>
      </c>
      <c r="AX26" s="94">
        <v>-104109.576</v>
      </c>
      <c r="AY26" s="95">
        <v>-123326.046</v>
      </c>
      <c r="AZ26" s="94">
        <v>0</v>
      </c>
      <c r="BA26" s="94">
        <v>-14300</v>
      </c>
      <c r="BB26" s="94">
        <v>-17200</v>
      </c>
      <c r="BC26" s="94">
        <v>-30803.998</v>
      </c>
      <c r="BD26" s="94">
        <v>-30803.998</v>
      </c>
      <c r="BE26" s="94">
        <v>-47703.998</v>
      </c>
      <c r="BF26" s="94">
        <v>-51036.998</v>
      </c>
      <c r="BG26" s="94">
        <v>-53536.998</v>
      </c>
      <c r="BH26" s="94">
        <v>-58536.998</v>
      </c>
      <c r="BI26" s="94">
        <v>-64767.659399999997</v>
      </c>
      <c r="BJ26" s="94">
        <v>-70267.659400000004</v>
      </c>
      <c r="BK26" s="94">
        <v>-74601.04770000001</v>
      </c>
      <c r="BL26" s="96">
        <v>0</v>
      </c>
      <c r="BM26" s="94">
        <v>-14274.52</v>
      </c>
      <c r="BN26" s="94">
        <v>-14274.52</v>
      </c>
      <c r="BO26" s="94">
        <v>-14274.52</v>
      </c>
      <c r="BP26" s="94">
        <v>-14274.52</v>
      </c>
      <c r="BQ26" s="94">
        <v>-14274.52</v>
      </c>
      <c r="BR26" s="94">
        <v>-14274.52</v>
      </c>
      <c r="BS26" s="94">
        <v>-14274.52</v>
      </c>
      <c r="BT26" s="94">
        <v>-14274.52</v>
      </c>
      <c r="BU26" s="94">
        <v>-14274.52</v>
      </c>
      <c r="BV26" s="94">
        <v>-14274.52</v>
      </c>
      <c r="BW26" s="94">
        <v>-129215.51800000001</v>
      </c>
      <c r="BX26" s="96">
        <v>0</v>
      </c>
      <c r="BY26" s="94">
        <v>-16286.921</v>
      </c>
      <c r="BZ26" s="94">
        <v>-26387.881999999998</v>
      </c>
      <c r="CA26" s="94">
        <v>-26387.881999999998</v>
      </c>
      <c r="CB26" s="94">
        <v>-26387.881999999998</v>
      </c>
      <c r="CC26" s="94">
        <v>-26387.881999999998</v>
      </c>
      <c r="CD26" s="94">
        <v>-48887.876999999993</v>
      </c>
      <c r="CE26" s="94">
        <v>-48887.876999999993</v>
      </c>
      <c r="CF26" s="94">
        <v>-48887.876999999993</v>
      </c>
      <c r="CG26" s="94">
        <v>-48887.876999999993</v>
      </c>
      <c r="CH26" s="94">
        <v>-48887.876999999993</v>
      </c>
      <c r="CI26" s="94">
        <v>-70702.996999999988</v>
      </c>
      <c r="CJ26" s="96">
        <v>0</v>
      </c>
      <c r="CK26" s="94">
        <v>0</v>
      </c>
      <c r="CL26" s="94">
        <v>0</v>
      </c>
      <c r="CM26" s="94">
        <v>0</v>
      </c>
      <c r="CN26" s="94">
        <v>0</v>
      </c>
      <c r="CO26" s="94">
        <v>0</v>
      </c>
      <c r="CP26" s="94">
        <v>1000</v>
      </c>
      <c r="CQ26" s="94">
        <v>1000</v>
      </c>
      <c r="CR26" s="94">
        <v>1000</v>
      </c>
      <c r="CS26" s="94">
        <v>1000</v>
      </c>
      <c r="CT26" s="94">
        <v>1000</v>
      </c>
      <c r="CU26" s="94">
        <v>1000</v>
      </c>
      <c r="CV26" s="96">
        <v>0</v>
      </c>
      <c r="CW26" s="94">
        <v>0</v>
      </c>
      <c r="CX26" s="94">
        <v>3250</v>
      </c>
      <c r="CY26" s="94">
        <v>6500</v>
      </c>
      <c r="CZ26" s="94">
        <v>6500</v>
      </c>
      <c r="DA26" s="94">
        <v>6500</v>
      </c>
      <c r="DB26" s="94">
        <v>9117.630000000001</v>
      </c>
      <c r="DC26" s="94">
        <v>9117.630000000001</v>
      </c>
      <c r="DD26" s="94">
        <v>9117.630000000001</v>
      </c>
      <c r="DE26" s="94">
        <v>9117.6299999999992</v>
      </c>
      <c r="DF26" s="94">
        <v>9117.6299999999992</v>
      </c>
      <c r="DG26" s="94">
        <v>9117.630000000001</v>
      </c>
      <c r="DH26" s="97">
        <v>0</v>
      </c>
      <c r="DI26" s="98">
        <v>2000.13714286</v>
      </c>
      <c r="DJ26" s="98">
        <v>2000.13714286</v>
      </c>
      <c r="DK26" s="98">
        <v>2000.13714286</v>
      </c>
      <c r="DL26" s="98">
        <v>2000.13714286</v>
      </c>
      <c r="DM26" s="98">
        <v>2000.13714286</v>
      </c>
      <c r="DN26" s="98">
        <v>2000.1371428599998</v>
      </c>
      <c r="DO26" s="98">
        <v>2000.1371428599998</v>
      </c>
      <c r="DP26" s="98">
        <v>-4839.862020900001</v>
      </c>
      <c r="DQ26" s="98">
        <v>-4839.8620209000001</v>
      </c>
      <c r="DR26" s="98">
        <v>-4839.8620209000001</v>
      </c>
      <c r="DS26" s="94">
        <v>-4839.8620209000001</v>
      </c>
      <c r="DT26" s="97">
        <v>0</v>
      </c>
      <c r="DU26" s="98">
        <v>2002.3345054900001</v>
      </c>
      <c r="DV26" s="94">
        <v>2002.3345054900001</v>
      </c>
      <c r="DW26" s="94">
        <v>2002.3345054900001</v>
      </c>
      <c r="DX26" s="94">
        <v>2002.3345054900001</v>
      </c>
      <c r="DY26" s="94">
        <v>202.33450549</v>
      </c>
      <c r="DZ26" s="94">
        <v>202.33450549</v>
      </c>
      <c r="EA26" s="94">
        <v>202.33450549</v>
      </c>
      <c r="EB26" s="94">
        <v>2271.7938461500003</v>
      </c>
      <c r="EC26" s="94">
        <v>2271.7938461500003</v>
      </c>
      <c r="ED26" s="94">
        <v>2271.7938461500003</v>
      </c>
      <c r="EE26" s="94">
        <v>-17728.206153849998</v>
      </c>
      <c r="EF26" s="97">
        <v>0</v>
      </c>
      <c r="EG26" s="98">
        <v>0</v>
      </c>
      <c r="EH26" s="94">
        <v>0</v>
      </c>
      <c r="EI26" s="94">
        <v>0</v>
      </c>
      <c r="EJ26" s="94">
        <v>0</v>
      </c>
      <c r="EK26" s="94">
        <v>0</v>
      </c>
      <c r="EL26" s="94">
        <v>0</v>
      </c>
      <c r="EM26" s="94">
        <v>0</v>
      </c>
      <c r="EN26" s="94">
        <v>0</v>
      </c>
      <c r="EO26" s="94">
        <v>0</v>
      </c>
      <c r="EP26" s="94">
        <v>0</v>
      </c>
      <c r="EQ26" s="94">
        <v>-30000</v>
      </c>
      <c r="ER26" s="97">
        <v>0</v>
      </c>
      <c r="ES26" s="98">
        <v>0</v>
      </c>
      <c r="ET26" s="94">
        <v>0</v>
      </c>
      <c r="EU26" s="94">
        <v>0</v>
      </c>
      <c r="EV26" s="94">
        <v>0</v>
      </c>
      <c r="EW26" s="94">
        <v>0</v>
      </c>
      <c r="EX26" s="94">
        <v>0</v>
      </c>
      <c r="EY26" s="94">
        <v>0</v>
      </c>
      <c r="EZ26" s="94">
        <v>0</v>
      </c>
      <c r="FA26" s="94">
        <v>0</v>
      </c>
      <c r="FB26" s="94">
        <v>0</v>
      </c>
      <c r="FC26" s="94">
        <v>0</v>
      </c>
      <c r="FD26" s="97">
        <v>0</v>
      </c>
      <c r="FE26" s="98">
        <v>0</v>
      </c>
      <c r="FF26" s="94">
        <v>0</v>
      </c>
      <c r="FG26" s="94">
        <v>0</v>
      </c>
      <c r="FH26" s="94">
        <v>0</v>
      </c>
      <c r="FI26" s="94">
        <v>0</v>
      </c>
      <c r="FJ26" s="94">
        <v>0</v>
      </c>
      <c r="FK26" s="94">
        <v>0</v>
      </c>
      <c r="FL26" s="94">
        <v>0</v>
      </c>
      <c r="FM26" s="94">
        <v>0</v>
      </c>
      <c r="FN26" s="94">
        <v>0</v>
      </c>
      <c r="FO26" s="94"/>
    </row>
    <row r="27" spans="1:171" ht="20.100000000000001" customHeight="1" x14ac:dyDescent="0.25">
      <c r="A27" s="163"/>
      <c r="B27" s="31" t="s">
        <v>89</v>
      </c>
      <c r="C27" s="93">
        <v>602000</v>
      </c>
      <c r="D27" s="94">
        <v>470.97521704999951</v>
      </c>
      <c r="E27" s="94">
        <v>-16149.209124110002</v>
      </c>
      <c r="F27" s="94">
        <v>-8513.3982395100011</v>
      </c>
      <c r="G27" s="94">
        <v>-10922.777881220001</v>
      </c>
      <c r="H27" s="94">
        <v>-18764.050059010002</v>
      </c>
      <c r="I27" s="94">
        <v>-20279.469136120002</v>
      </c>
      <c r="J27" s="94">
        <v>-19457.84803402</v>
      </c>
      <c r="K27" s="94">
        <v>-19629.19585702</v>
      </c>
      <c r="L27" s="94">
        <v>-11611.294419809998</v>
      </c>
      <c r="M27" s="94">
        <v>-10905.363580999998</v>
      </c>
      <c r="N27" s="94">
        <v>-12672.414799299999</v>
      </c>
      <c r="O27" s="95">
        <v>-1595.7865804399989</v>
      </c>
      <c r="P27" s="94">
        <v>-4204.7626599199984</v>
      </c>
      <c r="Q27" s="94">
        <v>-8971.3020502299987</v>
      </c>
      <c r="R27" s="94">
        <v>-11980.665131649999</v>
      </c>
      <c r="S27" s="94">
        <v>-10105.148099569999</v>
      </c>
      <c r="T27" s="94">
        <v>-14945.66363313</v>
      </c>
      <c r="U27" s="94">
        <v>-9841.8044712900009</v>
      </c>
      <c r="V27" s="94">
        <v>-17736.50307192</v>
      </c>
      <c r="W27" s="94">
        <v>-16775.232955949999</v>
      </c>
      <c r="X27" s="94">
        <v>-11174.810382789998</v>
      </c>
      <c r="Y27" s="94">
        <v>-2834.1396107699984</v>
      </c>
      <c r="Z27" s="94">
        <v>-7303.8705499799989</v>
      </c>
      <c r="AA27" s="95">
        <v>11361.52958292</v>
      </c>
      <c r="AB27" s="94">
        <v>-7072.5199352599984</v>
      </c>
      <c r="AC27" s="94">
        <v>-12759.275079709998</v>
      </c>
      <c r="AD27" s="94">
        <v>-16974.110860979999</v>
      </c>
      <c r="AE27" s="94">
        <v>-19575.496140939998</v>
      </c>
      <c r="AF27" s="94">
        <v>-19257.65227685</v>
      </c>
      <c r="AG27" s="94">
        <v>-11598.744812169998</v>
      </c>
      <c r="AH27" s="94">
        <v>-11201.611166139997</v>
      </c>
      <c r="AI27" s="94">
        <v>-4732.8353259099968</v>
      </c>
      <c r="AJ27" s="94">
        <v>-4919.9080788499969</v>
      </c>
      <c r="AK27" s="94">
        <v>1533.5391177800029</v>
      </c>
      <c r="AL27" s="94">
        <v>3853.8305050200024</v>
      </c>
      <c r="AM27" s="95">
        <v>-3112.1129644399971</v>
      </c>
      <c r="AN27" s="94">
        <v>1116.9796087199982</v>
      </c>
      <c r="AO27" s="94">
        <v>4981.7290498899984</v>
      </c>
      <c r="AP27" s="94">
        <v>5194.8076555499983</v>
      </c>
      <c r="AQ27" s="94">
        <v>4604.4698989299986</v>
      </c>
      <c r="AR27" s="94">
        <v>-35011.827015249997</v>
      </c>
      <c r="AS27" s="94">
        <v>-17119.383541079998</v>
      </c>
      <c r="AT27" s="94">
        <v>-11611.530909309999</v>
      </c>
      <c r="AU27" s="94">
        <v>-6255.2653381699984</v>
      </c>
      <c r="AV27" s="94">
        <v>-18903.296904999999</v>
      </c>
      <c r="AW27" s="94">
        <v>-13000.416764399997</v>
      </c>
      <c r="AX27" s="94">
        <v>-4018.7572332199961</v>
      </c>
      <c r="AY27" s="95">
        <v>-921.72173234999673</v>
      </c>
      <c r="AZ27" s="94">
        <v>3671.4314599999966</v>
      </c>
      <c r="BA27" s="94">
        <v>8797.4106128099975</v>
      </c>
      <c r="BB27" s="94">
        <v>-43846.885816800015</v>
      </c>
      <c r="BC27" s="94">
        <v>-36150.161625650013</v>
      </c>
      <c r="BD27" s="94">
        <v>-39886.42122049001</v>
      </c>
      <c r="BE27" s="94">
        <v>-32669.31127522001</v>
      </c>
      <c r="BF27" s="94">
        <v>-39331.608922790008</v>
      </c>
      <c r="BG27" s="94">
        <v>-54660.22719309001</v>
      </c>
      <c r="BH27" s="94">
        <v>-62746.075728840005</v>
      </c>
      <c r="BI27" s="94">
        <v>-53427.142223630006</v>
      </c>
      <c r="BJ27" s="94">
        <v>-42472.563654500009</v>
      </c>
      <c r="BK27" s="94">
        <v>2109.7954987799894</v>
      </c>
      <c r="BL27" s="96">
        <v>-3480.0049910499997</v>
      </c>
      <c r="BM27" s="94">
        <v>-9144.5683128600012</v>
      </c>
      <c r="BN27" s="94">
        <v>459.83759269999973</v>
      </c>
      <c r="BO27" s="94">
        <v>-6451.72327193</v>
      </c>
      <c r="BP27" s="94">
        <v>-6410.4353733300004</v>
      </c>
      <c r="BQ27" s="94">
        <v>2809.6698219499985</v>
      </c>
      <c r="BR27" s="94">
        <v>23309.230272889999</v>
      </c>
      <c r="BS27" s="94">
        <v>12882.268951280001</v>
      </c>
      <c r="BT27" s="94">
        <v>10421.690001499999</v>
      </c>
      <c r="BU27" s="94">
        <v>12845.040253159998</v>
      </c>
      <c r="BV27" s="94">
        <v>8433.2905980299984</v>
      </c>
      <c r="BW27" s="94">
        <v>22025.773851739999</v>
      </c>
      <c r="BX27" s="96">
        <v>-15208.589841849998</v>
      </c>
      <c r="BY27" s="94">
        <v>-2054.2356159200008</v>
      </c>
      <c r="BZ27" s="94">
        <v>7731.8322665300002</v>
      </c>
      <c r="CA27" s="94">
        <v>-31522.706569179994</v>
      </c>
      <c r="CB27" s="94">
        <v>-33720.014748709997</v>
      </c>
      <c r="CC27" s="94">
        <v>-34267.388567119997</v>
      </c>
      <c r="CD27" s="94">
        <v>-19893.986978870002</v>
      </c>
      <c r="CE27" s="94">
        <v>-32880.700425139999</v>
      </c>
      <c r="CF27" s="94">
        <v>-49909.694214939998</v>
      </c>
      <c r="CG27" s="94">
        <v>-40729.54466662</v>
      </c>
      <c r="CH27" s="94">
        <v>-50646.405563879998</v>
      </c>
      <c r="CI27" s="94">
        <v>-5228.4451729599969</v>
      </c>
      <c r="CJ27" s="96">
        <v>1777.258004030007</v>
      </c>
      <c r="CK27" s="94">
        <v>14708.834994519999</v>
      </c>
      <c r="CL27" s="94">
        <v>26784.671137800004</v>
      </c>
      <c r="CM27" s="94">
        <v>33402.003045930011</v>
      </c>
      <c r="CN27" s="94">
        <v>26956.363285890009</v>
      </c>
      <c r="CO27" s="94">
        <v>27543.312032310005</v>
      </c>
      <c r="CP27" s="94">
        <v>35448.239937470011</v>
      </c>
      <c r="CQ27" s="94">
        <v>-3830.7977585209956</v>
      </c>
      <c r="CR27" s="94">
        <v>17709.159799080007</v>
      </c>
      <c r="CS27" s="94">
        <v>21347.015534580474</v>
      </c>
      <c r="CT27" s="94">
        <v>-10225.300707919996</v>
      </c>
      <c r="CU27" s="94">
        <v>5877.3054968000069</v>
      </c>
      <c r="CV27" s="96">
        <v>10393.899208970006</v>
      </c>
      <c r="CW27" s="94">
        <v>23796.381622890003</v>
      </c>
      <c r="CX27" s="94">
        <v>1715.4402037100044</v>
      </c>
      <c r="CY27" s="94">
        <v>-40059.843456550007</v>
      </c>
      <c r="CZ27" s="94">
        <v>-24129.918204499998</v>
      </c>
      <c r="DA27" s="94">
        <v>-42057.580588140001</v>
      </c>
      <c r="DB27" s="94">
        <v>-75035.234550039997</v>
      </c>
      <c r="DC27" s="94">
        <v>-74489.904161790007</v>
      </c>
      <c r="DD27" s="94">
        <v>-52845.487842660004</v>
      </c>
      <c r="DE27" s="94">
        <v>-36993.338129180411</v>
      </c>
      <c r="DF27" s="94">
        <v>-32343.666231020081</v>
      </c>
      <c r="DG27" s="94">
        <v>-9157.3514838800074</v>
      </c>
      <c r="DH27" s="97">
        <v>-4561.9937409399972</v>
      </c>
      <c r="DI27" s="98">
        <v>5445.3925679999884</v>
      </c>
      <c r="DJ27" s="98">
        <v>-7016.3579453499951</v>
      </c>
      <c r="DK27" s="98">
        <v>-15741.942951939995</v>
      </c>
      <c r="DL27" s="98">
        <v>-1724.4475626600026</v>
      </c>
      <c r="DM27" s="98">
        <v>-90447.035399339991</v>
      </c>
      <c r="DN27" s="98">
        <v>-66167.229907300003</v>
      </c>
      <c r="DO27" s="98">
        <v>-61422.492451339996</v>
      </c>
      <c r="DP27" s="98">
        <v>11634.363535140001</v>
      </c>
      <c r="DQ27" s="98">
        <v>27978.976854560002</v>
      </c>
      <c r="DR27" s="98">
        <v>22964.734927909998</v>
      </c>
      <c r="DS27" s="94">
        <v>-24898.830920380002</v>
      </c>
      <c r="DT27" s="97">
        <v>-8086.8820414300008</v>
      </c>
      <c r="DU27" s="98">
        <v>-4981.1007178299997</v>
      </c>
      <c r="DV27" s="94">
        <v>-302.48068619999998</v>
      </c>
      <c r="DW27" s="94">
        <v>-4325.7984747500004</v>
      </c>
      <c r="DX27" s="94">
        <v>5166.6862642200003</v>
      </c>
      <c r="DY27" s="94">
        <v>-3844.3338474899997</v>
      </c>
      <c r="DZ27" s="94">
        <v>3927.2575429000003</v>
      </c>
      <c r="EA27" s="94">
        <v>-19196.932957549998</v>
      </c>
      <c r="EB27" s="94">
        <v>-5914.0734866299999</v>
      </c>
      <c r="EC27" s="94">
        <v>-7878.5702270299998</v>
      </c>
      <c r="ED27" s="94">
        <v>-21909.203272819999</v>
      </c>
      <c r="EE27" s="94">
        <v>16989.451028520001</v>
      </c>
      <c r="EF27" s="97">
        <v>-17821.395969630001</v>
      </c>
      <c r="EG27" s="98">
        <v>-22726.198258339999</v>
      </c>
      <c r="EH27" s="94">
        <v>-27503.489164930001</v>
      </c>
      <c r="EI27" s="94">
        <v>-27337.157211099999</v>
      </c>
      <c r="EJ27" s="94">
        <v>-24746.285739160001</v>
      </c>
      <c r="EK27" s="94">
        <v>-18353.328084019999</v>
      </c>
      <c r="EL27" s="94">
        <v>-6792.5540148199998</v>
      </c>
      <c r="EM27" s="94">
        <v>-8249.9138734700009</v>
      </c>
      <c r="EN27" s="94">
        <v>-28254.15151159</v>
      </c>
      <c r="EO27" s="94">
        <v>-48554.32881223</v>
      </c>
      <c r="EP27" s="94">
        <v>-40190.94977585</v>
      </c>
      <c r="EQ27" s="94">
        <v>-38774.317217240001</v>
      </c>
      <c r="ER27" s="97">
        <v>-127295.14280213001</v>
      </c>
      <c r="ES27" s="98">
        <v>-132702.46827856</v>
      </c>
      <c r="ET27" s="94">
        <v>-145354.33588614</v>
      </c>
      <c r="EU27" s="94">
        <v>-203848.91119342</v>
      </c>
      <c r="EV27" s="94">
        <v>-202754.43419808999</v>
      </c>
      <c r="EW27" s="94">
        <v>-179529.21919039002</v>
      </c>
      <c r="EX27" s="94">
        <v>-181962.53119837001</v>
      </c>
      <c r="EY27" s="94">
        <v>-161924.17676029998</v>
      </c>
      <c r="EZ27" s="94">
        <v>-163761.76675404998</v>
      </c>
      <c r="FA27" s="94">
        <v>-154718.86006705</v>
      </c>
      <c r="FB27" s="94">
        <v>-173278.34369445001</v>
      </c>
      <c r="FC27" s="94">
        <v>-161651.55578321</v>
      </c>
      <c r="FD27" s="97">
        <v>-246106.23065695001</v>
      </c>
      <c r="FE27" s="98">
        <v>-251833.0880245</v>
      </c>
      <c r="FF27" s="94">
        <v>-256832.28480547</v>
      </c>
      <c r="FG27" s="94">
        <v>-243397.35350117998</v>
      </c>
      <c r="FH27" s="94">
        <v>-238488.37677610997</v>
      </c>
      <c r="FI27" s="94">
        <v>-240082.61642885001</v>
      </c>
      <c r="FJ27" s="94">
        <v>-240111.71528419</v>
      </c>
      <c r="FK27" s="94">
        <v>-220931.74707555</v>
      </c>
      <c r="FL27" s="94">
        <v>-220346.86803099999</v>
      </c>
      <c r="FM27" s="94">
        <v>-212576.86927476001</v>
      </c>
      <c r="FN27" s="94">
        <v>-209394.20848875001</v>
      </c>
      <c r="FO27" s="94"/>
    </row>
    <row r="28" spans="1:171" ht="20.100000000000001" customHeight="1" x14ac:dyDescent="0.25">
      <c r="A28" s="163"/>
      <c r="B28" s="32" t="s">
        <v>90</v>
      </c>
      <c r="C28" s="99">
        <v>603000</v>
      </c>
      <c r="D28" s="100">
        <v>0</v>
      </c>
      <c r="E28" s="100">
        <v>0</v>
      </c>
      <c r="F28" s="100">
        <v>0</v>
      </c>
      <c r="G28" s="100">
        <v>0</v>
      </c>
      <c r="H28" s="100">
        <v>0</v>
      </c>
      <c r="I28" s="100">
        <v>317.91897066000001</v>
      </c>
      <c r="J28" s="100">
        <v>472.00134779000001</v>
      </c>
      <c r="K28" s="100">
        <v>6.0940000025766494E-5</v>
      </c>
      <c r="L28" s="100">
        <v>6.0940000025766494E-5</v>
      </c>
      <c r="M28" s="100">
        <v>6.0940000025766494E-5</v>
      </c>
      <c r="N28" s="100">
        <v>6.0940000025766494E-5</v>
      </c>
      <c r="O28" s="101">
        <v>2.5766491533723429E-14</v>
      </c>
      <c r="P28" s="100">
        <v>0</v>
      </c>
      <c r="Q28" s="100">
        <v>0</v>
      </c>
      <c r="R28" s="100">
        <v>0</v>
      </c>
      <c r="S28" s="100">
        <v>0</v>
      </c>
      <c r="T28" s="100">
        <v>0</v>
      </c>
      <c r="U28" s="100">
        <v>0</v>
      </c>
      <c r="V28" s="100">
        <v>899.36099336999996</v>
      </c>
      <c r="W28" s="100">
        <v>340.25555286999997</v>
      </c>
      <c r="X28" s="100">
        <v>483.67987247999997</v>
      </c>
      <c r="Y28" s="100">
        <v>79.452019999999948</v>
      </c>
      <c r="Z28" s="100">
        <v>8.2887409999941042E-2</v>
      </c>
      <c r="AA28" s="101">
        <v>603.95432843999993</v>
      </c>
      <c r="AB28" s="100">
        <v>0</v>
      </c>
      <c r="AC28" s="100">
        <v>0</v>
      </c>
      <c r="AD28" s="100">
        <v>0</v>
      </c>
      <c r="AE28" s="100">
        <v>0</v>
      </c>
      <c r="AF28" s="100">
        <v>0</v>
      </c>
      <c r="AG28" s="100">
        <v>42.255747470000003</v>
      </c>
      <c r="AH28" s="100">
        <v>1.4897883300000032</v>
      </c>
      <c r="AI28" s="100">
        <v>3.1086244689504383E-15</v>
      </c>
      <c r="AJ28" s="100">
        <v>58.238909149999998</v>
      </c>
      <c r="AK28" s="100">
        <v>55.072639789999997</v>
      </c>
      <c r="AL28" s="100">
        <v>0</v>
      </c>
      <c r="AM28" s="101">
        <v>0</v>
      </c>
      <c r="AN28" s="100">
        <v>0</v>
      </c>
      <c r="AO28" s="100">
        <v>0</v>
      </c>
      <c r="AP28" s="100">
        <v>0</v>
      </c>
      <c r="AQ28" s="100">
        <v>0</v>
      </c>
      <c r="AR28" s="100">
        <v>2.29457836</v>
      </c>
      <c r="AS28" s="100">
        <v>360.21342367</v>
      </c>
      <c r="AT28" s="100">
        <v>0.13499999999999091</v>
      </c>
      <c r="AU28" s="100">
        <v>-9.1038288019262836E-15</v>
      </c>
      <c r="AV28" s="100">
        <v>2.1789699999990895E-2</v>
      </c>
      <c r="AW28" s="100">
        <v>44.767426939999993</v>
      </c>
      <c r="AX28" s="100">
        <v>26.544606059999992</v>
      </c>
      <c r="AY28" s="101">
        <v>-7.1054273576010019E-15</v>
      </c>
      <c r="AZ28" s="100">
        <v>0</v>
      </c>
      <c r="BA28" s="100">
        <v>0.99091483000000002</v>
      </c>
      <c r="BB28" s="100">
        <v>0</v>
      </c>
      <c r="BC28" s="100">
        <v>0</v>
      </c>
      <c r="BD28" s="100">
        <v>0</v>
      </c>
      <c r="BE28" s="100">
        <v>0</v>
      </c>
      <c r="BF28" s="100">
        <v>100.08151682</v>
      </c>
      <c r="BG28" s="100">
        <v>247.66208505999998</v>
      </c>
      <c r="BH28" s="100">
        <v>-2.8421709430404007E-14</v>
      </c>
      <c r="BI28" s="100">
        <v>-2.8421709430404007E-14</v>
      </c>
      <c r="BJ28" s="100">
        <v>-2.8421709430404007E-14</v>
      </c>
      <c r="BK28" s="100">
        <v>-2.8421709430404007E-14</v>
      </c>
      <c r="BL28" s="102">
        <v>0</v>
      </c>
      <c r="BM28" s="100">
        <v>0</v>
      </c>
      <c r="BN28" s="100">
        <v>0</v>
      </c>
      <c r="BO28" s="100">
        <v>0</v>
      </c>
      <c r="BP28" s="100">
        <v>0</v>
      </c>
      <c r="BQ28" s="100">
        <v>0</v>
      </c>
      <c r="BR28" s="100">
        <v>0</v>
      </c>
      <c r="BS28" s="100">
        <v>0</v>
      </c>
      <c r="BT28" s="100">
        <v>0.15000023999999998</v>
      </c>
      <c r="BU28" s="100">
        <v>0</v>
      </c>
      <c r="BV28" s="100">
        <v>0</v>
      </c>
      <c r="BW28" s="100">
        <v>0</v>
      </c>
      <c r="BX28" s="102">
        <v>0</v>
      </c>
      <c r="BY28" s="100">
        <v>0</v>
      </c>
      <c r="BZ28" s="100">
        <v>0</v>
      </c>
      <c r="CA28" s="100">
        <v>0</v>
      </c>
      <c r="CB28" s="100">
        <v>0</v>
      </c>
      <c r="CC28" s="100">
        <v>0</v>
      </c>
      <c r="CD28" s="100">
        <v>0</v>
      </c>
      <c r="CE28" s="100">
        <v>8.3120560900000005</v>
      </c>
      <c r="CF28" s="100">
        <v>8.3120560900000005</v>
      </c>
      <c r="CG28" s="100">
        <v>0</v>
      </c>
      <c r="CH28" s="100">
        <v>0</v>
      </c>
      <c r="CI28" s="100">
        <v>0</v>
      </c>
      <c r="CJ28" s="102">
        <v>0</v>
      </c>
      <c r="CK28" s="100">
        <v>0</v>
      </c>
      <c r="CL28" s="100">
        <v>0</v>
      </c>
      <c r="CM28" s="100">
        <v>0</v>
      </c>
      <c r="CN28" s="100">
        <v>0</v>
      </c>
      <c r="CO28" s="100">
        <v>0</v>
      </c>
      <c r="CP28" s="100">
        <v>0</v>
      </c>
      <c r="CQ28" s="100">
        <v>0</v>
      </c>
      <c r="CR28" s="100">
        <v>0</v>
      </c>
      <c r="CS28" s="100">
        <v>0</v>
      </c>
      <c r="CT28" s="100">
        <v>43.125999999999998</v>
      </c>
      <c r="CU28" s="100">
        <v>0</v>
      </c>
      <c r="CV28" s="102">
        <v>0</v>
      </c>
      <c r="CW28" s="100">
        <v>0</v>
      </c>
      <c r="CX28" s="100">
        <v>0</v>
      </c>
      <c r="CY28" s="100">
        <v>0</v>
      </c>
      <c r="CZ28" s="100">
        <v>0</v>
      </c>
      <c r="DA28" s="100">
        <v>0</v>
      </c>
      <c r="DB28" s="100">
        <v>0</v>
      </c>
      <c r="DC28" s="100">
        <v>0</v>
      </c>
      <c r="DD28" s="100">
        <v>0</v>
      </c>
      <c r="DE28" s="100">
        <v>0</v>
      </c>
      <c r="DF28" s="100">
        <v>0</v>
      </c>
      <c r="DG28" s="100">
        <v>0</v>
      </c>
      <c r="DH28" s="113">
        <v>0</v>
      </c>
      <c r="DI28" s="103">
        <v>0</v>
      </c>
      <c r="DJ28" s="103">
        <v>0</v>
      </c>
      <c r="DK28" s="103">
        <v>0</v>
      </c>
      <c r="DL28" s="103">
        <v>0</v>
      </c>
      <c r="DM28" s="103">
        <v>0</v>
      </c>
      <c r="DN28" s="103">
        <v>0</v>
      </c>
      <c r="DO28" s="103">
        <v>0</v>
      </c>
      <c r="DP28" s="103">
        <v>0</v>
      </c>
      <c r="DQ28" s="103">
        <v>0</v>
      </c>
      <c r="DR28" s="103">
        <v>0</v>
      </c>
      <c r="DS28" s="103">
        <v>0</v>
      </c>
      <c r="DT28" s="113">
        <v>0</v>
      </c>
      <c r="DU28" s="103">
        <v>0</v>
      </c>
      <c r="DV28" s="103">
        <v>10296.05435907</v>
      </c>
      <c r="DW28" s="103">
        <v>0</v>
      </c>
      <c r="DX28" s="103">
        <v>0</v>
      </c>
      <c r="DY28" s="103">
        <v>12037.292175889999</v>
      </c>
      <c r="DZ28" s="103">
        <v>9976.2134524699995</v>
      </c>
      <c r="EA28" s="103">
        <v>0</v>
      </c>
      <c r="EB28" s="103">
        <v>28239.314004380001</v>
      </c>
      <c r="EC28" s="103">
        <v>35866.385176769996</v>
      </c>
      <c r="ED28" s="100">
        <v>2116.9002310599999</v>
      </c>
      <c r="EE28" s="100">
        <v>12507.430501879999</v>
      </c>
      <c r="EF28" s="113">
        <v>9679.5398734099999</v>
      </c>
      <c r="EG28" s="103">
        <v>56483.6026633</v>
      </c>
      <c r="EH28" s="100">
        <v>14149.558937559999</v>
      </c>
      <c r="EI28" s="100">
        <v>39694.963315169996</v>
      </c>
      <c r="EJ28" s="100">
        <v>77628.463607240003</v>
      </c>
      <c r="EK28" s="100">
        <v>74246.223547140005</v>
      </c>
      <c r="EL28" s="100">
        <v>58809.673426519999</v>
      </c>
      <c r="EM28" s="100">
        <v>4466.3500012299992</v>
      </c>
      <c r="EN28" s="100">
        <v>52785.734264140003</v>
      </c>
      <c r="EO28" s="100">
        <v>53620.1571922</v>
      </c>
      <c r="EP28" s="100">
        <v>104650.22115851</v>
      </c>
      <c r="EQ28" s="100">
        <v>121391.07682916001</v>
      </c>
      <c r="ER28" s="113">
        <v>52067.395112999999</v>
      </c>
      <c r="ES28" s="103">
        <v>114841.05868038001</v>
      </c>
      <c r="ET28" s="103">
        <v>58201.518323349999</v>
      </c>
      <c r="EU28" s="100">
        <v>0</v>
      </c>
      <c r="EV28" s="100">
        <v>0</v>
      </c>
      <c r="EW28" s="100">
        <v>19283.18207943</v>
      </c>
      <c r="EX28" s="100">
        <v>0</v>
      </c>
      <c r="EY28" s="100">
        <v>50192.6898105</v>
      </c>
      <c r="EZ28" s="100">
        <v>86955.710609750007</v>
      </c>
      <c r="FA28" s="100">
        <v>87679.949827350007</v>
      </c>
      <c r="FB28" s="100">
        <v>154863.04232874</v>
      </c>
      <c r="FC28" s="100">
        <v>226552.51965947001</v>
      </c>
      <c r="FD28" s="113">
        <v>235218.77524844001</v>
      </c>
      <c r="FE28" s="103">
        <v>328953.14926261001</v>
      </c>
      <c r="FF28" s="103">
        <v>88367.828270880011</v>
      </c>
      <c r="FG28" s="100">
        <v>124411.92371291001</v>
      </c>
      <c r="FH28" s="100">
        <v>285069.22350253997</v>
      </c>
      <c r="FI28" s="100">
        <v>356264.11043697997</v>
      </c>
      <c r="FJ28" s="100">
        <v>385403.69558147999</v>
      </c>
      <c r="FK28" s="100">
        <v>157433.61460130999</v>
      </c>
      <c r="FL28" s="100">
        <v>260173.51880104002</v>
      </c>
      <c r="FM28" s="100">
        <v>354279.43816223997</v>
      </c>
      <c r="FN28" s="100">
        <v>219412.24286231</v>
      </c>
      <c r="FO28" s="100"/>
    </row>
    <row r="29" spans="1:171" x14ac:dyDescent="0.25">
      <c r="A29" s="33"/>
      <c r="B29" s="24"/>
      <c r="C29" s="90"/>
      <c r="D29" s="94"/>
      <c r="E29" s="94"/>
      <c r="F29" s="94"/>
      <c r="G29" s="94"/>
      <c r="H29" s="94"/>
      <c r="I29" s="94"/>
      <c r="J29" s="94"/>
      <c r="K29" s="94"/>
      <c r="L29" s="94"/>
      <c r="M29" s="94"/>
      <c r="N29" s="94"/>
      <c r="O29" s="114"/>
      <c r="P29" s="11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row>
    <row r="30" spans="1:171" ht="45" customHeight="1" x14ac:dyDescent="0.25">
      <c r="A30" s="161" t="s">
        <v>91</v>
      </c>
      <c r="B30" s="152"/>
      <c r="C30" s="119" t="s">
        <v>66</v>
      </c>
      <c r="D30" s="115" t="str">
        <f t="shared" ref="D30:BO30" si="0">D2</f>
        <v>01.2011</v>
      </c>
      <c r="E30" s="116" t="str">
        <f t="shared" si="0"/>
        <v>02.2011</v>
      </c>
      <c r="F30" s="116" t="str">
        <f t="shared" si="0"/>
        <v>03.2011</v>
      </c>
      <c r="G30" s="116" t="str">
        <f t="shared" si="0"/>
        <v>04.2011</v>
      </c>
      <c r="H30" s="116" t="str">
        <f t="shared" si="0"/>
        <v>05.2011</v>
      </c>
      <c r="I30" s="116" t="str">
        <f t="shared" si="0"/>
        <v>06.2011</v>
      </c>
      <c r="J30" s="116" t="str">
        <f t="shared" si="0"/>
        <v>07.2011</v>
      </c>
      <c r="K30" s="116" t="str">
        <f t="shared" si="0"/>
        <v>08.2011</v>
      </c>
      <c r="L30" s="116" t="str">
        <f t="shared" si="0"/>
        <v>09.2011</v>
      </c>
      <c r="M30" s="116" t="str">
        <f t="shared" si="0"/>
        <v>10.2011</v>
      </c>
      <c r="N30" s="116" t="str">
        <f t="shared" si="0"/>
        <v>11.2011</v>
      </c>
      <c r="O30" s="116" t="str">
        <f t="shared" si="0"/>
        <v>12.2011</v>
      </c>
      <c r="P30" s="115" t="str">
        <f t="shared" si="0"/>
        <v>01.2012</v>
      </c>
      <c r="Q30" s="116" t="str">
        <f t="shared" si="0"/>
        <v>02.2012</v>
      </c>
      <c r="R30" s="116" t="str">
        <f t="shared" si="0"/>
        <v>03.2012</v>
      </c>
      <c r="S30" s="116" t="str">
        <f t="shared" si="0"/>
        <v>04.2012</v>
      </c>
      <c r="T30" s="116" t="str">
        <f t="shared" si="0"/>
        <v>05.2012</v>
      </c>
      <c r="U30" s="116" t="str">
        <f t="shared" si="0"/>
        <v>06.2012</v>
      </c>
      <c r="V30" s="116" t="str">
        <f t="shared" si="0"/>
        <v>07.2012</v>
      </c>
      <c r="W30" s="116" t="str">
        <f t="shared" si="0"/>
        <v>08.2012</v>
      </c>
      <c r="X30" s="116" t="str">
        <f t="shared" si="0"/>
        <v>09.2012</v>
      </c>
      <c r="Y30" s="116" t="str">
        <f t="shared" si="0"/>
        <v>10.2012</v>
      </c>
      <c r="Z30" s="116" t="str">
        <f t="shared" si="0"/>
        <v>11.2012</v>
      </c>
      <c r="AA30" s="116" t="str">
        <f t="shared" si="0"/>
        <v>12.2012</v>
      </c>
      <c r="AB30" s="115" t="str">
        <f t="shared" si="0"/>
        <v>01.2013</v>
      </c>
      <c r="AC30" s="116" t="str">
        <f t="shared" si="0"/>
        <v>02.2013</v>
      </c>
      <c r="AD30" s="116" t="str">
        <f t="shared" si="0"/>
        <v>03.2013</v>
      </c>
      <c r="AE30" s="116" t="str">
        <f t="shared" si="0"/>
        <v>04.2013</v>
      </c>
      <c r="AF30" s="116" t="str">
        <f t="shared" si="0"/>
        <v>05.2013</v>
      </c>
      <c r="AG30" s="116" t="str">
        <f t="shared" si="0"/>
        <v>06.2013</v>
      </c>
      <c r="AH30" s="116" t="str">
        <f t="shared" si="0"/>
        <v>07.2013</v>
      </c>
      <c r="AI30" s="116" t="str">
        <f t="shared" si="0"/>
        <v>08.2013</v>
      </c>
      <c r="AJ30" s="116" t="str">
        <f t="shared" si="0"/>
        <v>09.2013</v>
      </c>
      <c r="AK30" s="116" t="str">
        <f t="shared" si="0"/>
        <v>10.2013</v>
      </c>
      <c r="AL30" s="116" t="str">
        <f t="shared" si="0"/>
        <v>11.2013</v>
      </c>
      <c r="AM30" s="116" t="str">
        <f t="shared" si="0"/>
        <v>12.2013</v>
      </c>
      <c r="AN30" s="115" t="str">
        <f t="shared" si="0"/>
        <v>01.2014</v>
      </c>
      <c r="AO30" s="116" t="str">
        <f t="shared" si="0"/>
        <v>02.2014</v>
      </c>
      <c r="AP30" s="116" t="str">
        <f t="shared" si="0"/>
        <v>03.2014</v>
      </c>
      <c r="AQ30" s="116" t="str">
        <f t="shared" si="0"/>
        <v>04.2014</v>
      </c>
      <c r="AR30" s="116" t="str">
        <f t="shared" si="0"/>
        <v>05.2014</v>
      </c>
      <c r="AS30" s="116" t="str">
        <f t="shared" si="0"/>
        <v>06.2014</v>
      </c>
      <c r="AT30" s="116" t="str">
        <f t="shared" si="0"/>
        <v>07.2014</v>
      </c>
      <c r="AU30" s="116" t="str">
        <f t="shared" si="0"/>
        <v>08.2014</v>
      </c>
      <c r="AV30" s="116" t="str">
        <f t="shared" si="0"/>
        <v>09.2014</v>
      </c>
      <c r="AW30" s="116" t="str">
        <f t="shared" si="0"/>
        <v>10.2014</v>
      </c>
      <c r="AX30" s="116" t="str">
        <f t="shared" si="0"/>
        <v>11.2014</v>
      </c>
      <c r="AY30" s="116" t="str">
        <f t="shared" si="0"/>
        <v>12.2014</v>
      </c>
      <c r="AZ30" s="115" t="str">
        <f t="shared" si="0"/>
        <v>01.2015</v>
      </c>
      <c r="BA30" s="116" t="str">
        <f t="shared" si="0"/>
        <v>02.2015</v>
      </c>
      <c r="BB30" s="116" t="str">
        <f t="shared" si="0"/>
        <v>03.2015</v>
      </c>
      <c r="BC30" s="116" t="str">
        <f t="shared" si="0"/>
        <v>04.2015</v>
      </c>
      <c r="BD30" s="116" t="str">
        <f t="shared" si="0"/>
        <v>05.2015</v>
      </c>
      <c r="BE30" s="116" t="str">
        <f t="shared" si="0"/>
        <v>06.2015</v>
      </c>
      <c r="BF30" s="116" t="str">
        <f t="shared" si="0"/>
        <v>07.2015</v>
      </c>
      <c r="BG30" s="116" t="str">
        <f t="shared" si="0"/>
        <v>08.2015</v>
      </c>
      <c r="BH30" s="116" t="str">
        <f t="shared" si="0"/>
        <v>09.2015</v>
      </c>
      <c r="BI30" s="116" t="str">
        <f t="shared" si="0"/>
        <v>10.2015</v>
      </c>
      <c r="BJ30" s="116" t="str">
        <f t="shared" si="0"/>
        <v>11.2015</v>
      </c>
      <c r="BK30" s="116" t="str">
        <f t="shared" si="0"/>
        <v>12.2015</v>
      </c>
      <c r="BL30" s="115" t="str">
        <f t="shared" si="0"/>
        <v>01.2016</v>
      </c>
      <c r="BM30" s="116" t="str">
        <f t="shared" si="0"/>
        <v>02.2016</v>
      </c>
      <c r="BN30" s="116">
        <f t="shared" si="0"/>
        <v>42430</v>
      </c>
      <c r="BO30" s="116">
        <f t="shared" si="0"/>
        <v>42461</v>
      </c>
      <c r="BP30" s="116">
        <f t="shared" ref="BP30:BX30" si="1">BP2</f>
        <v>42491</v>
      </c>
      <c r="BQ30" s="116">
        <f t="shared" si="1"/>
        <v>42522</v>
      </c>
      <c r="BR30" s="116">
        <f t="shared" si="1"/>
        <v>42552</v>
      </c>
      <c r="BS30" s="116">
        <f t="shared" si="1"/>
        <v>42583</v>
      </c>
      <c r="BT30" s="116">
        <f t="shared" si="1"/>
        <v>42614</v>
      </c>
      <c r="BU30" s="116">
        <f t="shared" si="1"/>
        <v>42644</v>
      </c>
      <c r="BV30" s="116">
        <f t="shared" si="1"/>
        <v>42675</v>
      </c>
      <c r="BW30" s="116">
        <f t="shared" si="1"/>
        <v>42705</v>
      </c>
      <c r="BX30" s="115">
        <f t="shared" si="1"/>
        <v>42736</v>
      </c>
      <c r="BY30" s="117">
        <v>42767</v>
      </c>
      <c r="BZ30" s="117">
        <v>42795</v>
      </c>
      <c r="CA30" s="117">
        <v>42826</v>
      </c>
      <c r="CB30" s="117">
        <v>42856</v>
      </c>
      <c r="CC30" s="117">
        <v>42887</v>
      </c>
      <c r="CD30" s="117">
        <v>42917</v>
      </c>
      <c r="CE30" s="117">
        <v>42948</v>
      </c>
      <c r="CF30" s="117">
        <v>42979</v>
      </c>
      <c r="CG30" s="117">
        <v>43009</v>
      </c>
      <c r="CH30" s="117">
        <v>43040</v>
      </c>
      <c r="CI30" s="118">
        <v>43070</v>
      </c>
      <c r="CJ30" s="117">
        <v>43101</v>
      </c>
      <c r="CK30" s="117">
        <v>43132</v>
      </c>
      <c r="CL30" s="117">
        <v>43160</v>
      </c>
      <c r="CM30" s="117">
        <v>43191</v>
      </c>
      <c r="CN30" s="117">
        <v>43221</v>
      </c>
      <c r="CO30" s="117">
        <v>43252</v>
      </c>
      <c r="CP30" s="117">
        <v>43282</v>
      </c>
      <c r="CQ30" s="117">
        <v>43313</v>
      </c>
      <c r="CR30" s="117">
        <v>43344</v>
      </c>
      <c r="CS30" s="117">
        <v>43374</v>
      </c>
      <c r="CT30" s="117">
        <v>43405</v>
      </c>
      <c r="CU30" s="118">
        <v>43435</v>
      </c>
      <c r="CV30" s="106">
        <v>43466</v>
      </c>
      <c r="CW30" s="106">
        <v>43497</v>
      </c>
      <c r="CX30" s="106">
        <v>43525</v>
      </c>
      <c r="CY30" s="106">
        <v>43556</v>
      </c>
      <c r="CZ30" s="106">
        <v>43586</v>
      </c>
      <c r="DA30" s="106">
        <v>43617</v>
      </c>
      <c r="DB30" s="106">
        <v>43647</v>
      </c>
      <c r="DC30" s="106">
        <v>43678</v>
      </c>
      <c r="DD30" s="106">
        <v>43709</v>
      </c>
      <c r="DE30" s="106">
        <v>43739</v>
      </c>
      <c r="DF30" s="106">
        <v>43770</v>
      </c>
      <c r="DG30" s="118">
        <v>43800</v>
      </c>
      <c r="DH30" s="108">
        <v>43831</v>
      </c>
      <c r="DI30" s="108">
        <v>43862</v>
      </c>
      <c r="DJ30" s="108">
        <v>43891</v>
      </c>
      <c r="DK30" s="108">
        <v>43922</v>
      </c>
      <c r="DL30" s="108">
        <v>43952</v>
      </c>
      <c r="DM30" s="108">
        <v>43983</v>
      </c>
      <c r="DN30" s="108">
        <v>44013</v>
      </c>
      <c r="DO30" s="108">
        <v>44044</v>
      </c>
      <c r="DP30" s="108">
        <v>44075</v>
      </c>
      <c r="DQ30" s="108">
        <v>44105</v>
      </c>
      <c r="DR30" s="108">
        <v>44136</v>
      </c>
      <c r="DS30" s="108">
        <v>44166</v>
      </c>
      <c r="DT30" s="109">
        <v>44197</v>
      </c>
      <c r="DU30" s="108">
        <v>44228</v>
      </c>
      <c r="DV30" s="108">
        <v>44256</v>
      </c>
      <c r="DW30" s="108">
        <v>44287</v>
      </c>
      <c r="DX30" s="108">
        <v>44317</v>
      </c>
      <c r="DY30" s="108">
        <v>44348</v>
      </c>
      <c r="DZ30" s="108">
        <v>44378</v>
      </c>
      <c r="EA30" s="108">
        <v>44409</v>
      </c>
      <c r="EB30" s="108">
        <v>44440</v>
      </c>
      <c r="EC30" s="108">
        <v>44470</v>
      </c>
      <c r="ED30" s="108">
        <v>44501</v>
      </c>
      <c r="EE30" s="108">
        <v>44531</v>
      </c>
      <c r="EF30" s="109">
        <v>44562</v>
      </c>
      <c r="EG30" s="108">
        <v>44593</v>
      </c>
      <c r="EH30" s="108">
        <v>44621</v>
      </c>
      <c r="EI30" s="108">
        <v>44652</v>
      </c>
      <c r="EJ30" s="108">
        <v>44682</v>
      </c>
      <c r="EK30" s="108">
        <v>44713</v>
      </c>
      <c r="EL30" s="108">
        <v>44743</v>
      </c>
      <c r="EM30" s="108">
        <v>44774</v>
      </c>
      <c r="EN30" s="108">
        <v>44805</v>
      </c>
      <c r="EO30" s="108">
        <v>44835</v>
      </c>
      <c r="EP30" s="108">
        <v>44866</v>
      </c>
      <c r="EQ30" s="108">
        <v>44896</v>
      </c>
      <c r="ER30" s="109">
        <v>44927</v>
      </c>
      <c r="ES30" s="108">
        <v>44958</v>
      </c>
      <c r="ET30" s="108">
        <v>44986</v>
      </c>
      <c r="EU30" s="108">
        <v>45017</v>
      </c>
      <c r="EV30" s="108">
        <v>45047</v>
      </c>
      <c r="EW30" s="108">
        <v>45078</v>
      </c>
      <c r="EX30" s="108">
        <v>45108</v>
      </c>
      <c r="EY30" s="108">
        <v>45139</v>
      </c>
      <c r="EZ30" s="108">
        <v>45170</v>
      </c>
      <c r="FA30" s="108">
        <v>45200</v>
      </c>
      <c r="FB30" s="108">
        <v>45231</v>
      </c>
      <c r="FC30" s="108">
        <v>45261</v>
      </c>
      <c r="FD30" s="109">
        <v>45292</v>
      </c>
      <c r="FE30" s="108">
        <v>45323</v>
      </c>
      <c r="FF30" s="108">
        <v>45352</v>
      </c>
      <c r="FG30" s="108">
        <v>45383</v>
      </c>
      <c r="FH30" s="108">
        <v>45413</v>
      </c>
      <c r="FI30" s="108">
        <v>45444</v>
      </c>
      <c r="FJ30" s="108">
        <v>45474</v>
      </c>
      <c r="FK30" s="108">
        <v>45505</v>
      </c>
      <c r="FL30" s="108">
        <v>45536</v>
      </c>
      <c r="FM30" s="108">
        <v>45566</v>
      </c>
      <c r="FN30" s="108">
        <v>45597</v>
      </c>
      <c r="FO30" s="108">
        <v>45627</v>
      </c>
    </row>
    <row r="31" spans="1:171" s="128" customFormat="1" ht="55.05" customHeight="1" x14ac:dyDescent="0.25">
      <c r="A31" s="164" t="s">
        <v>92</v>
      </c>
      <c r="B31" s="121" t="s">
        <v>93</v>
      </c>
      <c r="C31" s="122">
        <v>4000</v>
      </c>
      <c r="D31" s="123">
        <v>210.07691105000004</v>
      </c>
      <c r="E31" s="123">
        <v>84.414720020000033</v>
      </c>
      <c r="F31" s="123">
        <v>638.49112658999979</v>
      </c>
      <c r="G31" s="123">
        <v>397.93684988000007</v>
      </c>
      <c r="H31" s="123">
        <v>997.34723350000002</v>
      </c>
      <c r="I31" s="123">
        <v>1941.3233367000003</v>
      </c>
      <c r="J31" s="123">
        <v>2048.7012548900002</v>
      </c>
      <c r="K31" s="123">
        <v>2581.1533392699998</v>
      </c>
      <c r="L31" s="123">
        <v>2835.2859396100007</v>
      </c>
      <c r="M31" s="123">
        <v>3102.3215829299997</v>
      </c>
      <c r="N31" s="123">
        <v>3867.8120462900006</v>
      </c>
      <c r="O31" s="124">
        <v>4714.9707475599998</v>
      </c>
      <c r="P31" s="123">
        <v>117.75285331999999</v>
      </c>
      <c r="Q31" s="123">
        <v>258.04027910999997</v>
      </c>
      <c r="R31" s="123">
        <v>308.60797857999989</v>
      </c>
      <c r="S31" s="123">
        <v>929.12620432999995</v>
      </c>
      <c r="T31" s="123">
        <v>1490.6273662999997</v>
      </c>
      <c r="U31" s="123">
        <v>1601.8982116500001</v>
      </c>
      <c r="V31" s="123">
        <v>2977.8911336199999</v>
      </c>
      <c r="W31" s="123">
        <v>3182.1679324999996</v>
      </c>
      <c r="X31" s="123">
        <v>3444.7578620899994</v>
      </c>
      <c r="Y31" s="123">
        <v>4073.9451495500002</v>
      </c>
      <c r="Z31" s="123">
        <v>4412.5522336899994</v>
      </c>
      <c r="AA31" s="124">
        <v>3817.6566364899995</v>
      </c>
      <c r="AB31" s="123">
        <v>21.540856009999938</v>
      </c>
      <c r="AC31" s="123">
        <v>179.74876606000001</v>
      </c>
      <c r="AD31" s="123">
        <v>455.15363107999997</v>
      </c>
      <c r="AE31" s="123">
        <v>556.39160767000021</v>
      </c>
      <c r="AF31" s="123">
        <v>-1.3568351099997926</v>
      </c>
      <c r="AG31" s="123">
        <v>-48.831152569999801</v>
      </c>
      <c r="AH31" s="123">
        <v>250.78833587000008</v>
      </c>
      <c r="AI31" s="123">
        <v>431.76127609000014</v>
      </c>
      <c r="AJ31" s="123">
        <v>640.99589301000026</v>
      </c>
      <c r="AK31" s="123">
        <v>1197.4575570200002</v>
      </c>
      <c r="AL31" s="123">
        <v>1130.1714372699994</v>
      </c>
      <c r="AM31" s="124">
        <v>477.49704163000001</v>
      </c>
      <c r="AN31" s="123">
        <v>10.68281960999999</v>
      </c>
      <c r="AO31" s="123">
        <v>-100.89193542000002</v>
      </c>
      <c r="AP31" s="123">
        <v>79.530940919999964</v>
      </c>
      <c r="AQ31" s="123">
        <v>201.06232727000003</v>
      </c>
      <c r="AR31" s="123">
        <v>722.37766396999996</v>
      </c>
      <c r="AS31" s="123">
        <v>1057.3694000999999</v>
      </c>
      <c r="AT31" s="123">
        <v>1272.57889712</v>
      </c>
      <c r="AU31" s="123">
        <v>1539.9211388899996</v>
      </c>
      <c r="AV31" s="123">
        <v>2208.1414604400002</v>
      </c>
      <c r="AW31" s="123">
        <v>2609.5203959900005</v>
      </c>
      <c r="AX31" s="123">
        <v>3006.5748411000004</v>
      </c>
      <c r="AY31" s="124">
        <v>4919.2643647099994</v>
      </c>
      <c r="AZ31" s="123">
        <v>-25.334841770000008</v>
      </c>
      <c r="BA31" s="123">
        <v>-383.33796131999998</v>
      </c>
      <c r="BB31" s="123">
        <v>265.78032838000024</v>
      </c>
      <c r="BC31" s="123">
        <v>1140.3030333700003</v>
      </c>
      <c r="BD31" s="123">
        <v>671.68123538000009</v>
      </c>
      <c r="BE31" s="123">
        <v>1128.36990158</v>
      </c>
      <c r="BF31" s="123">
        <v>831.97782026000027</v>
      </c>
      <c r="BG31" s="123">
        <v>605.21118900000079</v>
      </c>
      <c r="BH31" s="123">
        <v>2177.83618518</v>
      </c>
      <c r="BI31" s="123">
        <v>2459.8305998200003</v>
      </c>
      <c r="BJ31" s="123">
        <v>3162.2677125700011</v>
      </c>
      <c r="BK31" s="123">
        <v>2950.9237087500014</v>
      </c>
      <c r="BL31" s="125">
        <v>25.868440880000001</v>
      </c>
      <c r="BM31" s="123">
        <v>67.598260190000019</v>
      </c>
      <c r="BN31" s="123">
        <v>-433.12631506999998</v>
      </c>
      <c r="BO31" s="123">
        <v>466.08758499000049</v>
      </c>
      <c r="BP31" s="123">
        <v>75.095479129999831</v>
      </c>
      <c r="BQ31" s="123">
        <v>310.36397344000056</v>
      </c>
      <c r="BR31" s="123">
        <v>1249.2501104099993</v>
      </c>
      <c r="BS31" s="123">
        <v>960.72668840999938</v>
      </c>
      <c r="BT31" s="123">
        <v>187.84378568999978</v>
      </c>
      <c r="BU31" s="123">
        <v>505.95327598000029</v>
      </c>
      <c r="BV31" s="123">
        <v>87.056502970000906</v>
      </c>
      <c r="BW31" s="123">
        <v>1661.5503070399977</v>
      </c>
      <c r="BX31" s="125">
        <v>800.08671392999997</v>
      </c>
      <c r="BY31" s="123">
        <v>99.487660599999913</v>
      </c>
      <c r="BZ31" s="123">
        <v>-58.284987989999735</v>
      </c>
      <c r="CA31" s="123">
        <v>104.43237922000034</v>
      </c>
      <c r="CB31" s="123">
        <v>-733.59568354999988</v>
      </c>
      <c r="CC31" s="123">
        <v>-156.76104686999975</v>
      </c>
      <c r="CD31" s="123">
        <v>222.97961837000037</v>
      </c>
      <c r="CE31" s="123">
        <v>41.19207108000046</v>
      </c>
      <c r="CF31" s="123">
        <v>-313.46660735000017</v>
      </c>
      <c r="CG31" s="123">
        <v>-172.73898741999966</v>
      </c>
      <c r="CH31" s="123">
        <v>-974.26816226000119</v>
      </c>
      <c r="CI31" s="123">
        <v>1870.9046390099993</v>
      </c>
      <c r="CJ31" s="125">
        <v>434.99334592000002</v>
      </c>
      <c r="CK31" s="123">
        <v>-154.20980578000001</v>
      </c>
      <c r="CL31" s="123">
        <v>-132.09467170000013</v>
      </c>
      <c r="CM31" s="123">
        <v>29.190949669999924</v>
      </c>
      <c r="CN31" s="123">
        <v>-995.62409141000069</v>
      </c>
      <c r="CO31" s="123">
        <v>-177.92073517000017</v>
      </c>
      <c r="CP31" s="123">
        <v>541.74565040999914</v>
      </c>
      <c r="CQ31" s="123">
        <v>553.48381654999991</v>
      </c>
      <c r="CR31" s="123">
        <v>809.24535693999917</v>
      </c>
      <c r="CS31" s="123">
        <v>591.15080647999991</v>
      </c>
      <c r="CT31" s="123">
        <v>120.14756705999986</v>
      </c>
      <c r="CU31" s="123">
        <v>1514.2692394399999</v>
      </c>
      <c r="CV31" s="125">
        <v>667.48882390999984</v>
      </c>
      <c r="CW31" s="123">
        <v>-8.6349632100001372</v>
      </c>
      <c r="CX31" s="123">
        <v>-602.65228896000031</v>
      </c>
      <c r="CY31" s="123">
        <v>-518.92517178000014</v>
      </c>
      <c r="CZ31" s="123">
        <v>-1370.3385657499998</v>
      </c>
      <c r="DA31" s="123">
        <v>-842.4223618499999</v>
      </c>
      <c r="DB31" s="123">
        <v>503.63538785000003</v>
      </c>
      <c r="DC31" s="123">
        <v>515.23563271999967</v>
      </c>
      <c r="DD31" s="123">
        <v>1678.0054885999998</v>
      </c>
      <c r="DE31" s="123">
        <v>1623.1489920899987</v>
      </c>
      <c r="DF31" s="123">
        <v>1116.7470450399999</v>
      </c>
      <c r="DG31" s="123">
        <v>4216.4819260399991</v>
      </c>
      <c r="DH31" s="126">
        <v>-99.626548689999993</v>
      </c>
      <c r="DI31" s="127">
        <v>-395.41047136999998</v>
      </c>
      <c r="DJ31" s="127">
        <v>-683.15547954999988</v>
      </c>
      <c r="DK31" s="127">
        <v>-961.2888447700002</v>
      </c>
      <c r="DL31" s="127">
        <v>-1334.3702877800001</v>
      </c>
      <c r="DM31" s="127">
        <v>1315.7451542299996</v>
      </c>
      <c r="DN31" s="127">
        <v>3184.32960013</v>
      </c>
      <c r="DO31" s="127">
        <v>2876.9606501100002</v>
      </c>
      <c r="DP31" s="127">
        <v>3580.7659710900007</v>
      </c>
      <c r="DQ31" s="127">
        <v>3757.5995357800002</v>
      </c>
      <c r="DR31" s="127">
        <v>4029.7174271500003</v>
      </c>
      <c r="DS31" s="123">
        <v>5516.6008380600006</v>
      </c>
      <c r="DT31" s="126">
        <v>357.72577189999998</v>
      </c>
      <c r="DU31" s="127">
        <v>-167.89192643000001</v>
      </c>
      <c r="DV31" s="127">
        <v>912.78323951000004</v>
      </c>
      <c r="DW31" s="123">
        <v>1311.3439467400001</v>
      </c>
      <c r="DX31" s="123">
        <v>451.98142765</v>
      </c>
      <c r="DY31" s="123">
        <v>1488.74596752</v>
      </c>
      <c r="DZ31" s="123">
        <v>2000.3301124300001</v>
      </c>
      <c r="EA31" s="123">
        <v>2206.00776309</v>
      </c>
      <c r="EB31" s="123">
        <v>3409.2981484000002</v>
      </c>
      <c r="EC31" s="123">
        <v>3119.3637286799999</v>
      </c>
      <c r="ED31" s="123">
        <v>3110.4813835999998</v>
      </c>
      <c r="EE31" s="127">
        <v>4533.9114065200001</v>
      </c>
      <c r="EF31" s="125">
        <v>2767.1849048399999</v>
      </c>
      <c r="EG31" s="127">
        <v>1628.6005416400001</v>
      </c>
      <c r="EH31" s="127">
        <v>1981.7795274100001</v>
      </c>
      <c r="EI31" s="127">
        <v>1239.28871467</v>
      </c>
      <c r="EJ31" s="123">
        <v>-196.69595969999997</v>
      </c>
      <c r="EK31" s="123">
        <v>-111.7458644</v>
      </c>
      <c r="EL31" s="123">
        <v>-21.579718149999998</v>
      </c>
      <c r="EM31" s="123">
        <v>-227.51431273</v>
      </c>
      <c r="EN31" s="123">
        <v>306.51445660000002</v>
      </c>
      <c r="EO31" s="123">
        <v>-2168.7529842600002</v>
      </c>
      <c r="EP31" s="123">
        <v>-4199.5380365700003</v>
      </c>
      <c r="EQ31" s="123">
        <v>-3170.5361396500002</v>
      </c>
      <c r="ER31" s="125">
        <v>-260.84422785999999</v>
      </c>
      <c r="ES31" s="127">
        <v>-1039.6265172400001</v>
      </c>
      <c r="ET31" s="127">
        <v>-1328.91050591</v>
      </c>
      <c r="EU31" s="127">
        <v>-2550.5733813299998</v>
      </c>
      <c r="EV31" s="123">
        <v>-5560.9172002700006</v>
      </c>
      <c r="EW31" s="123">
        <v>-5434.7783523299995</v>
      </c>
      <c r="EX31" s="123">
        <v>-5477.3996415900001</v>
      </c>
      <c r="EY31" s="123">
        <v>-5959.2072522299995</v>
      </c>
      <c r="EZ31" s="123">
        <v>-6504.3134216199996</v>
      </c>
      <c r="FA31" s="123">
        <v>-7073.8450577799995</v>
      </c>
      <c r="FB31" s="123">
        <v>-8762.7064315099997</v>
      </c>
      <c r="FC31" s="123">
        <v>-5459.1055347600004</v>
      </c>
      <c r="FD31" s="125">
        <v>-142.26903834000001</v>
      </c>
      <c r="FE31" s="127">
        <v>-1086.28680018</v>
      </c>
      <c r="FF31" s="127">
        <v>-1144.84465217</v>
      </c>
      <c r="FG31" s="127">
        <v>-2433.8503896399998</v>
      </c>
      <c r="FH31" s="123">
        <v>-4014.69613656</v>
      </c>
      <c r="FI31" s="123">
        <v>-4077.7986145899999</v>
      </c>
      <c r="FJ31" s="123">
        <v>-3996.3534099899998</v>
      </c>
      <c r="FK31" s="123">
        <v>-5156.1287887200006</v>
      </c>
      <c r="FL31" s="123">
        <v>-5585.1260018200001</v>
      </c>
      <c r="FM31" s="123">
        <v>-6786.4256094100001</v>
      </c>
      <c r="FN31" s="123">
        <v>-8914.11713977</v>
      </c>
      <c r="FO31" s="123"/>
    </row>
    <row r="32" spans="1:171" s="128" customFormat="1" ht="55.05" customHeight="1" x14ac:dyDescent="0.25">
      <c r="A32" s="165"/>
      <c r="B32" s="129" t="s">
        <v>94</v>
      </c>
      <c r="C32" s="130">
        <v>4110</v>
      </c>
      <c r="D32" s="131">
        <v>269.65718912</v>
      </c>
      <c r="E32" s="131">
        <v>270.93871812999998</v>
      </c>
      <c r="F32" s="131">
        <v>1131.3545409999997</v>
      </c>
      <c r="G32" s="131">
        <v>1214.1329229099997</v>
      </c>
      <c r="H32" s="131">
        <v>2117.7418817999996</v>
      </c>
      <c r="I32" s="131">
        <v>3253.7638699599997</v>
      </c>
      <c r="J32" s="131">
        <v>3640.2385490699999</v>
      </c>
      <c r="K32" s="131">
        <v>4369.5470086299993</v>
      </c>
      <c r="L32" s="131">
        <v>4703.3210207000002</v>
      </c>
      <c r="M32" s="131">
        <v>5135.7131439599998</v>
      </c>
      <c r="N32" s="131">
        <v>6039.9400180300008</v>
      </c>
      <c r="O32" s="132">
        <v>7003.6260350000002</v>
      </c>
      <c r="P32" s="131">
        <v>168.93768636999999</v>
      </c>
      <c r="Q32" s="131">
        <v>463.74101180999997</v>
      </c>
      <c r="R32" s="131">
        <v>574.60240476999991</v>
      </c>
      <c r="S32" s="131">
        <v>1326.1322102099998</v>
      </c>
      <c r="T32" s="131">
        <v>2001.5578822799994</v>
      </c>
      <c r="U32" s="131">
        <v>2184.2081860499998</v>
      </c>
      <c r="V32" s="131">
        <v>3612.9670349699995</v>
      </c>
      <c r="W32" s="131">
        <v>3977.7220457999993</v>
      </c>
      <c r="X32" s="131">
        <v>4286.2918842999989</v>
      </c>
      <c r="Y32" s="131">
        <v>5245.3521785499997</v>
      </c>
      <c r="Z32" s="131">
        <v>5768.380284509999</v>
      </c>
      <c r="AA32" s="132">
        <v>6094.4618970099991</v>
      </c>
      <c r="AB32" s="131">
        <v>306.73219706999998</v>
      </c>
      <c r="AC32" s="131">
        <v>1080.7266651</v>
      </c>
      <c r="AD32" s="131">
        <v>1612.02543982</v>
      </c>
      <c r="AE32" s="131">
        <v>1834.7825197500001</v>
      </c>
      <c r="AF32" s="131">
        <v>2054.3094694700003</v>
      </c>
      <c r="AG32" s="131">
        <v>2245.1441474300004</v>
      </c>
      <c r="AH32" s="131">
        <v>2588.3473331000005</v>
      </c>
      <c r="AI32" s="131">
        <v>2933.9630785200006</v>
      </c>
      <c r="AJ32" s="131">
        <v>3248.7288981900006</v>
      </c>
      <c r="AK32" s="131">
        <v>4133.7524463800009</v>
      </c>
      <c r="AL32" s="131">
        <v>5027.8497960900004</v>
      </c>
      <c r="AM32" s="132">
        <v>6000.0476983700009</v>
      </c>
      <c r="AN32" s="131">
        <v>66.523877589999998</v>
      </c>
      <c r="AO32" s="131">
        <v>105.57937938999999</v>
      </c>
      <c r="AP32" s="131">
        <v>363.44527119999998</v>
      </c>
      <c r="AQ32" s="131">
        <v>645.29359850000003</v>
      </c>
      <c r="AR32" s="131">
        <v>1417.2992640800001</v>
      </c>
      <c r="AS32" s="131">
        <v>1801.6354415199999</v>
      </c>
      <c r="AT32" s="131">
        <v>2162.4628418100001</v>
      </c>
      <c r="AU32" s="131">
        <v>2682.6687923999998</v>
      </c>
      <c r="AV32" s="131">
        <v>3497.8347713600006</v>
      </c>
      <c r="AW32" s="131">
        <v>4081.1425631500006</v>
      </c>
      <c r="AX32" s="131">
        <v>4768.7144564600003</v>
      </c>
      <c r="AY32" s="132">
        <v>6717.3892255999999</v>
      </c>
      <c r="AZ32" s="131">
        <v>37.905363299999998</v>
      </c>
      <c r="BA32" s="131">
        <v>110.87796916000002</v>
      </c>
      <c r="BB32" s="131">
        <v>982.45480994000013</v>
      </c>
      <c r="BC32" s="131">
        <v>2091.0497118800004</v>
      </c>
      <c r="BD32" s="131">
        <v>2309.8877448200001</v>
      </c>
      <c r="BE32" s="131">
        <v>2794.4380774900001</v>
      </c>
      <c r="BF32" s="131">
        <v>3341.6610630599998</v>
      </c>
      <c r="BG32" s="131">
        <v>3596.5948177999999</v>
      </c>
      <c r="BH32" s="131">
        <v>5212.5367243499995</v>
      </c>
      <c r="BI32" s="131">
        <v>5684.8864957999995</v>
      </c>
      <c r="BJ32" s="131">
        <v>7167.7354811000005</v>
      </c>
      <c r="BK32" s="131">
        <v>7248.0000978800008</v>
      </c>
      <c r="BL32" s="84">
        <v>85.747550340000004</v>
      </c>
      <c r="BM32" s="131">
        <v>818.63774906000003</v>
      </c>
      <c r="BN32" s="131">
        <v>847.67536713000004</v>
      </c>
      <c r="BO32" s="131">
        <v>1971.5732984800002</v>
      </c>
      <c r="BP32" s="131">
        <v>2382.0617212099996</v>
      </c>
      <c r="BQ32" s="131">
        <v>2718.4286116500002</v>
      </c>
      <c r="BR32" s="131">
        <v>3722.7564234699994</v>
      </c>
      <c r="BS32" s="131">
        <v>4131.02951536</v>
      </c>
      <c r="BT32" s="131">
        <v>4366.86226102</v>
      </c>
      <c r="BU32" s="131">
        <v>4961.8375295799997</v>
      </c>
      <c r="BV32" s="131">
        <v>5502.2112201099999</v>
      </c>
      <c r="BW32" s="131">
        <v>7116.6052362099981</v>
      </c>
      <c r="BX32" s="84">
        <v>858.64747869999997</v>
      </c>
      <c r="BY32" s="131">
        <v>895.67373250999992</v>
      </c>
      <c r="BZ32" s="131">
        <v>1439.8807221299999</v>
      </c>
      <c r="CA32" s="131">
        <v>1920.5439641500002</v>
      </c>
      <c r="CB32" s="131">
        <v>2052.3529006700001</v>
      </c>
      <c r="CC32" s="131">
        <v>2671.1583207600002</v>
      </c>
      <c r="CD32" s="131">
        <v>3109.8616550799998</v>
      </c>
      <c r="CE32" s="131">
        <v>3631.0721013700004</v>
      </c>
      <c r="CF32" s="131">
        <v>3955.7263283299999</v>
      </c>
      <c r="CG32" s="131">
        <v>4431.2688307500002</v>
      </c>
      <c r="CH32" s="131">
        <v>4959.1121791099995</v>
      </c>
      <c r="CI32" s="131">
        <v>7859.2898544599993</v>
      </c>
      <c r="CJ32" s="84">
        <v>490.29934417999999</v>
      </c>
      <c r="CK32" s="131">
        <v>636.40782390000004</v>
      </c>
      <c r="CL32" s="131">
        <v>1337.8742705</v>
      </c>
      <c r="CM32" s="131">
        <v>1853.39383277</v>
      </c>
      <c r="CN32" s="131">
        <v>2067.1414856300003</v>
      </c>
      <c r="CO32" s="131">
        <v>2946.1973255200005</v>
      </c>
      <c r="CP32" s="131">
        <v>3730.0110559499999</v>
      </c>
      <c r="CQ32" s="131">
        <v>4501.4735431600002</v>
      </c>
      <c r="CR32" s="131">
        <v>5492.5601392900007</v>
      </c>
      <c r="CS32" s="131">
        <v>5972.2229802299998</v>
      </c>
      <c r="CT32" s="131">
        <v>6817.5775755800005</v>
      </c>
      <c r="CU32" s="131">
        <v>8312.1743250100008</v>
      </c>
      <c r="CV32" s="84">
        <v>725.27175575999991</v>
      </c>
      <c r="CW32" s="131">
        <v>792.65571704999991</v>
      </c>
      <c r="CX32" s="131">
        <v>938.88195291999989</v>
      </c>
      <c r="CY32" s="131">
        <v>1761.03953224</v>
      </c>
      <c r="CZ32" s="131">
        <v>2205.77530428</v>
      </c>
      <c r="DA32" s="131">
        <v>2867.2519738199999</v>
      </c>
      <c r="DB32" s="131">
        <v>4275.5243567500002</v>
      </c>
      <c r="DC32" s="131">
        <v>4987.3814824000001</v>
      </c>
      <c r="DD32" s="131">
        <v>6840.6364045499995</v>
      </c>
      <c r="DE32" s="131">
        <v>7532.89739173</v>
      </c>
      <c r="DF32" s="131">
        <v>8273.8054611499992</v>
      </c>
      <c r="DG32" s="131">
        <v>11519.896587149999</v>
      </c>
      <c r="DH32" s="133">
        <v>9.7705785299999999</v>
      </c>
      <c r="DI32" s="134">
        <v>379.99045001000002</v>
      </c>
      <c r="DJ32" s="134">
        <v>649.70507654000005</v>
      </c>
      <c r="DK32" s="134">
        <v>1228.1695121599998</v>
      </c>
      <c r="DL32" s="134">
        <v>2091.76788597</v>
      </c>
      <c r="DM32" s="134">
        <v>4914.3347747799999</v>
      </c>
      <c r="DN32" s="134">
        <v>6928.8601344099998</v>
      </c>
      <c r="DO32" s="134">
        <v>7408.39501329</v>
      </c>
      <c r="DP32" s="134">
        <v>8679.6977374499984</v>
      </c>
      <c r="DQ32" s="134">
        <v>9873.6264082099988</v>
      </c>
      <c r="DR32" s="134">
        <v>11895.40973354</v>
      </c>
      <c r="DS32" s="131">
        <v>15033.85191519</v>
      </c>
      <c r="DT32" s="133">
        <v>581.81769509000003</v>
      </c>
      <c r="DU32" s="134">
        <v>949.02935314000001</v>
      </c>
      <c r="DV32" s="131">
        <v>2430.4637488000003</v>
      </c>
      <c r="DW32" s="131">
        <v>3952.7748070100001</v>
      </c>
      <c r="DX32" s="131">
        <v>4763.1844540500006</v>
      </c>
      <c r="DY32" s="131">
        <v>6005.9194513500006</v>
      </c>
      <c r="DZ32" s="131">
        <v>6807.94422519</v>
      </c>
      <c r="EA32" s="131">
        <v>7836.0096770699993</v>
      </c>
      <c r="EB32" s="131">
        <v>9401.0590559800003</v>
      </c>
      <c r="EC32" s="131">
        <v>10074.94311683</v>
      </c>
      <c r="ED32" s="131">
        <v>11706.681461329999</v>
      </c>
      <c r="EE32" s="134">
        <v>13643.49111485</v>
      </c>
      <c r="EF32" s="84">
        <v>3013.85733514</v>
      </c>
      <c r="EG32" s="134">
        <v>3028.4061955500001</v>
      </c>
      <c r="EH32" s="134">
        <v>3779.63195443</v>
      </c>
      <c r="EI32" s="134">
        <v>4095.9328408200004</v>
      </c>
      <c r="EJ32" s="131">
        <v>4372.2228943100008</v>
      </c>
      <c r="EK32" s="131">
        <v>4789.7230300600004</v>
      </c>
      <c r="EL32" s="131">
        <v>5064.0914516499997</v>
      </c>
      <c r="EM32" s="131">
        <v>5930.1394692900003</v>
      </c>
      <c r="EN32" s="131">
        <v>6840.09481142</v>
      </c>
      <c r="EO32" s="131">
        <v>7137.0493006499992</v>
      </c>
      <c r="EP32" s="131">
        <v>7944.1077102500003</v>
      </c>
      <c r="EQ32" s="131">
        <v>9163.1716003700003</v>
      </c>
      <c r="ER32" s="84">
        <v>139.91589777000002</v>
      </c>
      <c r="ES32" s="134">
        <v>578.10557765999999</v>
      </c>
      <c r="ET32" s="134">
        <v>767.30419815999994</v>
      </c>
      <c r="EU32" s="134">
        <v>865.8836511799999</v>
      </c>
      <c r="EV32" s="131">
        <v>1272.41187094</v>
      </c>
      <c r="EW32" s="131">
        <v>1652.8118421900001</v>
      </c>
      <c r="EX32" s="131">
        <v>2040.22729774</v>
      </c>
      <c r="EY32" s="131">
        <v>3015.9502204599999</v>
      </c>
      <c r="EZ32" s="131">
        <v>3279.2380063000001</v>
      </c>
      <c r="FA32" s="131">
        <v>4183.2882091199999</v>
      </c>
      <c r="FB32" s="131">
        <v>4678.9123644499996</v>
      </c>
      <c r="FC32" s="131">
        <v>9340.5117688799983</v>
      </c>
      <c r="FD32" s="84">
        <v>192.43132012999999</v>
      </c>
      <c r="FE32" s="134">
        <v>320.03174077</v>
      </c>
      <c r="FF32" s="134">
        <v>688.98099803000002</v>
      </c>
      <c r="FG32" s="134">
        <v>836.85379089999992</v>
      </c>
      <c r="FH32" s="131">
        <v>1243.2156578900001</v>
      </c>
      <c r="FI32" s="131">
        <v>1582.28819763</v>
      </c>
      <c r="FJ32" s="131">
        <v>2113.66370431</v>
      </c>
      <c r="FK32" s="131">
        <v>2327.4998039899997</v>
      </c>
      <c r="FL32" s="131">
        <v>2570.20079287</v>
      </c>
      <c r="FM32" s="131">
        <v>2982.06024032</v>
      </c>
      <c r="FN32" s="131">
        <v>3260.75323987</v>
      </c>
      <c r="FO32" s="131"/>
    </row>
    <row r="33" spans="1:171" ht="55.05" customHeight="1" x14ac:dyDescent="0.25">
      <c r="A33" s="166"/>
      <c r="B33" s="35" t="s">
        <v>95</v>
      </c>
      <c r="C33" s="99">
        <v>4120</v>
      </c>
      <c r="D33" s="100">
        <v>-59.580278069999999</v>
      </c>
      <c r="E33" s="100">
        <v>-186.52399811000001</v>
      </c>
      <c r="F33" s="100">
        <v>-492.86341441000002</v>
      </c>
      <c r="G33" s="100">
        <v>-816.19607302999987</v>
      </c>
      <c r="H33" s="100">
        <v>-1120.3946483</v>
      </c>
      <c r="I33" s="100">
        <v>-1312.4405332599999</v>
      </c>
      <c r="J33" s="100">
        <v>-1591.5372941799999</v>
      </c>
      <c r="K33" s="100">
        <v>-1788.3936693599999</v>
      </c>
      <c r="L33" s="100">
        <v>-1868.0350810899997</v>
      </c>
      <c r="M33" s="100">
        <v>-2033.39156103</v>
      </c>
      <c r="N33" s="100">
        <v>-2172.1279717399998</v>
      </c>
      <c r="O33" s="101">
        <v>-2288.6552874399999</v>
      </c>
      <c r="P33" s="100">
        <v>-51.184833050000002</v>
      </c>
      <c r="Q33" s="100">
        <v>-205.7007327</v>
      </c>
      <c r="R33" s="100">
        <v>-265.99442619000001</v>
      </c>
      <c r="S33" s="100">
        <v>-397.00600587999998</v>
      </c>
      <c r="T33" s="100">
        <v>-510.93051598000005</v>
      </c>
      <c r="U33" s="100">
        <v>-582.30997439999999</v>
      </c>
      <c r="V33" s="100">
        <v>-635.07590135000009</v>
      </c>
      <c r="W33" s="100">
        <v>-795.55411330000015</v>
      </c>
      <c r="X33" s="100">
        <v>-841.53402221000022</v>
      </c>
      <c r="Y33" s="100">
        <v>-1171.4070290000002</v>
      </c>
      <c r="Z33" s="100">
        <v>-1355.8280508200003</v>
      </c>
      <c r="AA33" s="101">
        <v>-2276.80526052</v>
      </c>
      <c r="AB33" s="100">
        <v>-285.19134106000007</v>
      </c>
      <c r="AC33" s="100">
        <v>-900.97789904000001</v>
      </c>
      <c r="AD33" s="100">
        <v>-1156.8718087400002</v>
      </c>
      <c r="AE33" s="100">
        <v>-1278.3909120800001</v>
      </c>
      <c r="AF33" s="100">
        <v>-2055.6663045800001</v>
      </c>
      <c r="AG33" s="100">
        <v>-2293.9753000000001</v>
      </c>
      <c r="AH33" s="100">
        <v>-2337.5589972299999</v>
      </c>
      <c r="AI33" s="100">
        <v>-2502.20180243</v>
      </c>
      <c r="AJ33" s="100">
        <v>-2607.73300518</v>
      </c>
      <c r="AK33" s="100">
        <v>-2936.2948893600001</v>
      </c>
      <c r="AL33" s="100">
        <v>-3897.6783588200001</v>
      </c>
      <c r="AM33" s="101">
        <v>-5522.5506567399998</v>
      </c>
      <c r="AN33" s="100">
        <v>-55.841057980000009</v>
      </c>
      <c r="AO33" s="100">
        <v>-206.47131481</v>
      </c>
      <c r="AP33" s="100">
        <v>-283.91433028</v>
      </c>
      <c r="AQ33" s="100">
        <v>-444.23127122999995</v>
      </c>
      <c r="AR33" s="100">
        <v>-694.9216001100001</v>
      </c>
      <c r="AS33" s="100">
        <v>-744.26604141999997</v>
      </c>
      <c r="AT33" s="100">
        <v>-889.88394468999991</v>
      </c>
      <c r="AU33" s="100">
        <v>-1142.7476535099997</v>
      </c>
      <c r="AV33" s="100">
        <v>-1289.6933109199997</v>
      </c>
      <c r="AW33" s="100">
        <v>-1471.6221671599997</v>
      </c>
      <c r="AX33" s="100">
        <v>-1762.1396153599997</v>
      </c>
      <c r="AY33" s="101">
        <v>-1798.1248608899996</v>
      </c>
      <c r="AZ33" s="100">
        <v>-63.240205070000009</v>
      </c>
      <c r="BA33" s="100">
        <v>-494.21593048</v>
      </c>
      <c r="BB33" s="100">
        <v>-716.67448156</v>
      </c>
      <c r="BC33" s="100">
        <v>-950.74667851000004</v>
      </c>
      <c r="BD33" s="100">
        <v>-1638.20650944</v>
      </c>
      <c r="BE33" s="100">
        <v>-1666.06817591</v>
      </c>
      <c r="BF33" s="100">
        <v>-2509.6832427999998</v>
      </c>
      <c r="BG33" s="100">
        <v>-2991.3836287999993</v>
      </c>
      <c r="BH33" s="100">
        <v>-3034.70053917</v>
      </c>
      <c r="BI33" s="100">
        <v>-3225.0558959799996</v>
      </c>
      <c r="BJ33" s="100">
        <v>-4005.4677685299994</v>
      </c>
      <c r="BK33" s="100">
        <v>-4297.0763891299994</v>
      </c>
      <c r="BL33" s="102">
        <v>-59.879109460000002</v>
      </c>
      <c r="BM33" s="100">
        <v>-751.03948887000001</v>
      </c>
      <c r="BN33" s="100">
        <v>-1280.8016822</v>
      </c>
      <c r="BO33" s="100">
        <v>-1505.4857134899996</v>
      </c>
      <c r="BP33" s="100">
        <v>-2306.9662420799996</v>
      </c>
      <c r="BQ33" s="100">
        <v>-2408.0646382099994</v>
      </c>
      <c r="BR33" s="100">
        <v>-2473.5063130600001</v>
      </c>
      <c r="BS33" s="100">
        <v>-3170.3028269500005</v>
      </c>
      <c r="BT33" s="100">
        <v>-4179.01847533</v>
      </c>
      <c r="BU33" s="100">
        <v>-4455.8842535999993</v>
      </c>
      <c r="BV33" s="100">
        <v>-5415.1547171399989</v>
      </c>
      <c r="BW33" s="100">
        <v>-5455.0549291699999</v>
      </c>
      <c r="BX33" s="102">
        <v>-58.560764769999992</v>
      </c>
      <c r="BY33" s="100">
        <v>-796.18607191000001</v>
      </c>
      <c r="BZ33" s="100">
        <v>-1498.1657101199999</v>
      </c>
      <c r="CA33" s="100">
        <v>-1816.1115849299999</v>
      </c>
      <c r="CB33" s="100">
        <v>-2785.9485842200002</v>
      </c>
      <c r="CC33" s="100">
        <v>-2827.9193676300001</v>
      </c>
      <c r="CD33" s="100">
        <v>-2886.8820367099997</v>
      </c>
      <c r="CE33" s="100">
        <v>-3589.8800302899999</v>
      </c>
      <c r="CF33" s="100">
        <v>-4269.1929356800001</v>
      </c>
      <c r="CG33" s="100">
        <v>-4604.0078181700001</v>
      </c>
      <c r="CH33" s="100">
        <v>-5933.3803413700016</v>
      </c>
      <c r="CI33" s="100">
        <v>-5988.3852154500019</v>
      </c>
      <c r="CJ33" s="102">
        <v>-55.305998259999996</v>
      </c>
      <c r="CK33" s="100">
        <v>-790.61762968000016</v>
      </c>
      <c r="CL33" s="100">
        <v>-1469.9689422000001</v>
      </c>
      <c r="CM33" s="100">
        <v>-1824.2028831000002</v>
      </c>
      <c r="CN33" s="100">
        <v>-3062.7655770400006</v>
      </c>
      <c r="CO33" s="100">
        <v>-3124.1180606900002</v>
      </c>
      <c r="CP33" s="100">
        <v>-3188.2654055400003</v>
      </c>
      <c r="CQ33" s="100">
        <v>-3947.9897266100002</v>
      </c>
      <c r="CR33" s="100">
        <v>-4683.3147823500012</v>
      </c>
      <c r="CS33" s="100">
        <v>-5381.0721737499998</v>
      </c>
      <c r="CT33" s="100">
        <v>-6697.4300085200002</v>
      </c>
      <c r="CU33" s="100">
        <v>-6797.9050855700007</v>
      </c>
      <c r="CV33" s="102">
        <v>-57.782931850000004</v>
      </c>
      <c r="CW33" s="100">
        <v>-801.29068025999993</v>
      </c>
      <c r="CX33" s="100">
        <v>-1541.5342418800001</v>
      </c>
      <c r="CY33" s="100">
        <v>-2279.9647040200002</v>
      </c>
      <c r="CZ33" s="100">
        <v>-3576.1138700299998</v>
      </c>
      <c r="DA33" s="100">
        <v>-3709.6743356699999</v>
      </c>
      <c r="DB33" s="100">
        <v>-3771.8889688999998</v>
      </c>
      <c r="DC33" s="100">
        <v>-4472.1458496800005</v>
      </c>
      <c r="DD33" s="100">
        <v>-5162.6309159499997</v>
      </c>
      <c r="DE33" s="100">
        <v>-5909.7483996400006</v>
      </c>
      <c r="DF33" s="100">
        <v>-7157.0584161100005</v>
      </c>
      <c r="DG33" s="100">
        <v>-7303.4146611099986</v>
      </c>
      <c r="DH33" s="113">
        <v>-109.39712722</v>
      </c>
      <c r="DI33" s="103">
        <v>-775.40092138</v>
      </c>
      <c r="DJ33" s="103">
        <v>-1332.8605560899998</v>
      </c>
      <c r="DK33" s="103">
        <v>-2189.4583569299998</v>
      </c>
      <c r="DL33" s="103">
        <v>-3426.1381737500001</v>
      </c>
      <c r="DM33" s="103">
        <v>-3598.5896205500003</v>
      </c>
      <c r="DN33" s="103">
        <v>-3744.5305342800002</v>
      </c>
      <c r="DO33" s="103">
        <v>-4531.4343631800002</v>
      </c>
      <c r="DP33" s="103">
        <v>-5098.9317663599995</v>
      </c>
      <c r="DQ33" s="103">
        <v>-6116.0268724300004</v>
      </c>
      <c r="DR33" s="103">
        <v>-7865.6923063900003</v>
      </c>
      <c r="DS33" s="103">
        <v>-9517.2510771299985</v>
      </c>
      <c r="DT33" s="113">
        <v>-224.09192318999999</v>
      </c>
      <c r="DU33" s="103">
        <v>-1116.92127957</v>
      </c>
      <c r="DV33" s="100">
        <v>-1517.6805092899999</v>
      </c>
      <c r="DW33" s="100">
        <v>-2641.4308602699998</v>
      </c>
      <c r="DX33" s="100">
        <v>-4311.2030263999995</v>
      </c>
      <c r="DY33" s="100">
        <v>-4517.1734838299999</v>
      </c>
      <c r="DZ33" s="100">
        <v>-4807.6141127600004</v>
      </c>
      <c r="EA33" s="100">
        <v>-5630.0019139799997</v>
      </c>
      <c r="EB33" s="100">
        <v>-5991.7609075800001</v>
      </c>
      <c r="EC33" s="100">
        <v>-6955.5793881499994</v>
      </c>
      <c r="ED33" s="100">
        <v>-8596.20007773</v>
      </c>
      <c r="EE33" s="103">
        <v>-9109.5797083300004</v>
      </c>
      <c r="EF33" s="102">
        <v>-246.6724303</v>
      </c>
      <c r="EG33" s="103">
        <v>-1399.80565391</v>
      </c>
      <c r="EH33" s="103">
        <v>-1797.8524270200001</v>
      </c>
      <c r="EI33" s="103">
        <v>-2856.6441261499999</v>
      </c>
      <c r="EJ33" s="100">
        <v>-4568.9188540100004</v>
      </c>
      <c r="EK33" s="100">
        <v>-4901.4688944600002</v>
      </c>
      <c r="EL33" s="100">
        <v>-5085.6711697999999</v>
      </c>
      <c r="EM33" s="100">
        <v>-6157.6537820200001</v>
      </c>
      <c r="EN33" s="100">
        <v>-6533.5803548200001</v>
      </c>
      <c r="EO33" s="100">
        <v>-9305.8022849099998</v>
      </c>
      <c r="EP33" s="100">
        <v>-12143.645746820001</v>
      </c>
      <c r="EQ33" s="100">
        <v>-12333.70774002</v>
      </c>
      <c r="ER33" s="102">
        <v>-400.76012563</v>
      </c>
      <c r="ES33" s="103">
        <v>-1617.7320949</v>
      </c>
      <c r="ET33" s="103">
        <v>-2096.2147040700002</v>
      </c>
      <c r="EU33" s="103">
        <v>-3416.4570325100003</v>
      </c>
      <c r="EV33" s="100">
        <v>-6833.3290712099997</v>
      </c>
      <c r="EW33" s="100">
        <v>-7087.5901945200003</v>
      </c>
      <c r="EX33" s="100">
        <v>-7517.6269393299999</v>
      </c>
      <c r="EY33" s="100">
        <v>-8975.1574726899998</v>
      </c>
      <c r="EZ33" s="100">
        <v>-9783.5514279199997</v>
      </c>
      <c r="FA33" s="100">
        <v>-11257.1332669</v>
      </c>
      <c r="FB33" s="100">
        <v>-13441.618795959999</v>
      </c>
      <c r="FC33" s="100">
        <v>-14799.61730364</v>
      </c>
      <c r="FD33" s="102">
        <v>-334.70035847000003</v>
      </c>
      <c r="FE33" s="103">
        <v>-1406.3185409499999</v>
      </c>
      <c r="FF33" s="103">
        <v>-1833.8256502000002</v>
      </c>
      <c r="FG33" s="103">
        <v>-3270.7041805399999</v>
      </c>
      <c r="FH33" s="100">
        <v>-5257.9117944499994</v>
      </c>
      <c r="FI33" s="100">
        <v>-5660.08681222</v>
      </c>
      <c r="FJ33" s="100">
        <v>-6110.0171142999998</v>
      </c>
      <c r="FK33" s="100">
        <v>-7483.6285927099998</v>
      </c>
      <c r="FL33" s="100">
        <v>-8155.3267946899996</v>
      </c>
      <c r="FM33" s="100">
        <v>-9768.4858497299992</v>
      </c>
      <c r="FN33" s="100">
        <v>-12174.870379639999</v>
      </c>
      <c r="FO33" s="100"/>
    </row>
    <row r="34" spans="1:171" s="144" customFormat="1" ht="14.1" customHeight="1" x14ac:dyDescent="0.3">
      <c r="A34" s="167" t="s">
        <v>96</v>
      </c>
      <c r="B34" s="167"/>
      <c r="C34" s="167"/>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row>
    <row r="35" spans="1:171" s="144" customFormat="1" ht="14.1" customHeight="1" x14ac:dyDescent="0.3">
      <c r="A35" s="167"/>
      <c r="B35" s="167"/>
      <c r="C35" s="167"/>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row>
    <row r="36" spans="1:171" s="144" customFormat="1" ht="15.6" x14ac:dyDescent="0.3">
      <c r="A36" s="167"/>
      <c r="B36" s="167"/>
      <c r="C36" s="167"/>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row>
    <row r="37" spans="1:171" s="144" customFormat="1" ht="15.6" x14ac:dyDescent="0.3">
      <c r="A37" s="162" t="s">
        <v>97</v>
      </c>
      <c r="B37" s="162"/>
      <c r="C37" s="16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row>
    <row r="38" spans="1:171" s="144" customFormat="1" ht="15.6" x14ac:dyDescent="0.3">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row>
    <row r="39" spans="1:171" s="144" customFormat="1" ht="15.6" x14ac:dyDescent="0.3">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row>
  </sheetData>
  <sheetProtection password="CF7A" sheet="1" objects="1" scenarios="1"/>
  <mergeCells count="7">
    <mergeCell ref="A37:C37"/>
    <mergeCell ref="A2:B2"/>
    <mergeCell ref="A3:A18"/>
    <mergeCell ref="A19:A28"/>
    <mergeCell ref="A30:B30"/>
    <mergeCell ref="A31:A33"/>
    <mergeCell ref="A34:C36"/>
  </mergeCells>
  <conditionalFormatting sqref="C1:CU1">
    <cfRule type="cellIs" dxfId="0" priority="1" operator="notEqual">
      <formula>0</formula>
    </cfRule>
  </conditionalFormatting>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1</vt:lpstr>
      <vt:lpstr>4</vt:lpstr>
      <vt:lpstr>7</vt:lpstr>
      <vt:lpstr>'1'!Заголовки_для_друку</vt:lpstr>
      <vt:lpstr>'4'!Заголовки_для_друку</vt:lpstr>
      <vt:lpstr>'0'!Область_друку</vt:lpstr>
      <vt:lpstr>'1'!Область_друку</vt:lpstr>
      <vt:lpstr>'4'!Область_друку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2021-08-12T09:39:08Z</cp:lastPrinted>
  <dcterms:created xsi:type="dcterms:W3CDTF">2015-10-21T06:22:09Z</dcterms:created>
  <dcterms:modified xsi:type="dcterms:W3CDTF">2024-12-30T09:51:48Z</dcterms:modified>
</cp:coreProperties>
</file>