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NBU\WORK\БЮДЖЕТ\2024.09Q\Державні фінанси\"/>
    </mc:Choice>
  </mc:AlternateContent>
  <bookViews>
    <workbookView showSheetTabs="0" xWindow="-108" yWindow="-108" windowWidth="19416" windowHeight="10416" tabRatio="470"/>
  </bookViews>
  <sheets>
    <sheet name="0" sheetId="1" r:id="rId1"/>
    <sheet name="2" sheetId="4" r:id="rId2"/>
    <sheet name="5" sheetId="6" r:id="rId3"/>
    <sheet name="8" sheetId="9" r:id="rId4"/>
  </sheets>
  <definedNames>
    <definedName name="\C" localSheetId="1">#REF!</definedName>
    <definedName name="\C" localSheetId="2">#REF!</definedName>
    <definedName name="\C" localSheetId="3">#REF!</definedName>
    <definedName name="\C">#REF!</definedName>
    <definedName name="\D" localSheetId="1">#REF!</definedName>
    <definedName name="\D" localSheetId="2">#REF!</definedName>
    <definedName name="\D" localSheetId="3">#REF!</definedName>
    <definedName name="\D">#REF!</definedName>
    <definedName name="\E" localSheetId="1">#REF!</definedName>
    <definedName name="\E" localSheetId="2">#REF!</definedName>
    <definedName name="\E" localSheetId="3">#REF!</definedName>
    <definedName name="\E">#REF!</definedName>
    <definedName name="\H" localSheetId="1">#REF!</definedName>
    <definedName name="\H" localSheetId="2">#REF!</definedName>
    <definedName name="\H" localSheetId="3">#REF!</definedName>
    <definedName name="\H">#REF!</definedName>
    <definedName name="\K" localSheetId="1">#REF!</definedName>
    <definedName name="\K" localSheetId="2">#REF!</definedName>
    <definedName name="\K" localSheetId="3">#REF!</definedName>
    <definedName name="\K">#REF!</definedName>
    <definedName name="\L" localSheetId="1">#REF!</definedName>
    <definedName name="\L" localSheetId="2">#REF!</definedName>
    <definedName name="\L" localSheetId="3">#REF!</definedName>
    <definedName name="\L">#REF!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S" localSheetId="1">#REF!</definedName>
    <definedName name="\S" localSheetId="2">#REF!</definedName>
    <definedName name="\S" localSheetId="3">#REF!</definedName>
    <definedName name="\S">#REF!</definedName>
    <definedName name="\T" localSheetId="1">#REF!</definedName>
    <definedName name="\T" localSheetId="2">#REF!</definedName>
    <definedName name="\T" localSheetId="3">#REF!</definedName>
    <definedName name="\T">#REF!</definedName>
    <definedName name="\V" localSheetId="1">#REF!</definedName>
    <definedName name="\V" localSheetId="2">#REF!</definedName>
    <definedName name="\V" localSheetId="3">#REF!</definedName>
    <definedName name="\V">#REF!</definedName>
    <definedName name="\W" localSheetId="1">#REF!</definedName>
    <definedName name="\W" localSheetId="2">#REF!</definedName>
    <definedName name="\W" localSheetId="3">#REF!</definedName>
    <definedName name="\W">#REF!</definedName>
    <definedName name="\X" localSheetId="1">#REF!</definedName>
    <definedName name="\X" localSheetId="2">#REF!</definedName>
    <definedName name="\X" localSheetId="3">#REF!</definedName>
    <definedName name="\X">#REF!</definedName>
    <definedName name="___________tab06" localSheetId="1">#REF!</definedName>
    <definedName name="___________tab06" localSheetId="2">#REF!</definedName>
    <definedName name="___________tab06" localSheetId="3">#REF!</definedName>
    <definedName name="___________tab06">#REF!</definedName>
    <definedName name="___________tab07" localSheetId="1">#REF!</definedName>
    <definedName name="___________tab07" localSheetId="2">#REF!</definedName>
    <definedName name="___________tab07" localSheetId="3">#REF!</definedName>
    <definedName name="___________tab07">#REF!</definedName>
    <definedName name="___________Tab1" localSheetId="1">#REF!</definedName>
    <definedName name="___________Tab1" localSheetId="2">#REF!</definedName>
    <definedName name="___________Tab1" localSheetId="3">#REF!</definedName>
    <definedName name="___________Tab1">#REF!</definedName>
    <definedName name="___________UKR1" localSheetId="1">#REF!</definedName>
    <definedName name="___________UKR1" localSheetId="2">#REF!</definedName>
    <definedName name="___________UKR1" localSheetId="3">#REF!</definedName>
    <definedName name="___________UKR1">#REF!</definedName>
    <definedName name="___________UKR2" localSheetId="1">#REF!</definedName>
    <definedName name="___________UKR2" localSheetId="2">#REF!</definedName>
    <definedName name="___________UKR2" localSheetId="3">#REF!</definedName>
    <definedName name="___________UKR2">#REF!</definedName>
    <definedName name="___________UKR3" localSheetId="1">#REF!</definedName>
    <definedName name="___________UKR3" localSheetId="2">#REF!</definedName>
    <definedName name="___________UKR3" localSheetId="3">#REF!</definedName>
    <definedName name="___________UKR3">#REF!</definedName>
    <definedName name="__________tab06" localSheetId="1">#REF!</definedName>
    <definedName name="__________tab06" localSheetId="2">#REF!</definedName>
    <definedName name="__________tab06" localSheetId="3">#REF!</definedName>
    <definedName name="__________tab06">#REF!</definedName>
    <definedName name="__________tab07" localSheetId="1">#REF!</definedName>
    <definedName name="__________tab07" localSheetId="2">#REF!</definedName>
    <definedName name="__________tab07" localSheetId="3">#REF!</definedName>
    <definedName name="__________tab07">#REF!</definedName>
    <definedName name="__________Tab1" localSheetId="1">#REF!</definedName>
    <definedName name="__________Tab1" localSheetId="2">#REF!</definedName>
    <definedName name="__________Tab1" localSheetId="3">#REF!</definedName>
    <definedName name="__________Tab1">#REF!</definedName>
    <definedName name="__________UKR1" localSheetId="1">#REF!</definedName>
    <definedName name="__________UKR1" localSheetId="2">#REF!</definedName>
    <definedName name="__________UKR1" localSheetId="3">#REF!</definedName>
    <definedName name="__________UKR1">#REF!</definedName>
    <definedName name="__________UKR2" localSheetId="1">#REF!</definedName>
    <definedName name="__________UKR2" localSheetId="2">#REF!</definedName>
    <definedName name="__________UKR2" localSheetId="3">#REF!</definedName>
    <definedName name="__________UKR2">#REF!</definedName>
    <definedName name="__________UKR3" localSheetId="1">#REF!</definedName>
    <definedName name="__________UKR3" localSheetId="2">#REF!</definedName>
    <definedName name="__________UKR3" localSheetId="3">#REF!</definedName>
    <definedName name="__________UKR3">#REF!</definedName>
    <definedName name="_________tab06" localSheetId="1">#REF!</definedName>
    <definedName name="_________tab06" localSheetId="2">#REF!</definedName>
    <definedName name="_________tab06" localSheetId="3">#REF!</definedName>
    <definedName name="_________tab06">#REF!</definedName>
    <definedName name="_________tab07" localSheetId="1">#REF!</definedName>
    <definedName name="_________tab07" localSheetId="2">#REF!</definedName>
    <definedName name="_________tab07" localSheetId="3">#REF!</definedName>
    <definedName name="_________tab07">#REF!</definedName>
    <definedName name="_________Tab1" localSheetId="1">#REF!</definedName>
    <definedName name="_________Tab1" localSheetId="2">#REF!</definedName>
    <definedName name="_________Tab1" localSheetId="3">#REF!</definedName>
    <definedName name="_________Tab1">#REF!</definedName>
    <definedName name="_________UKR1" localSheetId="1">#REF!</definedName>
    <definedName name="_________UKR1" localSheetId="2">#REF!</definedName>
    <definedName name="_________UKR1" localSheetId="3">#REF!</definedName>
    <definedName name="_________UKR1">#REF!</definedName>
    <definedName name="_________UKR2" localSheetId="1">#REF!</definedName>
    <definedName name="_________UKR2" localSheetId="2">#REF!</definedName>
    <definedName name="_________UKR2" localSheetId="3">#REF!</definedName>
    <definedName name="_________UKR2">#REF!</definedName>
    <definedName name="_________UKR3" localSheetId="1">#REF!</definedName>
    <definedName name="_________UKR3" localSheetId="2">#REF!</definedName>
    <definedName name="_________UKR3" localSheetId="3">#REF!</definedName>
    <definedName name="_________UKR3">#REF!</definedName>
    <definedName name="________tab06" localSheetId="1">#REF!</definedName>
    <definedName name="________tab06" localSheetId="2">#REF!</definedName>
    <definedName name="________tab06" localSheetId="3">#REF!</definedName>
    <definedName name="________tab06">#REF!</definedName>
    <definedName name="________tab07" localSheetId="1">#REF!</definedName>
    <definedName name="________tab07" localSheetId="2">#REF!</definedName>
    <definedName name="________tab07" localSheetId="3">#REF!</definedName>
    <definedName name="________tab07">#REF!</definedName>
    <definedName name="________Tab1" localSheetId="1">#REF!</definedName>
    <definedName name="________Tab1" localSheetId="2">#REF!</definedName>
    <definedName name="________Tab1" localSheetId="3">#REF!</definedName>
    <definedName name="________Tab1">#REF!</definedName>
    <definedName name="________UKR1" localSheetId="1">#REF!</definedName>
    <definedName name="________UKR1" localSheetId="2">#REF!</definedName>
    <definedName name="________UKR1" localSheetId="3">#REF!</definedName>
    <definedName name="________UKR1">#REF!</definedName>
    <definedName name="________UKR2" localSheetId="1">#REF!</definedName>
    <definedName name="________UKR2" localSheetId="2">#REF!</definedName>
    <definedName name="________UKR2" localSheetId="3">#REF!</definedName>
    <definedName name="________UKR2">#REF!</definedName>
    <definedName name="________UKR3" localSheetId="1">#REF!</definedName>
    <definedName name="________UKR3" localSheetId="2">#REF!</definedName>
    <definedName name="________UKR3" localSheetId="3">#REF!</definedName>
    <definedName name="________UKR3">#REF!</definedName>
    <definedName name="_______tab06" localSheetId="1">#REF!</definedName>
    <definedName name="_______tab06" localSheetId="2">#REF!</definedName>
    <definedName name="_______tab06" localSheetId="3">#REF!</definedName>
    <definedName name="_______tab06">#REF!</definedName>
    <definedName name="_______tab07" localSheetId="1">#REF!</definedName>
    <definedName name="_______tab07" localSheetId="2">#REF!</definedName>
    <definedName name="_______tab07" localSheetId="3">#REF!</definedName>
    <definedName name="_______tab07">#REF!</definedName>
    <definedName name="_______Tab1" localSheetId="1">#REF!</definedName>
    <definedName name="_______Tab1" localSheetId="2">#REF!</definedName>
    <definedName name="_______Tab1" localSheetId="3">#REF!</definedName>
    <definedName name="_______Tab1">#REF!</definedName>
    <definedName name="_______UKR1" localSheetId="1">#REF!</definedName>
    <definedName name="_______UKR1" localSheetId="2">#REF!</definedName>
    <definedName name="_______UKR1" localSheetId="3">#REF!</definedName>
    <definedName name="_______UKR1">#REF!</definedName>
    <definedName name="_______UKR2" localSheetId="1">#REF!</definedName>
    <definedName name="_______UKR2" localSheetId="2">#REF!</definedName>
    <definedName name="_______UKR2" localSheetId="3">#REF!</definedName>
    <definedName name="_______UKR2">#REF!</definedName>
    <definedName name="_______UKR3" localSheetId="1">#REF!</definedName>
    <definedName name="_______UKR3" localSheetId="2">#REF!</definedName>
    <definedName name="_______UKR3" localSheetId="3">#REF!</definedName>
    <definedName name="_______UKR3">#REF!</definedName>
    <definedName name="______tab06" localSheetId="1">#REF!</definedName>
    <definedName name="______tab06" localSheetId="2">#REF!</definedName>
    <definedName name="______tab06" localSheetId="3">#REF!</definedName>
    <definedName name="______tab06">#REF!</definedName>
    <definedName name="______tab07" localSheetId="1">#REF!</definedName>
    <definedName name="______tab07" localSheetId="2">#REF!</definedName>
    <definedName name="______tab07" localSheetId="3">#REF!</definedName>
    <definedName name="______tab07">#REF!</definedName>
    <definedName name="______Tab1" localSheetId="1">#REF!</definedName>
    <definedName name="______Tab1" localSheetId="2">#REF!</definedName>
    <definedName name="______Tab1" localSheetId="3">#REF!</definedName>
    <definedName name="______Tab1">#REF!</definedName>
    <definedName name="______UKR1" localSheetId="1">#REF!</definedName>
    <definedName name="______UKR1" localSheetId="2">#REF!</definedName>
    <definedName name="______UKR1" localSheetId="3">#REF!</definedName>
    <definedName name="______UKR1">#REF!</definedName>
    <definedName name="______UKR2" localSheetId="1">#REF!</definedName>
    <definedName name="______UKR2" localSheetId="2">#REF!</definedName>
    <definedName name="______UKR2" localSheetId="3">#REF!</definedName>
    <definedName name="______UKR2">#REF!</definedName>
    <definedName name="______UKR3" localSheetId="1">#REF!</definedName>
    <definedName name="______UKR3" localSheetId="2">#REF!</definedName>
    <definedName name="______UKR3" localSheetId="3">#REF!</definedName>
    <definedName name="______UKR3">#REF!</definedName>
    <definedName name="_____tab06" localSheetId="1">#REF!</definedName>
    <definedName name="_____tab06" localSheetId="2">#REF!</definedName>
    <definedName name="_____tab06" localSheetId="3">#REF!</definedName>
    <definedName name="_____tab06">#REF!</definedName>
    <definedName name="_____tab07" localSheetId="1">#REF!</definedName>
    <definedName name="_____tab07" localSheetId="2">#REF!</definedName>
    <definedName name="_____tab07" localSheetId="3">#REF!</definedName>
    <definedName name="_____tab07">#REF!</definedName>
    <definedName name="_____Tab1" localSheetId="1">#REF!</definedName>
    <definedName name="_____Tab1" localSheetId="2">#REF!</definedName>
    <definedName name="_____Tab1" localSheetId="3">#REF!</definedName>
    <definedName name="_____Tab1">#REF!</definedName>
    <definedName name="_____UKR1" localSheetId="1">#REF!</definedName>
    <definedName name="_____UKR1" localSheetId="2">#REF!</definedName>
    <definedName name="_____UKR1" localSheetId="3">#REF!</definedName>
    <definedName name="_____UKR1">#REF!</definedName>
    <definedName name="_____UKR2" localSheetId="1">#REF!</definedName>
    <definedName name="_____UKR2" localSheetId="2">#REF!</definedName>
    <definedName name="_____UKR2" localSheetId="3">#REF!</definedName>
    <definedName name="_____UKR2">#REF!</definedName>
    <definedName name="_____UKR3" localSheetId="1">#REF!</definedName>
    <definedName name="_____UKR3" localSheetId="2">#REF!</definedName>
    <definedName name="_____UKR3" localSheetId="3">#REF!</definedName>
    <definedName name="_____UKR3">#REF!</definedName>
    <definedName name="____tab06" localSheetId="1">#REF!</definedName>
    <definedName name="____tab06" localSheetId="2">#REF!</definedName>
    <definedName name="____tab06" localSheetId="3">#REF!</definedName>
    <definedName name="____tab06">#REF!</definedName>
    <definedName name="____tab07" localSheetId="1">#REF!</definedName>
    <definedName name="____tab07" localSheetId="2">#REF!</definedName>
    <definedName name="____tab07" localSheetId="3">#REF!</definedName>
    <definedName name="____tab07">#REF!</definedName>
    <definedName name="____Tab1" localSheetId="1">#REF!</definedName>
    <definedName name="____Tab1" localSheetId="2">#REF!</definedName>
    <definedName name="____Tab1" localSheetId="3">#REF!</definedName>
    <definedName name="____Tab1">#REF!</definedName>
    <definedName name="____UKR1" localSheetId="1">#REF!</definedName>
    <definedName name="____UKR1" localSheetId="2">#REF!</definedName>
    <definedName name="____UKR1" localSheetId="3">#REF!</definedName>
    <definedName name="____UKR1">#REF!</definedName>
    <definedName name="____UKR2" localSheetId="1">#REF!</definedName>
    <definedName name="____UKR2" localSheetId="2">#REF!</definedName>
    <definedName name="____UKR2" localSheetId="3">#REF!</definedName>
    <definedName name="____UKR2">#REF!</definedName>
    <definedName name="____UKR3" localSheetId="1">#REF!</definedName>
    <definedName name="____UKR3" localSheetId="2">#REF!</definedName>
    <definedName name="____UKR3" localSheetId="3">#REF!</definedName>
    <definedName name="____UKR3">#REF!</definedName>
    <definedName name="___tab06" localSheetId="1">#REF!</definedName>
    <definedName name="___tab06" localSheetId="2">#REF!</definedName>
    <definedName name="___tab06" localSheetId="3">#REF!</definedName>
    <definedName name="___tab06">#REF!</definedName>
    <definedName name="___tab07" localSheetId="1">#REF!</definedName>
    <definedName name="___tab07" localSheetId="2">#REF!</definedName>
    <definedName name="___tab07" localSheetId="3">#REF!</definedName>
    <definedName name="___tab07">#REF!</definedName>
    <definedName name="___Tab1" localSheetId="1">#REF!</definedName>
    <definedName name="___Tab1" localSheetId="2">#REF!</definedName>
    <definedName name="___Tab1" localSheetId="3">#REF!</definedName>
    <definedName name="___Tab1">#REF!</definedName>
    <definedName name="___UKR1" localSheetId="1">#REF!</definedName>
    <definedName name="___UKR1" localSheetId="2">#REF!</definedName>
    <definedName name="___UKR1" localSheetId="3">#REF!</definedName>
    <definedName name="___UKR1">#REF!</definedName>
    <definedName name="___UKR2" localSheetId="1">#REF!</definedName>
    <definedName name="___UKR2" localSheetId="2">#REF!</definedName>
    <definedName name="___UKR2" localSheetId="3">#REF!</definedName>
    <definedName name="___UKR2">#REF!</definedName>
    <definedName name="___UKR3" localSheetId="1">#REF!</definedName>
    <definedName name="___UKR3" localSheetId="2">#REF!</definedName>
    <definedName name="___UKR3" localSheetId="3">#REF!</definedName>
    <definedName name="___UKR3">#REF!</definedName>
    <definedName name="__tab06" localSheetId="1">#REF!</definedName>
    <definedName name="__tab06" localSheetId="2">#REF!</definedName>
    <definedName name="__tab06" localSheetId="3">#REF!</definedName>
    <definedName name="__tab06">#REF!</definedName>
    <definedName name="__tab07" localSheetId="1">#REF!</definedName>
    <definedName name="__tab07" localSheetId="2">#REF!</definedName>
    <definedName name="__tab07" localSheetId="3">#REF!</definedName>
    <definedName name="__tab07">#REF!</definedName>
    <definedName name="__Tab1" localSheetId="1">#REF!</definedName>
    <definedName name="__Tab1" localSheetId="2">#REF!</definedName>
    <definedName name="__Tab1" localSheetId="3">#REF!</definedName>
    <definedName name="__Tab1">#REF!</definedName>
    <definedName name="__UKR1" localSheetId="1">#REF!</definedName>
    <definedName name="__UKR1" localSheetId="2">#REF!</definedName>
    <definedName name="__UKR1" localSheetId="3">#REF!</definedName>
    <definedName name="__UKR1">#REF!</definedName>
    <definedName name="__UKR2" localSheetId="1">#REF!</definedName>
    <definedName name="__UKR2" localSheetId="2">#REF!</definedName>
    <definedName name="__UKR2" localSheetId="3">#REF!</definedName>
    <definedName name="__UKR2">#REF!</definedName>
    <definedName name="__UKR3" localSheetId="1">#REF!</definedName>
    <definedName name="__UKR3" localSheetId="2">#REF!</definedName>
    <definedName name="__UKR3" localSheetId="3">#REF!</definedName>
    <definedName name="__UKR3">#REF!</definedName>
    <definedName name="_2Macros_Import_.qbop" localSheetId="1">#REF!</definedName>
    <definedName name="_2Macros_Import_.qbop" localSheetId="2">#REF!</definedName>
    <definedName name="_2Macros_Import_.qbop" localSheetId="3">#REF!</definedName>
    <definedName name="_2Macros_Import_.qbop">#REF!</definedName>
    <definedName name="_cpi2" localSheetId="1">#REF!</definedName>
    <definedName name="_cpi2" localSheetId="2">#REF!</definedName>
    <definedName name="_cpi2" localSheetId="3">#REF!</definedName>
    <definedName name="_cpi2">#REF!</definedName>
    <definedName name="_DVM3" localSheetId="1">#REF!</definedName>
    <definedName name="_DVM3" localSheetId="2">#REF!</definedName>
    <definedName name="_DVM3" localSheetId="3">#REF!</definedName>
    <definedName name="_DVM3">#REF!</definedName>
    <definedName name="_Fill" localSheetId="1" hidden="1">#REF!</definedName>
    <definedName name="_Fill" localSheetId="2" hidden="1">#REF!</definedName>
    <definedName name="_Fill" localSheetId="3" hidden="1">#REF!</definedName>
    <definedName name="_Fill" hidden="1">#REF!</definedName>
    <definedName name="_M3" localSheetId="1">#REF!</definedName>
    <definedName name="_M3" localSheetId="2">#REF!</definedName>
    <definedName name="_M3" localSheetId="3">#REF!</definedName>
    <definedName name="_M3">#REF!</definedName>
    <definedName name="_Mn2" hidden="1">{#N/A,#N/A,FALSE,"т02бд"}</definedName>
    <definedName name="_t04" hidden="1">{#N/A,#N/A,FALSE,"т04"}</definedName>
    <definedName name="_t06" hidden="1">{#N/A,#N/A,FALSE,"т04"}</definedName>
    <definedName name="_tab06" localSheetId="1">#REF!</definedName>
    <definedName name="_tab06" localSheetId="2">#REF!</definedName>
    <definedName name="_tab06" localSheetId="3">#REF!</definedName>
    <definedName name="_tab06">#REF!</definedName>
    <definedName name="_tab07" localSheetId="1">#REF!</definedName>
    <definedName name="_tab07" localSheetId="2">#REF!</definedName>
    <definedName name="_tab07" localSheetId="3">#REF!</definedName>
    <definedName name="_tab07">#REF!</definedName>
    <definedName name="_Tab1" localSheetId="1">#REF!</definedName>
    <definedName name="_Tab1" localSheetId="2">#REF!</definedName>
    <definedName name="_Tab1" localSheetId="3">#REF!</definedName>
    <definedName name="_Tab1">#REF!</definedName>
    <definedName name="_UKR1" localSheetId="1">#REF!</definedName>
    <definedName name="_UKR1" localSheetId="2">#REF!</definedName>
    <definedName name="_UKR1" localSheetId="3">#REF!</definedName>
    <definedName name="_UKR1">#REF!</definedName>
    <definedName name="_UKR2" localSheetId="1">#REF!</definedName>
    <definedName name="_UKR2" localSheetId="2">#REF!</definedName>
    <definedName name="_UKR2" localSheetId="3">#REF!</definedName>
    <definedName name="_UKR2">#REF!</definedName>
    <definedName name="_UKR3" localSheetId="1">#REF!</definedName>
    <definedName name="_UKR3" localSheetId="2">#REF!</definedName>
    <definedName name="_UKR3" localSheetId="3">#REF!</definedName>
    <definedName name="_UKR3">#REF!</definedName>
    <definedName name="_VM3" localSheetId="1">#REF!</definedName>
    <definedName name="_VM3" localSheetId="2">#REF!</definedName>
    <definedName name="_VM3" localSheetId="3">#REF!</definedName>
    <definedName name="_VM3">#REF!</definedName>
    <definedName name="_wpi2" localSheetId="1">#REF!</definedName>
    <definedName name="_wpi2" localSheetId="2">#REF!</definedName>
    <definedName name="_wpi2" localSheetId="3">#REF!</definedName>
    <definedName name="_wpi2">#REF!</definedName>
    <definedName name="a" localSheetId="1">#REF!</definedName>
    <definedName name="a" localSheetId="2">#REF!</definedName>
    <definedName name="a" localSheetId="3">#REF!</definedName>
    <definedName name="a">#REF!</definedName>
    <definedName name="aaa" hidden="1">{#N/A,#N/A,FALSE,"т02бд"}</definedName>
    <definedName name="AGR">#REF!</definedName>
    <definedName name="AGR_F" localSheetId="1">#REF!</definedName>
    <definedName name="AGR_F" localSheetId="2">#REF!</definedName>
    <definedName name="AGR_F" localSheetId="3">#REF!</definedName>
    <definedName name="AGR_F">#REF!</definedName>
    <definedName name="AGR_P" localSheetId="1">#REF!</definedName>
    <definedName name="AGR_P" localSheetId="2">#REF!</definedName>
    <definedName name="AGR_P" localSheetId="3">#REF!</definedName>
    <definedName name="AGR_P">#REF!</definedName>
    <definedName name="AGRM" localSheetId="1">#REF!</definedName>
    <definedName name="AGRM" localSheetId="2">#REF!</definedName>
    <definedName name="AGRM" localSheetId="3">#REF!</definedName>
    <definedName name="AGRM">#REF!</definedName>
    <definedName name="AGRMY" localSheetId="1">#REF!</definedName>
    <definedName name="AGRMY" localSheetId="2">#REF!</definedName>
    <definedName name="AGRMY" localSheetId="3">#REF!</definedName>
    <definedName name="AGRMY">#REF!</definedName>
    <definedName name="AGRR">#REF!</definedName>
    <definedName name="AGRR_F" localSheetId="1">#REF!</definedName>
    <definedName name="AGRR_F" localSheetId="2">#REF!</definedName>
    <definedName name="AGRR_F" localSheetId="3">#REF!</definedName>
    <definedName name="AGRR_F">#REF!</definedName>
    <definedName name="AGRR_P" localSheetId="1">#REF!</definedName>
    <definedName name="AGRR_P" localSheetId="2">#REF!</definedName>
    <definedName name="AGRR_P" localSheetId="3">#REF!</definedName>
    <definedName name="AGRR_P">#REF!</definedName>
    <definedName name="AGRRMY" localSheetId="1">#REF!</definedName>
    <definedName name="AGRRMY" localSheetId="2">#REF!</definedName>
    <definedName name="AGRRMY" localSheetId="3">#REF!</definedName>
    <definedName name="AGRRMY">#REF!</definedName>
    <definedName name="AGRY" localSheetId="1">#REF!</definedName>
    <definedName name="AGRY" localSheetId="2">#REF!</definedName>
    <definedName name="AGRY" localSheetId="3">#REF!</definedName>
    <definedName name="AGRY">#REF!</definedName>
    <definedName name="All_Data" localSheetId="1">#REF!</definedName>
    <definedName name="All_Data" localSheetId="2">#REF!</definedName>
    <definedName name="All_Data" localSheetId="3">#REF!</definedName>
    <definedName name="All_Data">#REF!</definedName>
    <definedName name="asasa" hidden="1">{#N/A,#N/A,FALSE,"т02бд"}</definedName>
    <definedName name="b" hidden="1">{#N/A,#N/A,FALSE,"т02бд"}</definedName>
    <definedName name="Balance_of_payments" localSheetId="1">#REF!</definedName>
    <definedName name="Balance_of_payments" localSheetId="2">#REF!</definedName>
    <definedName name="Balance_of_payments" localSheetId="3">#REF!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1">#REF!</definedName>
    <definedName name="BDEF_f" localSheetId="2">#REF!</definedName>
    <definedName name="BDEF_f" localSheetId="3">#REF!</definedName>
    <definedName name="BDEF_f">#REF!</definedName>
    <definedName name="BDEFG" localSheetId="1">#REF!</definedName>
    <definedName name="BDEFG" localSheetId="2">#REF!</definedName>
    <definedName name="BDEFG" localSheetId="3">#REF!</definedName>
    <definedName name="BDEFG">#REF!</definedName>
    <definedName name="BDEFgdp_f" localSheetId="1">#REF!</definedName>
    <definedName name="BDEFgdp_f" localSheetId="2">#REF!</definedName>
    <definedName name="BDEFgdp_f" localSheetId="3">#REF!</definedName>
    <definedName name="BDEFgdp_f">#REF!</definedName>
    <definedName name="BDEFM" localSheetId="1">#REF!</definedName>
    <definedName name="BDEFM" localSheetId="2">#REF!</definedName>
    <definedName name="BDEFM" localSheetId="3">#REF!</definedName>
    <definedName name="BDEFM">#REF!</definedName>
    <definedName name="BDEFMG" localSheetId="1">#REF!</definedName>
    <definedName name="BDEFMG" localSheetId="2">#REF!</definedName>
    <definedName name="BDEFMG" localSheetId="3">#REF!</definedName>
    <definedName name="BDEFMG">#REF!</definedName>
    <definedName name="BEXP">#REF!</definedName>
    <definedName name="BEXP_F" localSheetId="1">#REF!</definedName>
    <definedName name="BEXP_F" localSheetId="2">#REF!</definedName>
    <definedName name="BEXP_F" localSheetId="3">#REF!</definedName>
    <definedName name="BEXP_F">#REF!</definedName>
    <definedName name="BEXP_P" localSheetId="1">#REF!</definedName>
    <definedName name="BEXP_P" localSheetId="2">#REF!</definedName>
    <definedName name="BEXP_P" localSheetId="3">#REF!</definedName>
    <definedName name="BEXP_P">#REF!</definedName>
    <definedName name="BEXPG" localSheetId="1">#REF!</definedName>
    <definedName name="BEXPG" localSheetId="2">#REF!</definedName>
    <definedName name="BEXPG" localSheetId="3">#REF!</definedName>
    <definedName name="BEXPG">#REF!</definedName>
    <definedName name="BEXPgdp_f" localSheetId="1">#REF!</definedName>
    <definedName name="BEXPgdp_f" localSheetId="2">#REF!</definedName>
    <definedName name="BEXPgdp_f" localSheetId="3">#REF!</definedName>
    <definedName name="BEXPgdp_f">#REF!</definedName>
    <definedName name="BEXPM" localSheetId="1">#REF!</definedName>
    <definedName name="BEXPM" localSheetId="2">#REF!</definedName>
    <definedName name="BEXPM" localSheetId="3">#REF!</definedName>
    <definedName name="BEXPM">#REF!</definedName>
    <definedName name="BEXPMG" localSheetId="1">#REF!</definedName>
    <definedName name="BEXPMG" localSheetId="2">#REF!</definedName>
    <definedName name="BEXPMG" localSheetId="3">#REF!</definedName>
    <definedName name="BEXPMG">#REF!</definedName>
    <definedName name="BGS">#REF!</definedName>
    <definedName name="BGSG" localSheetId="1">#REF!</definedName>
    <definedName name="BGSG" localSheetId="2">#REF!</definedName>
    <definedName name="BGSG" localSheetId="3">#REF!</definedName>
    <definedName name="BGSG">#REF!</definedName>
    <definedName name="BGSM" localSheetId="1">#REF!</definedName>
    <definedName name="BGSM" localSheetId="2">#REF!</definedName>
    <definedName name="BGSM" localSheetId="3">#REF!</definedName>
    <definedName name="BGSM">#REF!</definedName>
    <definedName name="BGSMG" localSheetId="1">#REF!</definedName>
    <definedName name="BGSMG" localSheetId="2">#REF!</definedName>
    <definedName name="BGSMG" localSheetId="3">#REF!</definedName>
    <definedName name="BGSMG">#REF!</definedName>
    <definedName name="BGSY" localSheetId="1">#REF!</definedName>
    <definedName name="BGSY" localSheetId="2">#REF!</definedName>
    <definedName name="BGSY" localSheetId="3">#REF!</definedName>
    <definedName name="BGSY">#REF!</definedName>
    <definedName name="BGSYG" localSheetId="1">#REF!</definedName>
    <definedName name="BGSYG" localSheetId="2">#REF!</definedName>
    <definedName name="BGSYG" localSheetId="3">#REF!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1">#REF!</definedName>
    <definedName name="BREV_F" localSheetId="2">#REF!</definedName>
    <definedName name="BREV_F" localSheetId="3">#REF!</definedName>
    <definedName name="BREV_F">#REF!</definedName>
    <definedName name="BREV_P" localSheetId="1">#REF!</definedName>
    <definedName name="BREV_P" localSheetId="2">#REF!</definedName>
    <definedName name="BREV_P" localSheetId="3">#REF!</definedName>
    <definedName name="BREV_P">#REF!</definedName>
    <definedName name="BREVG" localSheetId="1">#REF!</definedName>
    <definedName name="BREVG" localSheetId="2">#REF!</definedName>
    <definedName name="BREVG" localSheetId="3">#REF!</definedName>
    <definedName name="BREVG">#REF!</definedName>
    <definedName name="BREVgdp_f" localSheetId="1">#REF!</definedName>
    <definedName name="BREVgdp_f" localSheetId="2">#REF!</definedName>
    <definedName name="BREVgdp_f" localSheetId="3">#REF!</definedName>
    <definedName name="BREVgdp_f">#REF!</definedName>
    <definedName name="BREVM" localSheetId="1">#REF!</definedName>
    <definedName name="BREVM" localSheetId="2">#REF!</definedName>
    <definedName name="BREVM" localSheetId="3">#REF!</definedName>
    <definedName name="BREVM">#REF!</definedName>
    <definedName name="BREVMG" localSheetId="1">#REF!</definedName>
    <definedName name="BREVMG" localSheetId="2">#REF!</definedName>
    <definedName name="BREVMG" localSheetId="3">#REF!</definedName>
    <definedName name="BREVMG">#REF!</definedName>
    <definedName name="BRO" localSheetId="1">#REF!</definedName>
    <definedName name="BRO" localSheetId="2">#REF!</definedName>
    <definedName name="BRO" localSheetId="3">#REF!</definedName>
    <definedName name="BRO">#REF!</definedName>
    <definedName name="BudArrears" localSheetId="1">#REF!</definedName>
    <definedName name="BudArrears" localSheetId="2">#REF!</definedName>
    <definedName name="BudArrears" localSheetId="3">#REF!</definedName>
    <definedName name="BudArrears">#REF!</definedName>
    <definedName name="budfin" localSheetId="1">#REF!</definedName>
    <definedName name="budfin" localSheetId="2">#REF!</definedName>
    <definedName name="budfin" localSheetId="3">#REF!</definedName>
    <definedName name="budfin">#REF!</definedName>
    <definedName name="Budget" localSheetId="1">#REF!</definedName>
    <definedName name="Budget" localSheetId="2">#REF!</definedName>
    <definedName name="Budget" localSheetId="3">#REF!</definedName>
    <definedName name="Budget">#REF!</definedName>
    <definedName name="budget_financing" localSheetId="1">#REF!</definedName>
    <definedName name="budget_financing" localSheetId="2">#REF!</definedName>
    <definedName name="budget_financing" localSheetId="3">#REF!</definedName>
    <definedName name="budget_financing">#REF!</definedName>
    <definedName name="bull" localSheetId="1">#REF!</definedName>
    <definedName name="bull" localSheetId="2">#REF!</definedName>
    <definedName name="bull" localSheetId="3">#REF!</definedName>
    <definedName name="bull">#REF!</definedName>
    <definedName name="Central" localSheetId="1">#REF!</definedName>
    <definedName name="Central" localSheetId="2">#REF!</definedName>
    <definedName name="Central" localSheetId="3">#REF!</definedName>
    <definedName name="Central">#REF!</definedName>
    <definedName name="CONS_f" localSheetId="1">#REF!</definedName>
    <definedName name="CONS_f" localSheetId="2">#REF!</definedName>
    <definedName name="CONS_f" localSheetId="3">#REF!</definedName>
    <definedName name="CONS_f">#REF!</definedName>
    <definedName name="CPI" localSheetId="1">#REF!</definedName>
    <definedName name="CPI" localSheetId="2">#REF!</definedName>
    <definedName name="CPI" localSheetId="3">#REF!</definedName>
    <definedName name="CPI">#REF!</definedName>
    <definedName name="CPI_F" localSheetId="1">#REF!</definedName>
    <definedName name="CPI_F" localSheetId="2">#REF!</definedName>
    <definedName name="CPI_F" localSheetId="3">#REF!</definedName>
    <definedName name="CPI_F">#REF!</definedName>
    <definedName name="CPI_I" localSheetId="1">#REF!</definedName>
    <definedName name="CPI_I" localSheetId="2">#REF!</definedName>
    <definedName name="CPI_I" localSheetId="3">#REF!</definedName>
    <definedName name="CPI_I">#REF!</definedName>
    <definedName name="CPI_P" localSheetId="1">#REF!</definedName>
    <definedName name="CPI_P" localSheetId="2">#REF!</definedName>
    <definedName name="CPI_P" localSheetId="3">#REF!</definedName>
    <definedName name="CPI_P">#REF!</definedName>
    <definedName name="CPIA_f" localSheetId="1">#REF!</definedName>
    <definedName name="CPIA_f" localSheetId="2">#REF!</definedName>
    <definedName name="CPIA_f" localSheetId="3">#REF!</definedName>
    <definedName name="CPIA_f">#REF!</definedName>
    <definedName name="CPIADDR" localSheetId="1">#REF!</definedName>
    <definedName name="CPIADDR" localSheetId="2">#REF!</definedName>
    <definedName name="CPIADDR" localSheetId="3">#REF!</definedName>
    <definedName name="CPIADDR">#REF!</definedName>
    <definedName name="CPIAVG">#REF!</definedName>
    <definedName name="CPIAVG_F" localSheetId="1">#REF!</definedName>
    <definedName name="CPIAVG_F" localSheetId="2">#REF!</definedName>
    <definedName name="CPIAVG_F" localSheetId="3">#REF!</definedName>
    <definedName name="CPIAVG_F">#REF!</definedName>
    <definedName name="CPIAVG_P" localSheetId="1">#REF!</definedName>
    <definedName name="CPIAVG_P" localSheetId="2">#REF!</definedName>
    <definedName name="CPIAVG_P" localSheetId="3">#REF!</definedName>
    <definedName name="CPIAVG_P">#REF!</definedName>
    <definedName name="CPICA" localSheetId="1">#REF!</definedName>
    <definedName name="CPICA" localSheetId="2">#REF!</definedName>
    <definedName name="CPICA" localSheetId="3">#REF!</definedName>
    <definedName name="CPICA">#REF!</definedName>
    <definedName name="CPIF" localSheetId="1">#REF!</definedName>
    <definedName name="CPIF" localSheetId="2">#REF!</definedName>
    <definedName name="CPIF" localSheetId="3">#REF!</definedName>
    <definedName name="CPIF">#REF!</definedName>
    <definedName name="CPIF_F" localSheetId="1">#REF!</definedName>
    <definedName name="CPIF_F" localSheetId="2">#REF!</definedName>
    <definedName name="CPIF_F" localSheetId="3">#REF!</definedName>
    <definedName name="CPIF_F">#REF!</definedName>
    <definedName name="CPIFA_f" localSheetId="1">#REF!</definedName>
    <definedName name="CPIFA_f" localSheetId="2">#REF!</definedName>
    <definedName name="CPIFA_f" localSheetId="3">#REF!</definedName>
    <definedName name="CPIFA_f">#REF!</definedName>
    <definedName name="CPIFAVG_F" localSheetId="1">#REF!</definedName>
    <definedName name="CPIFAVG_F" localSheetId="2">#REF!</definedName>
    <definedName name="CPIFAVG_F" localSheetId="3">#REF!</definedName>
    <definedName name="CPIFAVG_F">#REF!</definedName>
    <definedName name="CPIFCA" localSheetId="1">#REF!</definedName>
    <definedName name="CPIFCA" localSheetId="2">#REF!</definedName>
    <definedName name="CPIFCA" localSheetId="3">#REF!</definedName>
    <definedName name="CPIFCA">#REF!</definedName>
    <definedName name="CPIFmov_f" localSheetId="1">#REF!</definedName>
    <definedName name="CPIFmov_f" localSheetId="2">#REF!</definedName>
    <definedName name="CPIFmov_f" localSheetId="3">#REF!</definedName>
    <definedName name="CPIFmov_f">#REF!</definedName>
    <definedName name="CPIFMY" localSheetId="1">#REF!</definedName>
    <definedName name="CPIFMY" localSheetId="2">#REF!</definedName>
    <definedName name="CPIFMY" localSheetId="3">#REF!</definedName>
    <definedName name="CPIFMY">#REF!</definedName>
    <definedName name="CPIFMYA" localSheetId="1">#REF!</definedName>
    <definedName name="CPIFMYA" localSheetId="2">#REF!</definedName>
    <definedName name="CPIFMYA" localSheetId="3">#REF!</definedName>
    <definedName name="CPIFMYA">#REF!</definedName>
    <definedName name="CPIFY" localSheetId="1">#REF!</definedName>
    <definedName name="CPIFY" localSheetId="2">#REF!</definedName>
    <definedName name="CPIFY" localSheetId="3">#REF!</definedName>
    <definedName name="CPIFY">#REF!</definedName>
    <definedName name="CPImov_f" localSheetId="1">#REF!</definedName>
    <definedName name="CPImov_f" localSheetId="2">#REF!</definedName>
    <definedName name="CPImov_f" localSheetId="3">#REF!</definedName>
    <definedName name="CPImov_f">#REF!</definedName>
    <definedName name="CPIMY" localSheetId="1">#REF!</definedName>
    <definedName name="CPIMY" localSheetId="2">#REF!</definedName>
    <definedName name="CPIMY" localSheetId="3">#REF!</definedName>
    <definedName name="CPIMY">#REF!</definedName>
    <definedName name="cpimya" localSheetId="1">#REF!</definedName>
    <definedName name="cpimya" localSheetId="2">#REF!</definedName>
    <definedName name="cpimya" localSheetId="3">#REF!</definedName>
    <definedName name="cpimya">#REF!</definedName>
    <definedName name="CPINF" localSheetId="1">#REF!</definedName>
    <definedName name="CPINF" localSheetId="2">#REF!</definedName>
    <definedName name="CPINF" localSheetId="3">#REF!</definedName>
    <definedName name="CPINF">#REF!</definedName>
    <definedName name="CPINF_F" localSheetId="1">#REF!</definedName>
    <definedName name="CPINF_F" localSheetId="2">#REF!</definedName>
    <definedName name="CPINF_F" localSheetId="3">#REF!</definedName>
    <definedName name="CPINF_F">#REF!</definedName>
    <definedName name="CPINFA_f" localSheetId="1">#REF!</definedName>
    <definedName name="CPINFA_f" localSheetId="2">#REF!</definedName>
    <definedName name="CPINFA_f" localSheetId="3">#REF!</definedName>
    <definedName name="CPINFA_f">#REF!</definedName>
    <definedName name="CPINFAVG_F" localSheetId="1">#REF!</definedName>
    <definedName name="CPINFAVG_F" localSheetId="2">#REF!</definedName>
    <definedName name="CPINFAVG_F" localSheetId="3">#REF!</definedName>
    <definedName name="CPINFAVG_F">#REF!</definedName>
    <definedName name="CPINFCA" localSheetId="1">#REF!</definedName>
    <definedName name="CPINFCA" localSheetId="2">#REF!</definedName>
    <definedName name="CPINFCA" localSheetId="3">#REF!</definedName>
    <definedName name="CPINFCA">#REF!</definedName>
    <definedName name="CPINFmov_f" localSheetId="1">#REF!</definedName>
    <definedName name="CPINFmov_f" localSheetId="2">#REF!</definedName>
    <definedName name="CPINFmov_f" localSheetId="3">#REF!</definedName>
    <definedName name="CPINFmov_f">#REF!</definedName>
    <definedName name="CPINFMY" localSheetId="1">#REF!</definedName>
    <definedName name="CPINFMY" localSheetId="2">#REF!</definedName>
    <definedName name="CPINFMY" localSheetId="3">#REF!</definedName>
    <definedName name="CPINFMY">#REF!</definedName>
    <definedName name="CPINFMYA" localSheetId="1">#REF!</definedName>
    <definedName name="CPINFMYA" localSheetId="2">#REF!</definedName>
    <definedName name="CPINFMYA" localSheetId="3">#REF!</definedName>
    <definedName name="CPINFMYA">#REF!</definedName>
    <definedName name="CPINFY" localSheetId="1">#REF!</definedName>
    <definedName name="CPINFY" localSheetId="2">#REF!</definedName>
    <definedName name="CPINFY" localSheetId="3">#REF!</definedName>
    <definedName name="CPINFY">#REF!</definedName>
    <definedName name="CPIS" localSheetId="1">#REF!</definedName>
    <definedName name="CPIS" localSheetId="2">#REF!</definedName>
    <definedName name="CPIS" localSheetId="3">#REF!</definedName>
    <definedName name="CPIS">#REF!</definedName>
    <definedName name="CPIS_F" localSheetId="1">#REF!</definedName>
    <definedName name="CPIS_F" localSheetId="2">#REF!</definedName>
    <definedName name="CPIS_F" localSheetId="3">#REF!</definedName>
    <definedName name="CPIS_F">#REF!</definedName>
    <definedName name="CPISA_f" localSheetId="1">#REF!</definedName>
    <definedName name="CPISA_f" localSheetId="2">#REF!</definedName>
    <definedName name="CPISA_f" localSheetId="3">#REF!</definedName>
    <definedName name="CPISA_f">#REF!</definedName>
    <definedName name="CPISAVG_F" localSheetId="1">#REF!</definedName>
    <definedName name="CPISAVG_F" localSheetId="2">#REF!</definedName>
    <definedName name="CPISAVG_F" localSheetId="3">#REF!</definedName>
    <definedName name="CPISAVG_F">#REF!</definedName>
    <definedName name="CPISCA" localSheetId="1">#REF!</definedName>
    <definedName name="CPISCA" localSheetId="2">#REF!</definedName>
    <definedName name="CPISCA" localSheetId="3">#REF!</definedName>
    <definedName name="CPISCA">#REF!</definedName>
    <definedName name="CPISmov_f" localSheetId="1">#REF!</definedName>
    <definedName name="CPISmov_f" localSheetId="2">#REF!</definedName>
    <definedName name="CPISmov_f" localSheetId="3">#REF!</definedName>
    <definedName name="CPISmov_f">#REF!</definedName>
    <definedName name="CPISMY" localSheetId="1">#REF!</definedName>
    <definedName name="CPISMY" localSheetId="2">#REF!</definedName>
    <definedName name="CPISMY" localSheetId="3">#REF!</definedName>
    <definedName name="CPISMY">#REF!</definedName>
    <definedName name="CPISMYA" localSheetId="1">#REF!</definedName>
    <definedName name="CPISMYA" localSheetId="2">#REF!</definedName>
    <definedName name="CPISMYA" localSheetId="3">#REF!</definedName>
    <definedName name="CPISMYA">#REF!</definedName>
    <definedName name="CPISY" localSheetId="1">#REF!</definedName>
    <definedName name="CPISY" localSheetId="2">#REF!</definedName>
    <definedName name="CPISY" localSheetId="3">#REF!</definedName>
    <definedName name="CPISY">#REF!</definedName>
    <definedName name="CPIY" localSheetId="1">#REF!</definedName>
    <definedName name="CPIY" localSheetId="2">#REF!</definedName>
    <definedName name="CPIY" localSheetId="3">#REF!</definedName>
    <definedName name="CPIY">#REF!</definedName>
    <definedName name="CRED" localSheetId="1">#REF!</definedName>
    <definedName name="CRED" localSheetId="2">#REF!</definedName>
    <definedName name="CRED" localSheetId="3">#REF!</definedName>
    <definedName name="CRED">#REF!</definedName>
    <definedName name="CRED_F" localSheetId="1">#REF!</definedName>
    <definedName name="CRED_F" localSheetId="2">#REF!</definedName>
    <definedName name="CRED_F" localSheetId="3">#REF!</definedName>
    <definedName name="CRED_F">#REF!</definedName>
    <definedName name="CREDM" localSheetId="1">#REF!</definedName>
    <definedName name="CREDM" localSheetId="2">#REF!</definedName>
    <definedName name="CREDM" localSheetId="3">#REF!</definedName>
    <definedName name="CREDM">#REF!</definedName>
    <definedName name="CREDRATE" localSheetId="1">#REF!</definedName>
    <definedName name="CREDRATE" localSheetId="2">#REF!</definedName>
    <definedName name="CREDRATE" localSheetId="3">#REF!</definedName>
    <definedName name="CREDRATE">#REF!</definedName>
    <definedName name="CREDRATE_F" localSheetId="1">#REF!</definedName>
    <definedName name="CREDRATE_F" localSheetId="2">#REF!</definedName>
    <definedName name="CREDRATE_F" localSheetId="3">#REF!</definedName>
    <definedName name="CREDRATE_F">#REF!</definedName>
    <definedName name="CREDRM" localSheetId="1">#REF!</definedName>
    <definedName name="CREDRM" localSheetId="2">#REF!</definedName>
    <definedName name="CREDRM" localSheetId="3">#REF!</definedName>
    <definedName name="CREDRM">#REF!</definedName>
    <definedName name="CREDRTYA" localSheetId="1">#REF!</definedName>
    <definedName name="CREDRTYA" localSheetId="2">#REF!</definedName>
    <definedName name="CREDRTYA" localSheetId="3">#REF!</definedName>
    <definedName name="CREDRTYA">#REF!</definedName>
    <definedName name="CREDRY" localSheetId="1">#REF!</definedName>
    <definedName name="CREDRY" localSheetId="2">#REF!</definedName>
    <definedName name="CREDRY" localSheetId="3">#REF!</definedName>
    <definedName name="CREDRY">#REF!</definedName>
    <definedName name="CREDY" localSheetId="1">#REF!</definedName>
    <definedName name="CREDY" localSheetId="2">#REF!</definedName>
    <definedName name="CREDY" localSheetId="3">#REF!</definedName>
    <definedName name="CREDY">#REF!</definedName>
    <definedName name="CREDYN" localSheetId="1">#REF!</definedName>
    <definedName name="CREDYN" localSheetId="2">#REF!</definedName>
    <definedName name="CREDYN" localSheetId="3">#REF!</definedName>
    <definedName name="CREDYN">#REF!</definedName>
    <definedName name="CREDYND" localSheetId="1">#REF!</definedName>
    <definedName name="CREDYND" localSheetId="2">#REF!</definedName>
    <definedName name="CREDYND" localSheetId="3">#REF!</definedName>
    <definedName name="CREDYND">#REF!</definedName>
    <definedName name="CURR_f" localSheetId="1">#REF!</definedName>
    <definedName name="CURR_f" localSheetId="2">#REF!</definedName>
    <definedName name="CURR_f" localSheetId="3">#REF!</definedName>
    <definedName name="CURR_f">#REF!</definedName>
    <definedName name="Current_account" localSheetId="1">#REF!</definedName>
    <definedName name="Current_account" localSheetId="2">#REF!</definedName>
    <definedName name="Current_account" localSheetId="3">#REF!</definedName>
    <definedName name="Current_account">#REF!</definedName>
    <definedName name="CurrentM" localSheetId="1">#REF!</definedName>
    <definedName name="CurrentM" localSheetId="2">#REF!</definedName>
    <definedName name="CurrentM" localSheetId="3">#REF!</definedName>
    <definedName name="CurrentM">#REF!</definedName>
    <definedName name="D_SHARES_f" localSheetId="1">#REF!</definedName>
    <definedName name="D_SHARES_f" localSheetId="2">#REF!</definedName>
    <definedName name="D_SHARES_f" localSheetId="3">#REF!</definedName>
    <definedName name="D_SHARES_f">#REF!</definedName>
    <definedName name="date" localSheetId="1">#REF!</definedName>
    <definedName name="date" localSheetId="2">#REF!</definedName>
    <definedName name="date" localSheetId="3">#REF!</definedName>
    <definedName name="date">#REF!</definedName>
    <definedName name="DATES" localSheetId="1">#REF!</definedName>
    <definedName name="DATES" localSheetId="2">#REF!</definedName>
    <definedName name="DATES" localSheetId="3">#REF!</definedName>
    <definedName name="DATES">#REF!</definedName>
    <definedName name="DATESA" localSheetId="1">#REF!</definedName>
    <definedName name="DATESA" localSheetId="2">#REF!</definedName>
    <definedName name="DATESA" localSheetId="3">#REF!</definedName>
    <definedName name="DATESA">#REF!</definedName>
    <definedName name="DATESM" localSheetId="1">#REF!</definedName>
    <definedName name="DATESM" localSheetId="2">#REF!</definedName>
    <definedName name="DATESM" localSheetId="3">#REF!</definedName>
    <definedName name="DATESM">#REF!</definedName>
    <definedName name="DATESQ" localSheetId="1">#REF!</definedName>
    <definedName name="DATESQ" localSheetId="2">#REF!</definedName>
    <definedName name="DATESQ" localSheetId="3">#REF!</definedName>
    <definedName name="DATESQ">#REF!</definedName>
    <definedName name="DD_f" localSheetId="1">#REF!</definedName>
    <definedName name="DD_f" localSheetId="2">#REF!</definedName>
    <definedName name="DD_f" localSheetId="3">#REF!</definedName>
    <definedName name="DD_f">#REF!</definedName>
    <definedName name="DDN" localSheetId="1">#REF!</definedName>
    <definedName name="DDN" localSheetId="2">#REF!</definedName>
    <definedName name="DDN" localSheetId="3">#REF!</definedName>
    <definedName name="DDN">#REF!</definedName>
    <definedName name="DDNM" localSheetId="1">#REF!</definedName>
    <definedName name="DDNM" localSheetId="2">#REF!</definedName>
    <definedName name="DDNM" localSheetId="3">#REF!</definedName>
    <definedName name="DDNM">#REF!</definedName>
    <definedName name="DDNRM" localSheetId="1">#REF!</definedName>
    <definedName name="DDNRM" localSheetId="2">#REF!</definedName>
    <definedName name="DDNRM" localSheetId="3">#REF!</definedName>
    <definedName name="DDNRM">#REF!</definedName>
    <definedName name="DDNRY" localSheetId="1">#REF!</definedName>
    <definedName name="DDNRY" localSheetId="2">#REF!</definedName>
    <definedName name="DDNRY" localSheetId="3">#REF!</definedName>
    <definedName name="DDNRY">#REF!</definedName>
    <definedName name="DDNY" localSheetId="1">#REF!</definedName>
    <definedName name="DDNY" localSheetId="2">#REF!</definedName>
    <definedName name="DDNY" localSheetId="3">#REF!</definedName>
    <definedName name="DDNY">#REF!</definedName>
    <definedName name="DDNYN" localSheetId="1">#REF!</definedName>
    <definedName name="DDNYN" localSheetId="2">#REF!</definedName>
    <definedName name="DDNYN" localSheetId="3">#REF!</definedName>
    <definedName name="DDNYN">#REF!</definedName>
    <definedName name="DDNYND" localSheetId="1">#REF!</definedName>
    <definedName name="DDNYND" localSheetId="2">#REF!</definedName>
    <definedName name="DDNYND" localSheetId="3">#REF!</definedName>
    <definedName name="DDNYND">#REF!</definedName>
    <definedName name="DEFL" localSheetId="1">#REF!</definedName>
    <definedName name="DEFL" localSheetId="2">#REF!</definedName>
    <definedName name="DEFL" localSheetId="3">#REF!</definedName>
    <definedName name="DEFL">#REF!</definedName>
    <definedName name="defl2" localSheetId="1">#REF!</definedName>
    <definedName name="defl2" localSheetId="2">#REF!</definedName>
    <definedName name="defl2" localSheetId="3">#REF!</definedName>
    <definedName name="defl2">#REF!</definedName>
    <definedName name="DEPO" localSheetId="1">#REF!</definedName>
    <definedName name="DEPO" localSheetId="2">#REF!</definedName>
    <definedName name="DEPO" localSheetId="3">#REF!</definedName>
    <definedName name="DEPO">#REF!</definedName>
    <definedName name="DEPO_F" localSheetId="1">#REF!</definedName>
    <definedName name="DEPO_F" localSheetId="2">#REF!</definedName>
    <definedName name="DEPO_F" localSheetId="3">#REF!</definedName>
    <definedName name="DEPO_F">#REF!</definedName>
    <definedName name="DEPOM" localSheetId="1">#REF!</definedName>
    <definedName name="DEPOM" localSheetId="2">#REF!</definedName>
    <definedName name="DEPOM" localSheetId="3">#REF!</definedName>
    <definedName name="DEPOM">#REF!</definedName>
    <definedName name="DEPORATE" localSheetId="1">#REF!</definedName>
    <definedName name="DEPORATE" localSheetId="2">#REF!</definedName>
    <definedName name="DEPORATE" localSheetId="3">#REF!</definedName>
    <definedName name="DEPORATE">#REF!</definedName>
    <definedName name="DEPORATE_F" localSheetId="1">#REF!</definedName>
    <definedName name="DEPORATE_F" localSheetId="2">#REF!</definedName>
    <definedName name="DEPORATE_F" localSheetId="3">#REF!</definedName>
    <definedName name="DEPORATE_F">#REF!</definedName>
    <definedName name="DEPORM" localSheetId="1">#REF!</definedName>
    <definedName name="DEPORM" localSheetId="2">#REF!</definedName>
    <definedName name="DEPORM" localSheetId="3">#REF!</definedName>
    <definedName name="DEPORM">#REF!</definedName>
    <definedName name="DEPORTYA" localSheetId="1">#REF!</definedName>
    <definedName name="DEPORTYA" localSheetId="2">#REF!</definedName>
    <definedName name="DEPORTYA" localSheetId="3">#REF!</definedName>
    <definedName name="DEPORTYA">#REF!</definedName>
    <definedName name="DEPORY" localSheetId="1">#REF!</definedName>
    <definedName name="DEPORY" localSheetId="2">#REF!</definedName>
    <definedName name="DEPORY" localSheetId="3">#REF!</definedName>
    <definedName name="DEPORY">#REF!</definedName>
    <definedName name="DEPOY" localSheetId="1">#REF!</definedName>
    <definedName name="DEPOY" localSheetId="2">#REF!</definedName>
    <definedName name="DEPOY" localSheetId="3">#REF!</definedName>
    <definedName name="DEPOY">#REF!</definedName>
    <definedName name="DEPOYN" localSheetId="1">#REF!</definedName>
    <definedName name="DEPOYN" localSheetId="2">#REF!</definedName>
    <definedName name="DEPOYN" localSheetId="3">#REF!</definedName>
    <definedName name="DEPOYN">#REF!</definedName>
    <definedName name="DEPOYND" localSheetId="1">#REF!</definedName>
    <definedName name="DEPOYND" localSheetId="2">#REF!</definedName>
    <definedName name="DEPOYND" localSheetId="3">#REF!</definedName>
    <definedName name="DEPOYND">#REF!</definedName>
    <definedName name="dfdfdf" hidden="1">{#N/A,#N/A,FALSE,"т02бд"}</definedName>
    <definedName name="Dif_1">#REF!</definedName>
    <definedName name="Dif_2">#REF!</definedName>
    <definedName name="DUSAYA" localSheetId="1">#REF!</definedName>
    <definedName name="DUSAYA" localSheetId="2">#REF!</definedName>
    <definedName name="DUSAYA" localSheetId="3">#REF!</definedName>
    <definedName name="DUSAYA">#REF!</definedName>
    <definedName name="DVM0" localSheetId="1">#REF!</definedName>
    <definedName name="DVM0" localSheetId="2">#REF!</definedName>
    <definedName name="DVM0" localSheetId="3">#REF!</definedName>
    <definedName name="DVM0">#REF!</definedName>
    <definedName name="DVM0M" localSheetId="1">#REF!</definedName>
    <definedName name="DVM0M" localSheetId="2">#REF!</definedName>
    <definedName name="DVM0M" localSheetId="3">#REF!</definedName>
    <definedName name="DVM0M">#REF!</definedName>
    <definedName name="DVM0MC" localSheetId="1">#REF!</definedName>
    <definedName name="DVM0MC" localSheetId="2">#REF!</definedName>
    <definedName name="DVM0MC" localSheetId="3">#REF!</definedName>
    <definedName name="DVM0MC">#REF!</definedName>
    <definedName name="DVM3M" localSheetId="1">#REF!</definedName>
    <definedName name="DVM3M" localSheetId="2">#REF!</definedName>
    <definedName name="DVM3M" localSheetId="3">#REF!</definedName>
    <definedName name="DVM3M">#REF!</definedName>
    <definedName name="DVM3MC" localSheetId="1">#REF!</definedName>
    <definedName name="DVM3MC" localSheetId="2">#REF!</definedName>
    <definedName name="DVM3MC" localSheetId="3">#REF!</definedName>
    <definedName name="DVM3MC">#REF!</definedName>
    <definedName name="DVM3P" localSheetId="1">#REF!</definedName>
    <definedName name="DVM3P" localSheetId="2">#REF!</definedName>
    <definedName name="DVM3P" localSheetId="3">#REF!</definedName>
    <definedName name="DVM3P">#REF!</definedName>
    <definedName name="DWAGEYA" localSheetId="1">#REF!</definedName>
    <definedName name="DWAGEYA" localSheetId="2">#REF!</definedName>
    <definedName name="DWAGEYA" localSheetId="3">#REF!</definedName>
    <definedName name="DWAGEYA">#REF!</definedName>
    <definedName name="E">#REF!</definedName>
    <definedName name="E_F" localSheetId="1">#REF!</definedName>
    <definedName name="E_F" localSheetId="2">#REF!</definedName>
    <definedName name="E_F" localSheetId="3">#REF!</definedName>
    <definedName name="E_F">#REF!</definedName>
    <definedName name="E_P" localSheetId="1">#REF!</definedName>
    <definedName name="E_P" localSheetId="2">#REF!</definedName>
    <definedName name="E_P" localSheetId="3">#REF!</definedName>
    <definedName name="E_P">#REF!</definedName>
    <definedName name="EdssBatchRange" localSheetId="1">#REF!</definedName>
    <definedName name="EdssBatchRange" localSheetId="2">#REF!</definedName>
    <definedName name="EdssBatchRange" localSheetId="3">#REF!</definedName>
    <definedName name="EdssBatchRange">#REF!</definedName>
    <definedName name="EGS">#REF!</definedName>
    <definedName name="EGS_P" localSheetId="1">#REF!</definedName>
    <definedName name="EGS_P" localSheetId="2">#REF!</definedName>
    <definedName name="EGS_P" localSheetId="3">#REF!</definedName>
    <definedName name="EGS_P">#REF!</definedName>
    <definedName name="EGSG" localSheetId="1">#REF!</definedName>
    <definedName name="EGSG" localSheetId="2">#REF!</definedName>
    <definedName name="EGSG" localSheetId="3">#REF!</definedName>
    <definedName name="EGSG">#REF!</definedName>
    <definedName name="EGSM" localSheetId="1">#REF!</definedName>
    <definedName name="EGSM" localSheetId="2">#REF!</definedName>
    <definedName name="EGSM" localSheetId="3">#REF!</definedName>
    <definedName name="EGSM">#REF!</definedName>
    <definedName name="EGSMG" localSheetId="1">#REF!</definedName>
    <definedName name="EGSMG" localSheetId="2">#REF!</definedName>
    <definedName name="EGSMG" localSheetId="3">#REF!</definedName>
    <definedName name="EGSMG">#REF!</definedName>
    <definedName name="EGSY" localSheetId="1">#REF!</definedName>
    <definedName name="EGSY" localSheetId="2">#REF!</definedName>
    <definedName name="EGSY" localSheetId="3">#REF!</definedName>
    <definedName name="EGSY">#REF!</definedName>
    <definedName name="EGSYG" localSheetId="1">#REF!</definedName>
    <definedName name="EGSYG" localSheetId="2">#REF!</definedName>
    <definedName name="EGSYG" localSheetId="3">#REF!</definedName>
    <definedName name="EGSYG">#REF!</definedName>
    <definedName name="ENTL">#REF!</definedName>
    <definedName name="ENTL_F" localSheetId="1">#REF!</definedName>
    <definedName name="ENTL_F" localSheetId="2">#REF!</definedName>
    <definedName name="ENTL_F" localSheetId="3">#REF!</definedName>
    <definedName name="ENTL_F">#REF!</definedName>
    <definedName name="ENTL_P" localSheetId="1">#REF!</definedName>
    <definedName name="ENTL_P" localSheetId="2">#REF!</definedName>
    <definedName name="ENTL_P" localSheetId="3">#REF!</definedName>
    <definedName name="ENTL_P">#REF!</definedName>
    <definedName name="ENTLMN" localSheetId="1">#REF!</definedName>
    <definedName name="ENTLMN" localSheetId="2">#REF!</definedName>
    <definedName name="ENTLMN" localSheetId="3">#REF!</definedName>
    <definedName name="ENTLMN">#REF!</definedName>
    <definedName name="ENTLY" localSheetId="1">#REF!</definedName>
    <definedName name="ENTLY" localSheetId="2">#REF!</definedName>
    <definedName name="ENTLY" localSheetId="3">#REF!</definedName>
    <definedName name="ENTLY">#REF!</definedName>
    <definedName name="ENTP">#REF!</definedName>
    <definedName name="ENTP_F" localSheetId="1">#REF!</definedName>
    <definedName name="ENTP_F" localSheetId="2">#REF!</definedName>
    <definedName name="ENTP_F" localSheetId="3">#REF!</definedName>
    <definedName name="ENTP_F">#REF!</definedName>
    <definedName name="ENTP_P" localSheetId="1">#REF!</definedName>
    <definedName name="ENTP_P" localSheetId="2">#REF!</definedName>
    <definedName name="ENTP_P" localSheetId="3">#REF!</definedName>
    <definedName name="ENTP_P">#REF!</definedName>
    <definedName name="ENTPMN" localSheetId="1">#REF!</definedName>
    <definedName name="ENTPMN" localSheetId="2">#REF!</definedName>
    <definedName name="ENTPMN" localSheetId="3">#REF!</definedName>
    <definedName name="ENTPMN">#REF!</definedName>
    <definedName name="ENTPY" localSheetId="1">#REF!</definedName>
    <definedName name="ENTPY" localSheetId="2">#REF!</definedName>
    <definedName name="ENTPY" localSheetId="3">#REF!</definedName>
    <definedName name="ENTPY">#REF!</definedName>
    <definedName name="ENTS">#REF!</definedName>
    <definedName name="ENTS_f" localSheetId="1">#REF!</definedName>
    <definedName name="ENTS_f" localSheetId="2">#REF!</definedName>
    <definedName name="ENTS_f" localSheetId="3">#REF!</definedName>
    <definedName name="ENTS_f">#REF!</definedName>
    <definedName name="ENTSM" localSheetId="1">#REF!</definedName>
    <definedName name="ENTSM" localSheetId="2">#REF!</definedName>
    <definedName name="ENTSM" localSheetId="3">#REF!</definedName>
    <definedName name="ENTSM">#REF!</definedName>
    <definedName name="ENTSMN" localSheetId="1">#REF!</definedName>
    <definedName name="ENTSMN" localSheetId="2">#REF!</definedName>
    <definedName name="ENTSMN" localSheetId="3">#REF!</definedName>
    <definedName name="ENTSMN">#REF!</definedName>
    <definedName name="EXP" localSheetId="1">#REF!</definedName>
    <definedName name="EXP" localSheetId="2">#REF!</definedName>
    <definedName name="EXP" localSheetId="3">#REF!</definedName>
    <definedName name="EXP">#REF!</definedName>
    <definedName name="Exp_GDP" localSheetId="1">#REF!</definedName>
    <definedName name="Exp_GDP" localSheetId="2">#REF!</definedName>
    <definedName name="Exp_GDP" localSheetId="3">#REF!</definedName>
    <definedName name="Exp_GDP">#REF!</definedName>
    <definedName name="Exp_nom" localSheetId="1">#REF!</definedName>
    <definedName name="Exp_nom" localSheetId="2">#REF!</definedName>
    <definedName name="Exp_nom" localSheetId="3">#REF!</definedName>
    <definedName name="Exp_nom">#REF!</definedName>
    <definedName name="EXPC" localSheetId="1">#REF!</definedName>
    <definedName name="EXPC" localSheetId="2">#REF!</definedName>
    <definedName name="EXPC" localSheetId="3">#REF!</definedName>
    <definedName name="EXPC">#REF!</definedName>
    <definedName name="EXPCP" localSheetId="1">#REF!</definedName>
    <definedName name="EXPCP" localSheetId="2">#REF!</definedName>
    <definedName name="EXPCP" localSheetId="3">#REF!</definedName>
    <definedName name="EXPCP">#REF!</definedName>
    <definedName name="EXPEND_f" localSheetId="1">#REF!</definedName>
    <definedName name="EXPEND_f" localSheetId="2">#REF!</definedName>
    <definedName name="EXPEND_f" localSheetId="3">#REF!</definedName>
    <definedName name="EXPEND_f">#REF!</definedName>
    <definedName name="EXPENDO_f" localSheetId="1">#REF!</definedName>
    <definedName name="EXPENDO_f" localSheetId="2">#REF!</definedName>
    <definedName name="EXPENDO_f" localSheetId="3">#REF!</definedName>
    <definedName name="EXPENDO_f">#REF!</definedName>
    <definedName name="EXPM" localSheetId="1">#REF!</definedName>
    <definedName name="EXPM" localSheetId="2">#REF!</definedName>
    <definedName name="EXPM" localSheetId="3">#REF!</definedName>
    <definedName name="EXPM">#REF!</definedName>
    <definedName name="EXPRCY" localSheetId="1">#REF!</definedName>
    <definedName name="EXPRCY" localSheetId="2">#REF!</definedName>
    <definedName name="EXPRCY" localSheetId="3">#REF!</definedName>
    <definedName name="EXPRCY">#REF!</definedName>
    <definedName name="EXPRM" localSheetId="1">#REF!</definedName>
    <definedName name="EXPRM" localSheetId="2">#REF!</definedName>
    <definedName name="EXPRM" localSheetId="3">#REF!</definedName>
    <definedName name="EXPRM">#REF!</definedName>
    <definedName name="EXRAVR">#REF!</definedName>
    <definedName name="EXRAVR_P" localSheetId="1">#REF!</definedName>
    <definedName name="EXRAVR_P" localSheetId="2">#REF!</definedName>
    <definedName name="EXRAVR_P" localSheetId="3">#REF!</definedName>
    <definedName name="EXRAVR_P">#REF!</definedName>
    <definedName name="EXREND">#REF!</definedName>
    <definedName name="EXREND_P" localSheetId="1">#REF!</definedName>
    <definedName name="EXREND_P" localSheetId="2">#REF!</definedName>
    <definedName name="EXREND_P" localSheetId="3">#REF!</definedName>
    <definedName name="EXREND_P">#REF!</definedName>
    <definedName name="f" localSheetId="1">#REF!</definedName>
    <definedName name="f" localSheetId="2">#REF!</definedName>
    <definedName name="f" localSheetId="3">#REF!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1">#REF!</definedName>
    <definedName name="Foreign_liabilities" localSheetId="2">#REF!</definedName>
    <definedName name="Foreign_liabilities" localSheetId="3">#REF!</definedName>
    <definedName name="Foreign_liabilities">#REF!</definedName>
    <definedName name="g" localSheetId="1">#REF!</definedName>
    <definedName name="g" localSheetId="2">#REF!</definedName>
    <definedName name="g" localSheetId="3">#REF!</definedName>
    <definedName name="g">#REF!</definedName>
    <definedName name="GDP">#REF!</definedName>
    <definedName name="GDP_F" localSheetId="1">#REF!</definedName>
    <definedName name="GDP_F" localSheetId="2">#REF!</definedName>
    <definedName name="GDP_F" localSheetId="3">#REF!</definedName>
    <definedName name="GDP_F">#REF!</definedName>
    <definedName name="GDP_P" localSheetId="1">#REF!</definedName>
    <definedName name="GDP_P" localSheetId="2">#REF!</definedName>
    <definedName name="GDP_P" localSheetId="3">#REF!</definedName>
    <definedName name="GDP_P">#REF!</definedName>
    <definedName name="GDPDme" localSheetId="1">#REF!</definedName>
    <definedName name="GDPDme" localSheetId="2">#REF!</definedName>
    <definedName name="GDPDme" localSheetId="3">#REF!</definedName>
    <definedName name="GDPDme">#REF!</definedName>
    <definedName name="GDPgrowth" localSheetId="1">#REF!</definedName>
    <definedName name="GDPgrowth" localSheetId="2">#REF!</definedName>
    <definedName name="GDPgrowth" localSheetId="3">#REF!</definedName>
    <definedName name="GDPgrowth">#REF!</definedName>
    <definedName name="GDPM" localSheetId="1">#REF!</definedName>
    <definedName name="GDPM" localSheetId="2">#REF!</definedName>
    <definedName name="GDPM" localSheetId="3">#REF!</definedName>
    <definedName name="GDPM">#REF!</definedName>
    <definedName name="GDPM_f" localSheetId="1">#REF!</definedName>
    <definedName name="GDPM_f" localSheetId="2">#REF!</definedName>
    <definedName name="GDPM_f" localSheetId="3">#REF!</definedName>
    <definedName name="GDPM_f">#REF!</definedName>
    <definedName name="GDPMNC_f" localSheetId="1">#REF!</definedName>
    <definedName name="GDPMNC_f" localSheetId="2">#REF!</definedName>
    <definedName name="GDPMNC_f" localSheetId="3">#REF!</definedName>
    <definedName name="GDPMNC_f">#REF!</definedName>
    <definedName name="GDPMY" localSheetId="1">#REF!</definedName>
    <definedName name="GDPMY" localSheetId="2">#REF!</definedName>
    <definedName name="GDPMY" localSheetId="3">#REF!</definedName>
    <definedName name="GDPMY">#REF!</definedName>
    <definedName name="GDPNC_f" localSheetId="1">#REF!</definedName>
    <definedName name="GDPNC_f" localSheetId="2">#REF!</definedName>
    <definedName name="GDPNC_f" localSheetId="3">#REF!</definedName>
    <definedName name="GDPNC_f">#REF!</definedName>
    <definedName name="GDPR">#REF!</definedName>
    <definedName name="GDPR_F" localSheetId="1">#REF!</definedName>
    <definedName name="GDPR_F" localSheetId="2">#REF!</definedName>
    <definedName name="GDPR_F" localSheetId="3">#REF!</definedName>
    <definedName name="GDPR_F">#REF!</definedName>
    <definedName name="GDPR_P" localSheetId="1">#REF!</definedName>
    <definedName name="GDPR_P" localSheetId="2">#REF!</definedName>
    <definedName name="GDPR_P" localSheetId="3">#REF!</definedName>
    <definedName name="GDPR_P">#REF!</definedName>
    <definedName name="GDPRG_f" localSheetId="1">#REF!</definedName>
    <definedName name="GDPRG_f" localSheetId="2">#REF!</definedName>
    <definedName name="GDPRG_f" localSheetId="3">#REF!</definedName>
    <definedName name="GDPRG_f">#REF!</definedName>
    <definedName name="GDPRM" localSheetId="1">#REF!</definedName>
    <definedName name="GDPRM" localSheetId="2">#REF!</definedName>
    <definedName name="GDPRM" localSheetId="3">#REF!</definedName>
    <definedName name="GDPRM">#REF!</definedName>
    <definedName name="GDPRM_f" localSheetId="1">#REF!</definedName>
    <definedName name="GDPRM_f" localSheetId="2">#REF!</definedName>
    <definedName name="GDPRM_f" localSheetId="3">#REF!</definedName>
    <definedName name="GDPRM_f">#REF!</definedName>
    <definedName name="GDPRMG_f" localSheetId="1">#REF!</definedName>
    <definedName name="GDPRMG_f" localSheetId="2">#REF!</definedName>
    <definedName name="GDPRMG_f" localSheetId="3">#REF!</definedName>
    <definedName name="GDPRMG_f">#REF!</definedName>
    <definedName name="GDPRMOC_f" localSheetId="1">#REF!</definedName>
    <definedName name="GDPRMOC_f" localSheetId="2">#REF!</definedName>
    <definedName name="GDPRMOC_f" localSheetId="3">#REF!</definedName>
    <definedName name="GDPRMOC_f">#REF!</definedName>
    <definedName name="GDPRNC_f" localSheetId="1">#REF!</definedName>
    <definedName name="GDPRNC_f" localSheetId="2">#REF!</definedName>
    <definedName name="GDPRNC_f" localSheetId="3">#REF!</definedName>
    <definedName name="GDPRNC_f">#REF!</definedName>
    <definedName name="GDPY" localSheetId="1">#REF!</definedName>
    <definedName name="GDPY" localSheetId="2">#REF!</definedName>
    <definedName name="GDPY" localSheetId="3">#REF!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1">#REF!</definedName>
    <definedName name="GNC" localSheetId="2">#REF!</definedName>
    <definedName name="GNC" localSheetId="3">#REF!</definedName>
    <definedName name="GNC">#REF!</definedName>
    <definedName name="GNC_F" localSheetId="1">#REF!</definedName>
    <definedName name="GNC_F" localSheetId="2">#REF!</definedName>
    <definedName name="GNC_F" localSheetId="3">#REF!</definedName>
    <definedName name="GNC_F">#REF!</definedName>
    <definedName name="GNCM" localSheetId="1">#REF!</definedName>
    <definedName name="GNCM" localSheetId="2">#REF!</definedName>
    <definedName name="GNCM" localSheetId="3">#REF!</definedName>
    <definedName name="GNCM">#REF!</definedName>
    <definedName name="GNCMY" localSheetId="1">#REF!</definedName>
    <definedName name="GNCMY" localSheetId="2">#REF!</definedName>
    <definedName name="GNCMY" localSheetId="3">#REF!</definedName>
    <definedName name="GNCMY">#REF!</definedName>
    <definedName name="GNCR" localSheetId="1">#REF!</definedName>
    <definedName name="GNCR" localSheetId="2">#REF!</definedName>
    <definedName name="GNCR" localSheetId="3">#REF!</definedName>
    <definedName name="GNCR">#REF!</definedName>
    <definedName name="GNCR_F" localSheetId="1">#REF!</definedName>
    <definedName name="GNCR_F" localSheetId="2">#REF!</definedName>
    <definedName name="GNCR_F" localSheetId="3">#REF!</definedName>
    <definedName name="GNCR_F">#REF!</definedName>
    <definedName name="GNCRM" localSheetId="1">#REF!</definedName>
    <definedName name="GNCRM" localSheetId="2">#REF!</definedName>
    <definedName name="GNCRM" localSheetId="3">#REF!</definedName>
    <definedName name="GNCRM">#REF!</definedName>
    <definedName name="GNCRMY" localSheetId="1">#REF!</definedName>
    <definedName name="GNCRMY" localSheetId="2">#REF!</definedName>
    <definedName name="GNCRMY" localSheetId="3">#REF!</definedName>
    <definedName name="GNCRMY">#REF!</definedName>
    <definedName name="GNCY" localSheetId="1">#REF!</definedName>
    <definedName name="GNCY" localSheetId="2">#REF!</definedName>
    <definedName name="GNCY" localSheetId="3">#REF!</definedName>
    <definedName name="GNCY">#REF!</definedName>
    <definedName name="GOODS_f" localSheetId="1">#REF!</definedName>
    <definedName name="GOODS_f" localSheetId="2">#REF!</definedName>
    <definedName name="GOODS_f" localSheetId="3">#REF!</definedName>
    <definedName name="GOODS_f">#REF!</definedName>
    <definedName name="GRANT_f" localSheetId="1">#REF!</definedName>
    <definedName name="GRANT_f" localSheetId="2">#REF!</definedName>
    <definedName name="GRANT_f" localSheetId="3">#REF!</definedName>
    <definedName name="GRANT_f">#REF!</definedName>
    <definedName name="Gross_reserves" localSheetId="1">#REF!</definedName>
    <definedName name="Gross_reserves" localSheetId="2">#REF!</definedName>
    <definedName name="Gross_reserves" localSheetId="3">#REF!</definedName>
    <definedName name="Gross_reserves">#REF!</definedName>
    <definedName name="HERE" localSheetId="1">#REF!</definedName>
    <definedName name="HERE" localSheetId="2">#REF!</definedName>
    <definedName name="HERE" localSheetId="3">#REF!</definedName>
    <definedName name="HERE">#REF!</definedName>
    <definedName name="i" hidden="1">{#N/A,#N/A,FALSE,"т02бд"}</definedName>
    <definedName name="IGS">#REF!</definedName>
    <definedName name="IGS_P" localSheetId="1">#REF!</definedName>
    <definedName name="IGS_P" localSheetId="2">#REF!</definedName>
    <definedName name="IGS_P" localSheetId="3">#REF!</definedName>
    <definedName name="IGS_P">#REF!</definedName>
    <definedName name="IGSG" localSheetId="1">#REF!</definedName>
    <definedName name="IGSG" localSheetId="2">#REF!</definedName>
    <definedName name="IGSG" localSheetId="3">#REF!</definedName>
    <definedName name="IGSG">#REF!</definedName>
    <definedName name="IGSM" localSheetId="1">#REF!</definedName>
    <definedName name="IGSM" localSheetId="2">#REF!</definedName>
    <definedName name="IGSM" localSheetId="3">#REF!</definedName>
    <definedName name="IGSM">#REF!</definedName>
    <definedName name="IGSMG" localSheetId="1">#REF!</definedName>
    <definedName name="IGSMG" localSheetId="2">#REF!</definedName>
    <definedName name="IGSMG" localSheetId="3">#REF!</definedName>
    <definedName name="IGSMG">#REF!</definedName>
    <definedName name="IGSY" localSheetId="1">#REF!</definedName>
    <definedName name="IGSY" localSheetId="2">#REF!</definedName>
    <definedName name="IGSY" localSheetId="3">#REF!</definedName>
    <definedName name="IGSY">#REF!</definedName>
    <definedName name="IGSYG" localSheetId="1">#REF!</definedName>
    <definedName name="IGSYG" localSheetId="2">#REF!</definedName>
    <definedName name="IGSYG" localSheetId="3">#REF!</definedName>
    <definedName name="IGSYG">#REF!</definedName>
    <definedName name="In_millions_of_lei" localSheetId="1">#REF!</definedName>
    <definedName name="In_millions_of_lei" localSheetId="2">#REF!</definedName>
    <definedName name="In_millions_of_lei" localSheetId="3">#REF!</definedName>
    <definedName name="In_millions_of_lei">#REF!</definedName>
    <definedName name="In_millions_of_U.S._dollars" localSheetId="1">#REF!</definedName>
    <definedName name="In_millions_of_U.S._dollars" localSheetId="2">#REF!</definedName>
    <definedName name="In_millions_of_U.S._dollars" localSheetId="3">#REF!</definedName>
    <definedName name="In_millions_of_U.S._dollars">#REF!</definedName>
    <definedName name="INC" localSheetId="1">#REF!</definedName>
    <definedName name="INC" localSheetId="2">#REF!</definedName>
    <definedName name="INC" localSheetId="3">#REF!</definedName>
    <definedName name="INC">#REF!</definedName>
    <definedName name="INC_F" localSheetId="1">#REF!</definedName>
    <definedName name="INC_F" localSheetId="2">#REF!</definedName>
    <definedName name="INC_F" localSheetId="3">#REF!</definedName>
    <definedName name="INC_F">#REF!</definedName>
    <definedName name="INCBAL_f" localSheetId="1">#REF!</definedName>
    <definedName name="INCBAL_f" localSheetId="2">#REF!</definedName>
    <definedName name="INCBAL_f" localSheetId="3">#REF!</definedName>
    <definedName name="INCBAL_f">#REF!</definedName>
    <definedName name="INCC" localSheetId="1">#REF!</definedName>
    <definedName name="INCC" localSheetId="2">#REF!</definedName>
    <definedName name="INCC" localSheetId="3">#REF!</definedName>
    <definedName name="INCC">#REF!</definedName>
    <definedName name="INCC_f" localSheetId="1">#REF!</definedName>
    <definedName name="INCC_f" localSheetId="2">#REF!</definedName>
    <definedName name="INCC_f" localSheetId="3">#REF!</definedName>
    <definedName name="INCC_f">#REF!</definedName>
    <definedName name="INCCP" localSheetId="1">#REF!</definedName>
    <definedName name="INCCP" localSheetId="2">#REF!</definedName>
    <definedName name="INCCP" localSheetId="3">#REF!</definedName>
    <definedName name="INCCP">#REF!</definedName>
    <definedName name="INCCURR_f" localSheetId="1">#REF!</definedName>
    <definedName name="INCCURR_f" localSheetId="2">#REF!</definedName>
    <definedName name="INCCURR_f" localSheetId="3">#REF!</definedName>
    <definedName name="INCCURR_f">#REF!</definedName>
    <definedName name="INCM" localSheetId="1">#REF!</definedName>
    <definedName name="INCM" localSheetId="2">#REF!</definedName>
    <definedName name="INCM" localSheetId="3">#REF!</definedName>
    <definedName name="INCM">#REF!</definedName>
    <definedName name="INCO_f" localSheetId="1">#REF!</definedName>
    <definedName name="INCO_f" localSheetId="2">#REF!</definedName>
    <definedName name="INCO_f" localSheetId="3">#REF!</definedName>
    <definedName name="INCO_f">#REF!</definedName>
    <definedName name="INCRCY" localSheetId="1">#REF!</definedName>
    <definedName name="INCRCY" localSheetId="2">#REF!</definedName>
    <definedName name="INCRCY" localSheetId="3">#REF!</definedName>
    <definedName name="INCRCY">#REF!</definedName>
    <definedName name="INCRM" localSheetId="1">#REF!</definedName>
    <definedName name="INCRM" localSheetId="2">#REF!</definedName>
    <definedName name="INCRM" localSheetId="3">#REF!</definedName>
    <definedName name="INCRM">#REF!</definedName>
    <definedName name="IND">#REF!</definedName>
    <definedName name="IND_F" localSheetId="1">#REF!</definedName>
    <definedName name="IND_F" localSheetId="2">#REF!</definedName>
    <definedName name="IND_F" localSheetId="3">#REF!</definedName>
    <definedName name="IND_F">#REF!</definedName>
    <definedName name="IND_P" localSheetId="1">#REF!</definedName>
    <definedName name="IND_P" localSheetId="2">#REF!</definedName>
    <definedName name="IND_P" localSheetId="3">#REF!</definedName>
    <definedName name="IND_P">#REF!</definedName>
    <definedName name="INDM" localSheetId="1">#REF!</definedName>
    <definedName name="INDM" localSheetId="2">#REF!</definedName>
    <definedName name="INDM" localSheetId="3">#REF!</definedName>
    <definedName name="INDM">#REF!</definedName>
    <definedName name="INDMY" localSheetId="1">#REF!</definedName>
    <definedName name="INDMY" localSheetId="2">#REF!</definedName>
    <definedName name="INDMY" localSheetId="3">#REF!</definedName>
    <definedName name="INDMY">#REF!</definedName>
    <definedName name="INDR">#REF!</definedName>
    <definedName name="INDR_F" localSheetId="1">#REF!</definedName>
    <definedName name="INDR_F" localSheetId="2">#REF!</definedName>
    <definedName name="INDR_F" localSheetId="3">#REF!</definedName>
    <definedName name="INDR_F">#REF!</definedName>
    <definedName name="INDR_P" localSheetId="1">#REF!</definedName>
    <definedName name="INDR_P" localSheetId="2">#REF!</definedName>
    <definedName name="INDR_P" localSheetId="3">#REF!</definedName>
    <definedName name="INDR_P">#REF!</definedName>
    <definedName name="INDRM" localSheetId="1">#REF!</definedName>
    <definedName name="INDRM" localSheetId="2">#REF!</definedName>
    <definedName name="INDRM" localSheetId="3">#REF!</definedName>
    <definedName name="INDRM">#REF!</definedName>
    <definedName name="INDRMY" localSheetId="1">#REF!</definedName>
    <definedName name="INDRMY" localSheetId="2">#REF!</definedName>
    <definedName name="INDRMY" localSheetId="3">#REF!</definedName>
    <definedName name="INDRMY">#REF!</definedName>
    <definedName name="INDY" localSheetId="1">#REF!</definedName>
    <definedName name="INDY" localSheetId="2">#REF!</definedName>
    <definedName name="INDY" localSheetId="3">#REF!</definedName>
    <definedName name="INDY">#REF!</definedName>
    <definedName name="item" localSheetId="1">#REF!</definedName>
    <definedName name="item" localSheetId="2">#REF!</definedName>
    <definedName name="item" localSheetId="3">#REF!</definedName>
    <definedName name="item">#REF!</definedName>
    <definedName name="jmki" localSheetId="1">#REF!</definedName>
    <definedName name="jmki" localSheetId="2">#REF!</definedName>
    <definedName name="jmki" localSheetId="3">#REF!</definedName>
    <definedName name="jmki">#REF!</definedName>
    <definedName name="joe" localSheetId="1">#REF!</definedName>
    <definedName name="joe" localSheetId="2">#REF!</definedName>
    <definedName name="joe" localSheetId="3">#REF!</definedName>
    <definedName name="joe">#REF!</definedName>
    <definedName name="k" hidden="1">{"WEO",#N/A,FALSE,"T"}</definedName>
    <definedName name="KEND" localSheetId="1">#REF!</definedName>
    <definedName name="KEND" localSheetId="2">#REF!</definedName>
    <definedName name="KEND" localSheetId="3">#REF!</definedName>
    <definedName name="KEND">#REF!</definedName>
    <definedName name="kkk" hidden="1">{#N/A,#N/A,FALSE,"т02бд"}</definedName>
    <definedName name="kkkkk" hidden="1">{#N/A,#N/A,FALSE,"т02бд"}</definedName>
    <definedName name="KMENU" localSheetId="1">#REF!</definedName>
    <definedName name="KMENU" localSheetId="2">#REF!</definedName>
    <definedName name="KMENU" localSheetId="3">#REF!</definedName>
    <definedName name="KMENU">#REF!</definedName>
    <definedName name="KV_SH_FIN" hidden="1">{"BOP_TAB",#N/A,FALSE,"N";"MIDTERM_TAB",#N/A,FALSE,"O";"FUND_CRED",#N/A,FALSE,"P";"DEBT_TAB1",#N/A,FALSE,"Q";"DEBT_TAB2",#N/A,FALSE,"Q";"FORFIN_TAB1",#N/A,FALSE,"R";"FORFIN_TAB2",#N/A,FALSE,"R";"BOP_ANALY",#N/A,FALSE,"U"}</definedName>
    <definedName name="lang" localSheetId="1">#REF!</definedName>
    <definedName name="lang" localSheetId="2">#REF!</definedName>
    <definedName name="lang" localSheetId="3">#REF!</definedName>
    <definedName name="lang">#REF!</definedName>
    <definedName name="liquidity_reserve" localSheetId="1">#REF!</definedName>
    <definedName name="liquidity_reserve" localSheetId="2">#REF!</definedName>
    <definedName name="liquidity_reserve" localSheetId="3">#REF!</definedName>
    <definedName name="liquidity_reserve">#REF!</definedName>
    <definedName name="List2">#REF!</definedName>
    <definedName name="lk" hidden="1">{#N/A,#N/A,FALSE,"т02бд"}</definedName>
    <definedName name="lll" hidden="1">{#N/A,#N/A,FALSE,"т02бд"}</definedName>
    <definedName name="Local" localSheetId="1">#REF!</definedName>
    <definedName name="Local" localSheetId="2">#REF!</definedName>
    <definedName name="Local" localSheetId="3">#REF!</definedName>
    <definedName name="Local">#REF!</definedName>
    <definedName name="m" hidden="1">{#N/A,#N/A,FALSE,"I";#N/A,#N/A,FALSE,"J";#N/A,#N/A,FALSE,"K";#N/A,#N/A,FALSE,"L";#N/A,#N/A,FALSE,"M";#N/A,#N/A,FALSE,"N";#N/A,#N/A,FALSE,"O"}</definedName>
    <definedName name="M0">#REF!</definedName>
    <definedName name="M0_F" localSheetId="1">#REF!</definedName>
    <definedName name="M0_F" localSheetId="2">#REF!</definedName>
    <definedName name="M0_F" localSheetId="3">#REF!</definedName>
    <definedName name="M0_F">#REF!</definedName>
    <definedName name="M0M" localSheetId="1">#REF!</definedName>
    <definedName name="M0M" localSheetId="2">#REF!</definedName>
    <definedName name="M0M" localSheetId="3">#REF!</definedName>
    <definedName name="M0M">#REF!</definedName>
    <definedName name="M0R_f" localSheetId="1">#REF!</definedName>
    <definedName name="M0R_f" localSheetId="2">#REF!</definedName>
    <definedName name="M0R_f" localSheetId="3">#REF!</definedName>
    <definedName name="M0R_f">#REF!</definedName>
    <definedName name="M0RM" localSheetId="1">#REF!</definedName>
    <definedName name="M0RM" localSheetId="2">#REF!</definedName>
    <definedName name="M0RM" localSheetId="3">#REF!</definedName>
    <definedName name="M0RM">#REF!</definedName>
    <definedName name="M0RY" localSheetId="1">#REF!</definedName>
    <definedName name="M0RY" localSheetId="2">#REF!</definedName>
    <definedName name="M0RY" localSheetId="3">#REF!</definedName>
    <definedName name="M0RY">#REF!</definedName>
    <definedName name="M0Y" localSheetId="1">#REF!</definedName>
    <definedName name="M0Y" localSheetId="2">#REF!</definedName>
    <definedName name="M0Y" localSheetId="3">#REF!</definedName>
    <definedName name="M0Y">#REF!</definedName>
    <definedName name="M0YN" localSheetId="1">#REF!</definedName>
    <definedName name="M0YN" localSheetId="2">#REF!</definedName>
    <definedName name="M0YN" localSheetId="3">#REF!</definedName>
    <definedName name="M0YN">#REF!</definedName>
    <definedName name="M0YND" localSheetId="1">#REF!</definedName>
    <definedName name="M0YND" localSheetId="2">#REF!</definedName>
    <definedName name="M0YND" localSheetId="3">#REF!</definedName>
    <definedName name="M0YND">#REF!</definedName>
    <definedName name="M1_F" localSheetId="1">#REF!</definedName>
    <definedName name="M1_F" localSheetId="2">#REF!</definedName>
    <definedName name="M1_F" localSheetId="3">#REF!</definedName>
    <definedName name="M1_F">#REF!</definedName>
    <definedName name="M1m_f" localSheetId="1">#REF!</definedName>
    <definedName name="M1m_f" localSheetId="2">#REF!</definedName>
    <definedName name="M1m_f" localSheetId="3">#REF!</definedName>
    <definedName name="M1m_f">#REF!</definedName>
    <definedName name="M1R_f" localSheetId="1">#REF!</definedName>
    <definedName name="M1R_f" localSheetId="2">#REF!</definedName>
    <definedName name="M1R_f" localSheetId="3">#REF!</definedName>
    <definedName name="M1R_f">#REF!</definedName>
    <definedName name="M2_F" localSheetId="1">#REF!</definedName>
    <definedName name="M2_F" localSheetId="2">#REF!</definedName>
    <definedName name="M2_F" localSheetId="3">#REF!</definedName>
    <definedName name="M2_F">#REF!</definedName>
    <definedName name="M2m_f" localSheetId="1">#REF!</definedName>
    <definedName name="M2m_f" localSheetId="2">#REF!</definedName>
    <definedName name="M2m_f" localSheetId="3">#REF!</definedName>
    <definedName name="M2m_f">#REF!</definedName>
    <definedName name="M2R_f" localSheetId="1">#REF!</definedName>
    <definedName name="M2R_f" localSheetId="2">#REF!</definedName>
    <definedName name="M2R_f" localSheetId="3">#REF!</definedName>
    <definedName name="M2R_f">#REF!</definedName>
    <definedName name="M3_F">#REF!</definedName>
    <definedName name="M3_P" localSheetId="1">#REF!</definedName>
    <definedName name="M3_P" localSheetId="2">#REF!</definedName>
    <definedName name="M3_P" localSheetId="3">#REF!</definedName>
    <definedName name="M3_P">#REF!</definedName>
    <definedName name="M3_R">#REF!</definedName>
    <definedName name="M3_R1">#REF!</definedName>
    <definedName name="M3M" localSheetId="1">#REF!</definedName>
    <definedName name="M3M" localSheetId="2">#REF!</definedName>
    <definedName name="M3M" localSheetId="3">#REF!</definedName>
    <definedName name="M3M">#REF!</definedName>
    <definedName name="M3m_f" localSheetId="1">#REF!</definedName>
    <definedName name="M3m_f" localSheetId="2">#REF!</definedName>
    <definedName name="M3m_f" localSheetId="3">#REF!</definedName>
    <definedName name="M3m_f">#REF!</definedName>
    <definedName name="M3R_f" localSheetId="1">#REF!</definedName>
    <definedName name="M3R_f" localSheetId="2">#REF!</definedName>
    <definedName name="M3R_f" localSheetId="3">#REF!</definedName>
    <definedName name="M3R_f">#REF!</definedName>
    <definedName name="M3RM" localSheetId="1">#REF!</definedName>
    <definedName name="M3RM" localSheetId="2">#REF!</definedName>
    <definedName name="M3RM" localSheetId="3">#REF!</definedName>
    <definedName name="M3RM">#REF!</definedName>
    <definedName name="M3RY" localSheetId="1">#REF!</definedName>
    <definedName name="M3RY" localSheetId="2">#REF!</definedName>
    <definedName name="M3RY" localSheetId="3">#REF!</definedName>
    <definedName name="M3RY">#REF!</definedName>
    <definedName name="M3Y" localSheetId="1">#REF!</definedName>
    <definedName name="M3Y" localSheetId="2">#REF!</definedName>
    <definedName name="M3Y" localSheetId="3">#REF!</definedName>
    <definedName name="M3Y">#REF!</definedName>
    <definedName name="M3YN" localSheetId="1">#REF!</definedName>
    <definedName name="M3YN" localSheetId="2">#REF!</definedName>
    <definedName name="M3YN" localSheetId="3">#REF!</definedName>
    <definedName name="M3YN">#REF!</definedName>
    <definedName name="M3YND" localSheetId="1">#REF!</definedName>
    <definedName name="M3YND" localSheetId="2">#REF!</definedName>
    <definedName name="M3YND" localSheetId="3">#REF!</definedName>
    <definedName name="M3YND">#REF!</definedName>
    <definedName name="macro" localSheetId="1">#REF!</definedName>
    <definedName name="macro" localSheetId="2">#REF!</definedName>
    <definedName name="macro" localSheetId="3">#REF!</definedName>
    <definedName name="macro">#REF!</definedName>
    <definedName name="MACROS" localSheetId="1">#REF!</definedName>
    <definedName name="MACROS" localSheetId="2">#REF!</definedName>
    <definedName name="MACROS" localSheetId="3">#REF!</definedName>
    <definedName name="MACROS">#REF!</definedName>
    <definedName name="main_m" localSheetId="1">#REF!</definedName>
    <definedName name="main_m" localSheetId="2">#REF!</definedName>
    <definedName name="main_m" localSheetId="3">#REF!</definedName>
    <definedName name="main_m">#REF!</definedName>
    <definedName name="MB" localSheetId="1">#REF!</definedName>
    <definedName name="MB" localSheetId="2">#REF!</definedName>
    <definedName name="MB" localSheetId="3">#REF!</definedName>
    <definedName name="MB">#REF!</definedName>
    <definedName name="MB_F">#REF!</definedName>
    <definedName name="MB_P" localSheetId="1">#REF!</definedName>
    <definedName name="MB_P" localSheetId="2">#REF!</definedName>
    <definedName name="MB_P" localSheetId="3">#REF!</definedName>
    <definedName name="MB_P">#REF!</definedName>
    <definedName name="MB_R">#REF!</definedName>
    <definedName name="MB_R1">#REF!</definedName>
    <definedName name="MBM" localSheetId="1">#REF!</definedName>
    <definedName name="MBM" localSheetId="2">#REF!</definedName>
    <definedName name="MBM" localSheetId="3">#REF!</definedName>
    <definedName name="MBM">#REF!</definedName>
    <definedName name="MBR_f" localSheetId="1">#REF!</definedName>
    <definedName name="MBR_f" localSheetId="2">#REF!</definedName>
    <definedName name="MBR_f" localSheetId="3">#REF!</definedName>
    <definedName name="MBR_f">#REF!</definedName>
    <definedName name="MBRM" localSheetId="1">#REF!</definedName>
    <definedName name="MBRM" localSheetId="2">#REF!</definedName>
    <definedName name="MBRM" localSheetId="3">#REF!</definedName>
    <definedName name="MBRM">#REF!</definedName>
    <definedName name="MBRY" localSheetId="1">#REF!</definedName>
    <definedName name="MBRY" localSheetId="2">#REF!</definedName>
    <definedName name="MBRY" localSheetId="3">#REF!</definedName>
    <definedName name="MBRY">#REF!</definedName>
    <definedName name="MBY" localSheetId="1">#REF!</definedName>
    <definedName name="MBY" localSheetId="2">#REF!</definedName>
    <definedName name="MBY" localSheetId="3">#REF!</definedName>
    <definedName name="MBY">#REF!</definedName>
    <definedName name="MBYN" localSheetId="1">#REF!</definedName>
    <definedName name="MBYN" localSheetId="2">#REF!</definedName>
    <definedName name="MBYN" localSheetId="3">#REF!</definedName>
    <definedName name="MBYN">#REF!</definedName>
    <definedName name="MBYND" localSheetId="1">#REF!</definedName>
    <definedName name="MBYND" localSheetId="2">#REF!</definedName>
    <definedName name="MBYND" localSheetId="3">#REF!</definedName>
    <definedName name="MBYND">#REF!</definedName>
    <definedName name="ME" localSheetId="1">#REF!</definedName>
    <definedName name="ME" localSheetId="2">#REF!</definedName>
    <definedName name="ME" localSheetId="3">#REF!</definedName>
    <definedName name="ME">#REF!</definedName>
    <definedName name="ME_F" localSheetId="1">#REF!</definedName>
    <definedName name="ME_F" localSheetId="2">#REF!</definedName>
    <definedName name="ME_F" localSheetId="3">#REF!</definedName>
    <definedName name="ME_F">#REF!</definedName>
    <definedName name="Medium_term_BOP_scenario" localSheetId="1">#REF!</definedName>
    <definedName name="Medium_term_BOP_scenario" localSheetId="2">#REF!</definedName>
    <definedName name="Medium_term_BOP_scenario" localSheetId="3">#REF!</definedName>
    <definedName name="Medium_term_BOP_scenario">#REF!</definedName>
    <definedName name="MEM" localSheetId="1">#REF!</definedName>
    <definedName name="MEM" localSheetId="2">#REF!</definedName>
    <definedName name="MEM" localSheetId="3">#REF!</definedName>
    <definedName name="MEM">#REF!</definedName>
    <definedName name="MERM" localSheetId="1">#REF!</definedName>
    <definedName name="MERM" localSheetId="2">#REF!</definedName>
    <definedName name="MERM" localSheetId="3">#REF!</definedName>
    <definedName name="MERM">#REF!</definedName>
    <definedName name="MERY" localSheetId="1">#REF!</definedName>
    <definedName name="MERY" localSheetId="2">#REF!</definedName>
    <definedName name="MERY" localSheetId="3">#REF!</definedName>
    <definedName name="MERY">#REF!</definedName>
    <definedName name="MEY" localSheetId="1">#REF!</definedName>
    <definedName name="MEY" localSheetId="2">#REF!</definedName>
    <definedName name="MEY" localSheetId="3">#REF!</definedName>
    <definedName name="MEY">#REF!</definedName>
    <definedName name="MEYN" localSheetId="1">#REF!</definedName>
    <definedName name="MEYN" localSheetId="2">#REF!</definedName>
    <definedName name="MEYN" localSheetId="3">#REF!</definedName>
    <definedName name="MEYN">#REF!</definedName>
    <definedName name="MEYND" localSheetId="1">#REF!</definedName>
    <definedName name="MEYND" localSheetId="2">#REF!</definedName>
    <definedName name="MEYND" localSheetId="3">#REF!</definedName>
    <definedName name="MEYND">#REF!</definedName>
    <definedName name="MH" localSheetId="1">#REF!</definedName>
    <definedName name="MH" localSheetId="2">#REF!</definedName>
    <definedName name="MH" localSheetId="3">#REF!</definedName>
    <definedName name="MH">#REF!</definedName>
    <definedName name="MH_F" localSheetId="1">#REF!</definedName>
    <definedName name="MH_F" localSheetId="2">#REF!</definedName>
    <definedName name="MH_F" localSheetId="3">#REF!</definedName>
    <definedName name="MH_F">#REF!</definedName>
    <definedName name="MHM" localSheetId="1">#REF!</definedName>
    <definedName name="MHM" localSheetId="2">#REF!</definedName>
    <definedName name="MHM" localSheetId="3">#REF!</definedName>
    <definedName name="MHM">#REF!</definedName>
    <definedName name="MHRM" localSheetId="1">#REF!</definedName>
    <definedName name="MHRM" localSheetId="2">#REF!</definedName>
    <definedName name="MHRM" localSheetId="3">#REF!</definedName>
    <definedName name="MHRM">#REF!</definedName>
    <definedName name="MHRY" localSheetId="1">#REF!</definedName>
    <definedName name="MHRY" localSheetId="2">#REF!</definedName>
    <definedName name="MHRY" localSheetId="3">#REF!</definedName>
    <definedName name="MHRY">#REF!</definedName>
    <definedName name="MHY" localSheetId="1">#REF!</definedName>
    <definedName name="MHY" localSheetId="2">#REF!</definedName>
    <definedName name="MHY" localSheetId="3">#REF!</definedName>
    <definedName name="MHY">#REF!</definedName>
    <definedName name="MHYN" localSheetId="1">#REF!</definedName>
    <definedName name="MHYN" localSheetId="2">#REF!</definedName>
    <definedName name="MHYN" localSheetId="3">#REF!</definedName>
    <definedName name="MHYN">#REF!</definedName>
    <definedName name="MHYND" localSheetId="1">#REF!</definedName>
    <definedName name="MHYND" localSheetId="2">#REF!</definedName>
    <definedName name="MHYND" localSheetId="3">#REF!</definedName>
    <definedName name="MHYND">#REF!</definedName>
    <definedName name="mn" hidden="1">{"MONA",#N/A,FALSE,"S"}</definedName>
    <definedName name="MNTZ_f" localSheetId="1">#REF!</definedName>
    <definedName name="MNTZ_f" localSheetId="2">#REF!</definedName>
    <definedName name="MNTZ_f" localSheetId="3">#REF!</definedName>
    <definedName name="MNTZ_f">#REF!</definedName>
    <definedName name="Moldova__Balance_of_Payments__1994_98" localSheetId="1">#REF!</definedName>
    <definedName name="Moldova__Balance_of_Payments__1994_98" localSheetId="2">#REF!</definedName>
    <definedName name="Moldova__Balance_of_Payments__1994_98" localSheetId="3">#REF!</definedName>
    <definedName name="Moldova__Balance_of_Payments__1994_98">#REF!</definedName>
    <definedName name="MONET" localSheetId="1">#REF!</definedName>
    <definedName name="MONET" localSheetId="2">#REF!</definedName>
    <definedName name="MONET" localSheetId="3">#REF!</definedName>
    <definedName name="MONET">#REF!</definedName>
    <definedName name="Monetary_Program_Parameters" localSheetId="1">#REF!</definedName>
    <definedName name="Monetary_Program_Parameters" localSheetId="2">#REF!</definedName>
    <definedName name="Monetary_Program_Parameters" localSheetId="3">#REF!</definedName>
    <definedName name="Monetary_Program_Parameters">#REF!</definedName>
    <definedName name="MONETM" localSheetId="1">#REF!</definedName>
    <definedName name="MONETM" localSheetId="2">#REF!</definedName>
    <definedName name="MONETM" localSheetId="3">#REF!</definedName>
    <definedName name="MONETM">#REF!</definedName>
    <definedName name="MONETMC" localSheetId="1">#REF!</definedName>
    <definedName name="MONETMC" localSheetId="2">#REF!</definedName>
    <definedName name="MONETMC" localSheetId="3">#REF!</definedName>
    <definedName name="MONETMC">#REF!</definedName>
    <definedName name="MONETP" localSheetId="1">#REF!</definedName>
    <definedName name="MONETP" localSheetId="2">#REF!</definedName>
    <definedName name="MONETP" localSheetId="3">#REF!</definedName>
    <definedName name="MONETP">#REF!</definedName>
    <definedName name="moneyprogram" localSheetId="1">#REF!</definedName>
    <definedName name="moneyprogram" localSheetId="2">#REF!</definedName>
    <definedName name="moneyprogram" localSheetId="3">#REF!</definedName>
    <definedName name="moneyprogram">#REF!</definedName>
    <definedName name="monprogparameters" localSheetId="1">#REF!</definedName>
    <definedName name="monprogparameters" localSheetId="2">#REF!</definedName>
    <definedName name="monprogparameters" localSheetId="3">#REF!</definedName>
    <definedName name="monprogparameters">#REF!</definedName>
    <definedName name="monsurvey" localSheetId="1">#REF!</definedName>
    <definedName name="monsurvey" localSheetId="2">#REF!</definedName>
    <definedName name="monsurvey" localSheetId="3">#REF!</definedName>
    <definedName name="monsurvey">#REF!</definedName>
    <definedName name="Month">#REF!</definedName>
    <definedName name="Month_" localSheetId="1">#REF!</definedName>
    <definedName name="Month_" localSheetId="2">#REF!</definedName>
    <definedName name="Month_" localSheetId="3">#REF!</definedName>
    <definedName name="Month_">#REF!</definedName>
    <definedName name="MonthL">#REF!</definedName>
    <definedName name="mt_moneyprog" localSheetId="1">#REF!</definedName>
    <definedName name="mt_moneyprog" localSheetId="2">#REF!</definedName>
    <definedName name="mt_moneyprog" localSheetId="3">#REF!</definedName>
    <definedName name="mt_moneyprog">#REF!</definedName>
    <definedName name="NAMES" localSheetId="1">#REF!</definedName>
    <definedName name="NAMES" localSheetId="2">#REF!</definedName>
    <definedName name="NAMES" localSheetId="3">#REF!</definedName>
    <definedName name="NAMES">#REF!</definedName>
    <definedName name="NAMESA" localSheetId="1">#REF!</definedName>
    <definedName name="NAMESA" localSheetId="2">#REF!</definedName>
    <definedName name="NAMESA" localSheetId="3">#REF!</definedName>
    <definedName name="NAMESA">#REF!</definedName>
    <definedName name="NAMESM" localSheetId="1">#REF!</definedName>
    <definedName name="NAMESM" localSheetId="2">#REF!</definedName>
    <definedName name="NAMESM" localSheetId="3">#REF!</definedName>
    <definedName name="NAMESM">#REF!</definedName>
    <definedName name="NAMESQ" localSheetId="1">#REF!</definedName>
    <definedName name="NAMESQ" localSheetId="2">#REF!</definedName>
    <definedName name="NAMESQ" localSheetId="3">#REF!</definedName>
    <definedName name="NAMESQ">#REF!</definedName>
    <definedName name="NFA_assumptions" localSheetId="1">#REF!</definedName>
    <definedName name="NFA_assumptions" localSheetId="2">#REF!</definedName>
    <definedName name="NFA_assumptions" localSheetId="3">#REF!</definedName>
    <definedName name="NFA_assumptions">#REF!</definedName>
    <definedName name="Nomer" localSheetId="1">#REF!</definedName>
    <definedName name="Nomer" localSheetId="2">#REF!</definedName>
    <definedName name="Nomer" localSheetId="3">#REF!</definedName>
    <definedName name="Nomer">#REF!</definedName>
    <definedName name="Non_BRO" localSheetId="1">#REF!</definedName>
    <definedName name="Non_BRO" localSheetId="2">#REF!</definedName>
    <definedName name="Non_BRO" localSheetId="3">#REF!</definedName>
    <definedName name="Non_BRO">#REF!</definedName>
    <definedName name="Notes" localSheetId="1">#REF!</definedName>
    <definedName name="Notes" localSheetId="2">#REF!</definedName>
    <definedName name="Notes" localSheetId="3">#REF!</definedName>
    <definedName name="Notes">#REF!</definedName>
    <definedName name="Number" localSheetId="1">#REF!</definedName>
    <definedName name="Number" localSheetId="2">#REF!</definedName>
    <definedName name="Number" localSheetId="3">#REF!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1">#REF!</definedName>
    <definedName name="p" localSheetId="2">#REF!</definedName>
    <definedName name="p" localSheetId="3">#REF!</definedName>
    <definedName name="p">#REF!</definedName>
    <definedName name="PAYMENT_f" localSheetId="1">#REF!</definedName>
    <definedName name="PAYMENT_f" localSheetId="2">#REF!</definedName>
    <definedName name="PAYMENT_f" localSheetId="3">#REF!</definedName>
    <definedName name="PAYMENT_f">#REF!</definedName>
    <definedName name="PEND" localSheetId="1">#REF!</definedName>
    <definedName name="PEND" localSheetId="2">#REF!</definedName>
    <definedName name="PEND" localSheetId="3">#REF!</definedName>
    <definedName name="PEND">#REF!</definedName>
    <definedName name="PENSION_f" localSheetId="1">#REF!</definedName>
    <definedName name="PENSION_f" localSheetId="2">#REF!</definedName>
    <definedName name="PENSION_f" localSheetId="3">#REF!</definedName>
    <definedName name="PENSION_f">#REF!</definedName>
    <definedName name="PMENU" localSheetId="1">#REF!</definedName>
    <definedName name="PMENU" localSheetId="2">#REF!</definedName>
    <definedName name="PMENU" localSheetId="3">#REF!</definedName>
    <definedName name="PMENU">#REF!</definedName>
    <definedName name="PRINT_AREA_MI">#N/A</definedName>
    <definedName name="PRIV">#REF!</definedName>
    <definedName name="PRIV_F" localSheetId="1">#REF!</definedName>
    <definedName name="PRIV_F" localSheetId="2">#REF!</definedName>
    <definedName name="PRIV_F" localSheetId="3">#REF!</definedName>
    <definedName name="PRIV_F">#REF!</definedName>
    <definedName name="PRIV_P" localSheetId="1">#REF!</definedName>
    <definedName name="PRIV_P" localSheetId="2">#REF!</definedName>
    <definedName name="PRIV_P" localSheetId="3">#REF!</definedName>
    <definedName name="PRIV_P">#REF!</definedName>
    <definedName name="PRIVG" localSheetId="1">#REF!</definedName>
    <definedName name="PRIVG" localSheetId="2">#REF!</definedName>
    <definedName name="PRIVG" localSheetId="3">#REF!</definedName>
    <definedName name="PRIVG">#REF!</definedName>
    <definedName name="PRIVM" localSheetId="1">#REF!</definedName>
    <definedName name="PRIVM" localSheetId="2">#REF!</definedName>
    <definedName name="PRIVM" localSheetId="3">#REF!</definedName>
    <definedName name="PRIVM">#REF!</definedName>
    <definedName name="PRIVMG" localSheetId="1">#REF!</definedName>
    <definedName name="PRIVMG" localSheetId="2">#REF!</definedName>
    <definedName name="PRIVMG" localSheetId="3">#REF!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1">#REF!</definedName>
    <definedName name="REAL" localSheetId="2">#REF!</definedName>
    <definedName name="REAL" localSheetId="3">#REF!</definedName>
    <definedName name="REAL">#REF!</definedName>
    <definedName name="REF_f" localSheetId="1">#REF!</definedName>
    <definedName name="REF_f" localSheetId="2">#REF!</definedName>
    <definedName name="REF_f" localSheetId="3">#REF!</definedName>
    <definedName name="REF_f">#REF!</definedName>
    <definedName name="RevA" localSheetId="1">#REF!</definedName>
    <definedName name="RevA" localSheetId="2">#REF!</definedName>
    <definedName name="RevA" localSheetId="3">#REF!</definedName>
    <definedName name="RevA">#REF!</definedName>
    <definedName name="RevB" localSheetId="1">#REF!</definedName>
    <definedName name="RevB" localSheetId="2">#REF!</definedName>
    <definedName name="RevB" localSheetId="3">#REF!</definedName>
    <definedName name="RevB">#REF!</definedName>
    <definedName name="REZREQ_f" localSheetId="1">#REF!</definedName>
    <definedName name="REZREQ_f" localSheetId="2">#REF!</definedName>
    <definedName name="REZREQ_f" localSheetId="3">#REF!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1">#REF!</definedName>
    <definedName name="RTab1.1" localSheetId="2">#REF!</definedName>
    <definedName name="RTab1.1" localSheetId="3">#REF!</definedName>
    <definedName name="RTab1.1">#REF!</definedName>
    <definedName name="RTab1.1a" localSheetId="1">#REF!</definedName>
    <definedName name="RTab1.1a" localSheetId="2">#REF!</definedName>
    <definedName name="RTab1.1a" localSheetId="3">#REF!</definedName>
    <definedName name="RTab1.1a">#REF!</definedName>
    <definedName name="RTab1.2" localSheetId="1">#REF!</definedName>
    <definedName name="RTab1.2" localSheetId="2">#REF!</definedName>
    <definedName name="RTab1.2" localSheetId="3">#REF!</definedName>
    <definedName name="RTab1.2">#REF!</definedName>
    <definedName name="RTab1.2a" localSheetId="1">#REF!</definedName>
    <definedName name="RTab1.2a" localSheetId="2">#REF!</definedName>
    <definedName name="RTab1.2a" localSheetId="3">#REF!</definedName>
    <definedName name="RTab1.2a">#REF!</definedName>
    <definedName name="RTab1.4" localSheetId="1">#REF!</definedName>
    <definedName name="RTab1.4" localSheetId="2">#REF!</definedName>
    <definedName name="RTab1.4" localSheetId="3">#REF!</definedName>
    <definedName name="RTab1.4">#REF!</definedName>
    <definedName name="RTab2.1" localSheetId="1">#REF!</definedName>
    <definedName name="RTab2.1" localSheetId="2">#REF!</definedName>
    <definedName name="RTab2.1" localSheetId="3">#REF!</definedName>
    <definedName name="RTab2.1">#REF!</definedName>
    <definedName name="RTab2.1a" localSheetId="1">#REF!</definedName>
    <definedName name="RTab2.1a" localSheetId="2">#REF!</definedName>
    <definedName name="RTab2.1a" localSheetId="3">#REF!</definedName>
    <definedName name="RTab2.1a">#REF!</definedName>
    <definedName name="RTab2.2" localSheetId="1">#REF!</definedName>
    <definedName name="RTab2.2" localSheetId="2">#REF!</definedName>
    <definedName name="RTab2.2" localSheetId="3">#REF!</definedName>
    <definedName name="RTab2.2">#REF!</definedName>
    <definedName name="RTab2.3" localSheetId="1">#REF!</definedName>
    <definedName name="RTab2.3" localSheetId="2">#REF!</definedName>
    <definedName name="RTab2.3" localSheetId="3">#REF!</definedName>
    <definedName name="RTab2.3">#REF!</definedName>
    <definedName name="RTab3.3" localSheetId="1">#REF!</definedName>
    <definedName name="RTab3.3" localSheetId="2">#REF!</definedName>
    <definedName name="RTab3.3" localSheetId="3">#REF!</definedName>
    <definedName name="RTab3.3">#REF!</definedName>
    <definedName name="RTab4.1" localSheetId="1">#REF!</definedName>
    <definedName name="RTab4.1" localSheetId="2">#REF!</definedName>
    <definedName name="RTab4.1" localSheetId="3">#REF!</definedName>
    <definedName name="RTab4.1">#REF!</definedName>
    <definedName name="RTab4.1a" localSheetId="1">#REF!</definedName>
    <definedName name="RTab4.1a" localSheetId="2">#REF!</definedName>
    <definedName name="RTab4.1a" localSheetId="3">#REF!</definedName>
    <definedName name="RTab4.1a">#REF!</definedName>
    <definedName name="RTab4.2" localSheetId="1">#REF!</definedName>
    <definedName name="RTab4.2" localSheetId="2">#REF!</definedName>
    <definedName name="RTab4.2" localSheetId="3">#REF!</definedName>
    <definedName name="RTab4.2">#REF!</definedName>
    <definedName name="RTab4.2a" localSheetId="1">#REF!</definedName>
    <definedName name="RTab4.2a" localSheetId="2">#REF!</definedName>
    <definedName name="RTab4.2a" localSheetId="3">#REF!</definedName>
    <definedName name="RTab4.2a">#REF!</definedName>
    <definedName name="RTab4.3" localSheetId="1">#REF!</definedName>
    <definedName name="RTab4.3" localSheetId="2">#REF!</definedName>
    <definedName name="RTab4.3" localSheetId="3">#REF!</definedName>
    <definedName name="RTab4.3">#REF!</definedName>
    <definedName name="RTab4.3a" localSheetId="1">#REF!</definedName>
    <definedName name="RTab4.3a" localSheetId="2">#REF!</definedName>
    <definedName name="RTab4.3a" localSheetId="3">#REF!</definedName>
    <definedName name="RTab4.3a">#REF!</definedName>
    <definedName name="RTab4.4" localSheetId="1">#REF!</definedName>
    <definedName name="RTab4.4" localSheetId="2">#REF!</definedName>
    <definedName name="RTab4.4" localSheetId="3">#REF!</definedName>
    <definedName name="RTab4.4">#REF!</definedName>
    <definedName name="RTab4.4a" localSheetId="1">#REF!</definedName>
    <definedName name="RTab4.4a" localSheetId="2">#REF!</definedName>
    <definedName name="RTab4.4a" localSheetId="3">#REF!</definedName>
    <definedName name="RTab4.4a">#REF!</definedName>
    <definedName name="RTab5.1" localSheetId="1">#REF!</definedName>
    <definedName name="RTab5.1" localSheetId="2">#REF!</definedName>
    <definedName name="RTab5.1" localSheetId="3">#REF!</definedName>
    <definedName name="RTab5.1">#REF!</definedName>
    <definedName name="RTab5.1a" localSheetId="1">#REF!</definedName>
    <definedName name="RTab5.1a" localSheetId="2">#REF!</definedName>
    <definedName name="RTab5.1a" localSheetId="3">#REF!</definedName>
    <definedName name="RTab5.1a">#REF!</definedName>
    <definedName name="RTab5.2" localSheetId="1">#REF!</definedName>
    <definedName name="RTab5.2" localSheetId="2">#REF!</definedName>
    <definedName name="RTab5.2" localSheetId="3">#REF!</definedName>
    <definedName name="RTab5.2">#REF!</definedName>
    <definedName name="RTab6.1" localSheetId="1">#REF!</definedName>
    <definedName name="RTab6.1" localSheetId="2">#REF!</definedName>
    <definedName name="RTab6.1" localSheetId="3">#REF!</definedName>
    <definedName name="RTab6.1">#REF!</definedName>
    <definedName name="RTab6.10B" localSheetId="1">#REF!</definedName>
    <definedName name="RTab6.10B" localSheetId="2">#REF!</definedName>
    <definedName name="RTab6.10B" localSheetId="3">#REF!</definedName>
    <definedName name="RTab6.10B">#REF!</definedName>
    <definedName name="RTab6.10P" localSheetId="1">#REF!</definedName>
    <definedName name="RTab6.10P" localSheetId="2">#REF!</definedName>
    <definedName name="RTab6.10P" localSheetId="3">#REF!</definedName>
    <definedName name="RTab6.10P">#REF!</definedName>
    <definedName name="RTab6.2" localSheetId="1">#REF!</definedName>
    <definedName name="RTab6.2" localSheetId="2">#REF!</definedName>
    <definedName name="RTab6.2" localSheetId="3">#REF!</definedName>
    <definedName name="RTab6.2">#REF!</definedName>
    <definedName name="RTab6.3" localSheetId="1">#REF!</definedName>
    <definedName name="RTab6.3" localSheetId="2">#REF!</definedName>
    <definedName name="RTab6.3" localSheetId="3">#REF!</definedName>
    <definedName name="RTab6.3">#REF!</definedName>
    <definedName name="RTab6.4" localSheetId="1">#REF!</definedName>
    <definedName name="RTab6.4" localSheetId="2">#REF!</definedName>
    <definedName name="RTab6.4" localSheetId="3">#REF!</definedName>
    <definedName name="RTab6.4">#REF!</definedName>
    <definedName name="RTab6.5" localSheetId="1">#REF!</definedName>
    <definedName name="RTab6.5" localSheetId="2">#REF!</definedName>
    <definedName name="RTab6.5" localSheetId="3">#REF!</definedName>
    <definedName name="RTab6.5">#REF!</definedName>
    <definedName name="RTab6.6" localSheetId="1">#REF!</definedName>
    <definedName name="RTab6.6" localSheetId="2">#REF!</definedName>
    <definedName name="RTab6.6" localSheetId="3">#REF!</definedName>
    <definedName name="RTab6.6">#REF!</definedName>
    <definedName name="RTab6.7" localSheetId="1">#REF!</definedName>
    <definedName name="RTab6.7" localSheetId="2">#REF!</definedName>
    <definedName name="RTab6.7" localSheetId="3">#REF!</definedName>
    <definedName name="RTab6.7">#REF!</definedName>
    <definedName name="RTab6.8" localSheetId="1">#REF!</definedName>
    <definedName name="RTab6.8" localSheetId="2">#REF!</definedName>
    <definedName name="RTab6.8" localSheetId="3">#REF!</definedName>
    <definedName name="RTab6.8">#REF!</definedName>
    <definedName name="RTab6.9" localSheetId="1">#REF!</definedName>
    <definedName name="RTab6.9" localSheetId="2">#REF!</definedName>
    <definedName name="RTab6.9" localSheetId="3">#REF!</definedName>
    <definedName name="RTab6.9">#REF!</definedName>
    <definedName name="S_CONS_f" localSheetId="1">#REF!</definedName>
    <definedName name="S_CONS_f" localSheetId="2">#REF!</definedName>
    <definedName name="S_CONS_f" localSheetId="3">#REF!</definedName>
    <definedName name="S_CONS_f">#REF!</definedName>
    <definedName name="S_CURR_f" localSheetId="1">#REF!</definedName>
    <definedName name="S_CURR_f" localSheetId="2">#REF!</definedName>
    <definedName name="S_CURR_f" localSheetId="3">#REF!</definedName>
    <definedName name="S_CURR_f">#REF!</definedName>
    <definedName name="S_MONEY_f" localSheetId="1">#REF!</definedName>
    <definedName name="S_MONEY_f" localSheetId="2">#REF!</definedName>
    <definedName name="S_MONEY_f" localSheetId="3">#REF!</definedName>
    <definedName name="S_MONEY_f">#REF!</definedName>
    <definedName name="S_SAVE_f" localSheetId="1">#REF!</definedName>
    <definedName name="S_SAVE_f" localSheetId="2">#REF!</definedName>
    <definedName name="S_SAVE_f" localSheetId="3">#REF!</definedName>
    <definedName name="S_SAVE_f">#REF!</definedName>
    <definedName name="sencount" hidden="1">2</definedName>
    <definedName name="SERVICES_f" localSheetId="1">#REF!</definedName>
    <definedName name="SERVICES_f" localSheetId="2">#REF!</definedName>
    <definedName name="SERVICES_f" localSheetId="3">#REF!</definedName>
    <definedName name="SERVICES_f">#REF!</definedName>
    <definedName name="SOC" localSheetId="1">#REF!</definedName>
    <definedName name="SOC" localSheetId="2">#REF!</definedName>
    <definedName name="SOC" localSheetId="3">#REF!</definedName>
    <definedName name="SOC">#REF!</definedName>
    <definedName name="SOCC" localSheetId="1">#REF!</definedName>
    <definedName name="SOCC" localSheetId="2">#REF!</definedName>
    <definedName name="SOCC" localSheetId="3">#REF!</definedName>
    <definedName name="SOCC">#REF!</definedName>
    <definedName name="SOCCP" localSheetId="1">#REF!</definedName>
    <definedName name="SOCCP" localSheetId="2">#REF!</definedName>
    <definedName name="SOCCP" localSheetId="3">#REF!</definedName>
    <definedName name="SOCCP">#REF!</definedName>
    <definedName name="SOCIAL_f" localSheetId="1">#REF!</definedName>
    <definedName name="SOCIAL_f" localSheetId="2">#REF!</definedName>
    <definedName name="SOCIAL_f" localSheetId="3">#REF!</definedName>
    <definedName name="SOCIAL_f">#REF!</definedName>
    <definedName name="SOCM" localSheetId="1">#REF!</definedName>
    <definedName name="SOCM" localSheetId="2">#REF!</definedName>
    <definedName name="SOCM" localSheetId="3">#REF!</definedName>
    <definedName name="SOCM">#REF!</definedName>
    <definedName name="SOCRCY" localSheetId="1">#REF!</definedName>
    <definedName name="SOCRCY" localSheetId="2">#REF!</definedName>
    <definedName name="SOCRCY" localSheetId="3">#REF!</definedName>
    <definedName name="SOCRCY">#REF!</definedName>
    <definedName name="SOCRM" localSheetId="1">#REF!</definedName>
    <definedName name="SOCRM" localSheetId="2">#REF!</definedName>
    <definedName name="SOCRM" localSheetId="3">#REF!</definedName>
    <definedName name="SOCRM">#REF!</definedName>
    <definedName name="SPD_f" localSheetId="1">#REF!</definedName>
    <definedName name="SPD_f" localSheetId="2">#REF!</definedName>
    <definedName name="SPD_f" localSheetId="3">#REF!</definedName>
    <definedName name="SPD_f">#REF!</definedName>
    <definedName name="SUMMARY1" localSheetId="1">#REF!</definedName>
    <definedName name="SUMMARY1" localSheetId="2">#REF!</definedName>
    <definedName name="SUMMARY1" localSheetId="3">#REF!</definedName>
    <definedName name="SUMMARY1">#REF!</definedName>
    <definedName name="SUMMARY2" localSheetId="1">#REF!</definedName>
    <definedName name="SUMMARY2" localSheetId="2">#REF!</definedName>
    <definedName name="SUMMARY2" localSheetId="3">#REF!</definedName>
    <definedName name="SUMMARY2">#REF!</definedName>
    <definedName name="t05n" hidden="1">{#N/A,#N/A,FALSE,"т04"}</definedName>
    <definedName name="t05nn" hidden="1">{#N/A,#N/A,FALSE,"т04"}</definedName>
    <definedName name="T5.17">#REF!</definedName>
    <definedName name="Tab1.1" localSheetId="1">#REF!</definedName>
    <definedName name="Tab1.1" localSheetId="2">#REF!</definedName>
    <definedName name="Tab1.1" localSheetId="3">#REF!</definedName>
    <definedName name="Tab1.1">#REF!</definedName>
    <definedName name="Tab1.1a" localSheetId="1">#REF!</definedName>
    <definedName name="Tab1.1a" localSheetId="2">#REF!</definedName>
    <definedName name="Tab1.1a" localSheetId="3">#REF!</definedName>
    <definedName name="Tab1.1a">#REF!</definedName>
    <definedName name="Tab6.5" localSheetId="1">#REF!</definedName>
    <definedName name="Tab6.5" localSheetId="2">#REF!</definedName>
    <definedName name="Tab6.5" localSheetId="3">#REF!</definedName>
    <definedName name="Tab6.5">#REF!</definedName>
    <definedName name="Taballgastables" localSheetId="1">#REF!</definedName>
    <definedName name="Taballgastables" localSheetId="2">#REF!</definedName>
    <definedName name="Taballgastables" localSheetId="3">#REF!</definedName>
    <definedName name="Taballgastables">#REF!</definedName>
    <definedName name="TabAmort2004" localSheetId="1">#REF!</definedName>
    <definedName name="TabAmort2004" localSheetId="2">#REF!</definedName>
    <definedName name="TabAmort2004" localSheetId="3">#REF!</definedName>
    <definedName name="TabAmort2004">#REF!</definedName>
    <definedName name="TabAssumptionsImports" localSheetId="1">#REF!</definedName>
    <definedName name="TabAssumptionsImports" localSheetId="2">#REF!</definedName>
    <definedName name="TabAssumptionsImports" localSheetId="3">#REF!</definedName>
    <definedName name="TabAssumptionsImports">#REF!</definedName>
    <definedName name="TabCapAccount" localSheetId="1">#REF!</definedName>
    <definedName name="TabCapAccount" localSheetId="2">#REF!</definedName>
    <definedName name="TabCapAccount" localSheetId="3">#REF!</definedName>
    <definedName name="TabCapAccount">#REF!</definedName>
    <definedName name="Tabdebt_historic" localSheetId="1">#REF!</definedName>
    <definedName name="Tabdebt_historic" localSheetId="2">#REF!</definedName>
    <definedName name="Tabdebt_historic" localSheetId="3">#REF!</definedName>
    <definedName name="Tabdebt_historic">#REF!</definedName>
    <definedName name="Tabdebtflow" localSheetId="1">#REF!</definedName>
    <definedName name="Tabdebtflow" localSheetId="2">#REF!</definedName>
    <definedName name="Tabdebtflow" localSheetId="3">#REF!</definedName>
    <definedName name="Tabdebtflow">#REF!</definedName>
    <definedName name="TabExports" localSheetId="1">#REF!</definedName>
    <definedName name="TabExports" localSheetId="2">#REF!</definedName>
    <definedName name="TabExports" localSheetId="3">#REF!</definedName>
    <definedName name="TabExports">#REF!</definedName>
    <definedName name="TabFcredit2007" localSheetId="1">#REF!</definedName>
    <definedName name="TabFcredit2007" localSheetId="2">#REF!</definedName>
    <definedName name="TabFcredit2007" localSheetId="3">#REF!</definedName>
    <definedName name="TabFcredit2007">#REF!</definedName>
    <definedName name="TabFcredit2010" localSheetId="1">#REF!</definedName>
    <definedName name="TabFcredit2010" localSheetId="2">#REF!</definedName>
    <definedName name="TabFcredit2010" localSheetId="3">#REF!</definedName>
    <definedName name="TabFcredit2010">#REF!</definedName>
    <definedName name="TabGas_arrears_to_Russia" localSheetId="1">#REF!</definedName>
    <definedName name="TabGas_arrears_to_Russia" localSheetId="2">#REF!</definedName>
    <definedName name="TabGas_arrears_to_Russia" localSheetId="3">#REF!</definedName>
    <definedName name="TabGas_arrears_to_Russia">#REF!</definedName>
    <definedName name="TabImportdetail" localSheetId="1">#REF!</definedName>
    <definedName name="TabImportdetail" localSheetId="2">#REF!</definedName>
    <definedName name="TabImportdetail" localSheetId="3">#REF!</definedName>
    <definedName name="TabImportdetail">#REF!</definedName>
    <definedName name="TabImports" localSheetId="1">#REF!</definedName>
    <definedName name="TabImports" localSheetId="2">#REF!</definedName>
    <definedName name="TabImports" localSheetId="3">#REF!</definedName>
    <definedName name="TabImports">#REF!</definedName>
    <definedName name="Table" localSheetId="1">#REF!</definedName>
    <definedName name="Table" localSheetId="2">#REF!</definedName>
    <definedName name="Table" localSheetId="3">#REF!</definedName>
    <definedName name="Table">#REF!</definedName>
    <definedName name="Table_2____Moldova___General_Government_Budget_1995_98__Mdl_millions__1" localSheetId="1">#REF!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#REF!</definedName>
    <definedName name="Table_3._Moldova__Balance_of_Payments__1994_98" localSheetId="1">#REF!</definedName>
    <definedName name="Table_3._Moldova__Balance_of_Payments__1994_98" localSheetId="2">#REF!</definedName>
    <definedName name="Table_3._Moldova__Balance_of_Payments__1994_98" localSheetId="3">#REF!</definedName>
    <definedName name="Table_3._Moldova__Balance_of_Payments__1994_98">#REF!</definedName>
    <definedName name="Table_4.__Moldova____Monetary_Survey_and_Projections__1994_98_1" localSheetId="1">#REF!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#REF!</definedName>
    <definedName name="Table_6.__Moldova__Balance_of_Payments__1994_98" localSheetId="1">#REF!</definedName>
    <definedName name="Table_6.__Moldova__Balance_of_Payments__1994_98" localSheetId="2">#REF!</definedName>
    <definedName name="Table_6.__Moldova__Balance_of_Payments__1994_98" localSheetId="3">#REF!</definedName>
    <definedName name="Table_6.__Moldova__Balance_of_Payments__1994_98">#REF!</definedName>
    <definedName name="Table_debt">#REF!</definedName>
    <definedName name="Table129" localSheetId="1">#REF!</definedName>
    <definedName name="Table129" localSheetId="2">#REF!</definedName>
    <definedName name="Table129" localSheetId="3">#REF!</definedName>
    <definedName name="Table129">#REF!</definedName>
    <definedName name="table130" localSheetId="1">#REF!</definedName>
    <definedName name="table130" localSheetId="2">#REF!</definedName>
    <definedName name="table130" localSheetId="3">#REF!</definedName>
    <definedName name="table130">#REF!</definedName>
    <definedName name="Table135" localSheetId="1">#REF!,#REF!</definedName>
    <definedName name="Table135" localSheetId="2">#REF!,#REF!</definedName>
    <definedName name="Table135" localSheetId="3">#REF!,#REF!</definedName>
    <definedName name="Table135">#REF!,#REF!</definedName>
    <definedName name="Table16_2000" localSheetId="1">#REF!</definedName>
    <definedName name="Table16_2000" localSheetId="2">#REF!</definedName>
    <definedName name="Table16_2000" localSheetId="3">#REF!</definedName>
    <definedName name="Table16_2000">#REF!</definedName>
    <definedName name="Table17" localSheetId="1">#REF!</definedName>
    <definedName name="Table17" localSheetId="2">#REF!</definedName>
    <definedName name="Table17" localSheetId="3">#REF!</definedName>
    <definedName name="Table17">#REF!</definedName>
    <definedName name="Table19" localSheetId="1">#REF!</definedName>
    <definedName name="Table19" localSheetId="2">#REF!</definedName>
    <definedName name="Table19" localSheetId="3">#REF!</definedName>
    <definedName name="Table19">#REF!</definedName>
    <definedName name="Table20" localSheetId="1">#REF!</definedName>
    <definedName name="Table20" localSheetId="2">#REF!</definedName>
    <definedName name="Table20" localSheetId="3">#REF!</definedName>
    <definedName name="Table20">#REF!</definedName>
    <definedName name="Table21" localSheetId="1">#REF!,#REF!</definedName>
    <definedName name="Table21" localSheetId="2">#REF!,#REF!</definedName>
    <definedName name="Table21" localSheetId="3">#REF!,#REF!</definedName>
    <definedName name="Table21">#REF!,#REF!</definedName>
    <definedName name="Table22" localSheetId="1">#REF!</definedName>
    <definedName name="Table22" localSheetId="2">#REF!</definedName>
    <definedName name="Table22" localSheetId="3">#REF!</definedName>
    <definedName name="Table22">#REF!</definedName>
    <definedName name="Table23" localSheetId="1">#REF!</definedName>
    <definedName name="Table23" localSheetId="2">#REF!</definedName>
    <definedName name="Table23" localSheetId="3">#REF!</definedName>
    <definedName name="Table23">#REF!</definedName>
    <definedName name="Table24" localSheetId="1">#REF!</definedName>
    <definedName name="Table24" localSheetId="2">#REF!</definedName>
    <definedName name="Table24" localSheetId="3">#REF!</definedName>
    <definedName name="Table24">#REF!</definedName>
    <definedName name="Table25" localSheetId="1">#REF!</definedName>
    <definedName name="Table25" localSheetId="2">#REF!</definedName>
    <definedName name="Table25" localSheetId="3">#REF!</definedName>
    <definedName name="Table25">#REF!</definedName>
    <definedName name="Table26" localSheetId="1">#REF!</definedName>
    <definedName name="Table26" localSheetId="2">#REF!</definedName>
    <definedName name="Table26" localSheetId="3">#REF!</definedName>
    <definedName name="Table26">#REF!</definedName>
    <definedName name="Table27" localSheetId="1">#REF!</definedName>
    <definedName name="Table27" localSheetId="2">#REF!</definedName>
    <definedName name="Table27" localSheetId="3">#REF!</definedName>
    <definedName name="Table27">#REF!</definedName>
    <definedName name="Table28" localSheetId="1">#REF!</definedName>
    <definedName name="Table28" localSheetId="2">#REF!</definedName>
    <definedName name="Table28" localSheetId="3">#REF!</definedName>
    <definedName name="Table28">#REF!</definedName>
    <definedName name="Table29" localSheetId="1">#REF!</definedName>
    <definedName name="Table29" localSheetId="2">#REF!</definedName>
    <definedName name="Table29" localSheetId="3">#REF!</definedName>
    <definedName name="Table29">#REF!</definedName>
    <definedName name="Table30" localSheetId="1">#REF!</definedName>
    <definedName name="Table30" localSheetId="2">#REF!</definedName>
    <definedName name="Table30" localSheetId="3">#REF!</definedName>
    <definedName name="Table30">#REF!</definedName>
    <definedName name="Table31" localSheetId="1">#REF!</definedName>
    <definedName name="Table31" localSheetId="2">#REF!</definedName>
    <definedName name="Table31" localSheetId="3">#REF!</definedName>
    <definedName name="Table31">#REF!</definedName>
    <definedName name="Table32" localSheetId="1">#REF!</definedName>
    <definedName name="Table32" localSheetId="2">#REF!</definedName>
    <definedName name="Table32" localSheetId="3">#REF!</definedName>
    <definedName name="Table32">#REF!</definedName>
    <definedName name="Table33" localSheetId="1">#REF!</definedName>
    <definedName name="Table33" localSheetId="2">#REF!</definedName>
    <definedName name="Table33" localSheetId="3">#REF!</definedName>
    <definedName name="Table33">#REF!</definedName>
    <definedName name="Table330" localSheetId="1">#REF!</definedName>
    <definedName name="Table330" localSheetId="2">#REF!</definedName>
    <definedName name="Table330" localSheetId="3">#REF!</definedName>
    <definedName name="Table330">#REF!</definedName>
    <definedName name="Table336" localSheetId="1">#REF!</definedName>
    <definedName name="Table336" localSheetId="2">#REF!</definedName>
    <definedName name="Table336" localSheetId="3">#REF!</definedName>
    <definedName name="Table336">#REF!</definedName>
    <definedName name="Table34" localSheetId="1">#REF!</definedName>
    <definedName name="Table34" localSheetId="2">#REF!</definedName>
    <definedName name="Table34" localSheetId="3">#REF!</definedName>
    <definedName name="Table34">#REF!</definedName>
    <definedName name="Table35" localSheetId="1">#REF!</definedName>
    <definedName name="Table35" localSheetId="2">#REF!</definedName>
    <definedName name="Table35" localSheetId="3">#REF!</definedName>
    <definedName name="Table35">#REF!</definedName>
    <definedName name="Table36" localSheetId="1">#REF!</definedName>
    <definedName name="Table36" localSheetId="2">#REF!</definedName>
    <definedName name="Table36" localSheetId="3">#REF!</definedName>
    <definedName name="Table36">#REF!</definedName>
    <definedName name="Table37" localSheetId="1">#REF!</definedName>
    <definedName name="Table37" localSheetId="2">#REF!</definedName>
    <definedName name="Table37" localSheetId="3">#REF!</definedName>
    <definedName name="Table37">#REF!</definedName>
    <definedName name="Table38" localSheetId="1">#REF!</definedName>
    <definedName name="Table38" localSheetId="2">#REF!</definedName>
    <definedName name="Table38" localSheetId="3">#REF!</definedName>
    <definedName name="Table38">#REF!</definedName>
    <definedName name="Table39" localSheetId="1">#REF!</definedName>
    <definedName name="Table39" localSheetId="2">#REF!</definedName>
    <definedName name="Table39" localSheetId="3">#REF!</definedName>
    <definedName name="Table39">#REF!</definedName>
    <definedName name="Table40" localSheetId="1">#REF!</definedName>
    <definedName name="Table40" localSheetId="2">#REF!</definedName>
    <definedName name="Table40" localSheetId="3">#REF!</definedName>
    <definedName name="Table40">#REF!</definedName>
    <definedName name="Table41" localSheetId="1">#REF!</definedName>
    <definedName name="Table41" localSheetId="2">#REF!</definedName>
    <definedName name="Table41" localSheetId="3">#REF!</definedName>
    <definedName name="Table41">#REF!</definedName>
    <definedName name="Table42" localSheetId="1">#REF!</definedName>
    <definedName name="Table42" localSheetId="2">#REF!</definedName>
    <definedName name="Table42" localSheetId="3">#REF!</definedName>
    <definedName name="Table42">#REF!</definedName>
    <definedName name="Table43" localSheetId="1">#REF!</definedName>
    <definedName name="Table43" localSheetId="2">#REF!</definedName>
    <definedName name="Table43" localSheetId="3">#REF!</definedName>
    <definedName name="Table43">#REF!</definedName>
    <definedName name="Table44" localSheetId="1">#REF!</definedName>
    <definedName name="Table44" localSheetId="2">#REF!</definedName>
    <definedName name="Table44" localSheetId="3">#REF!</definedName>
    <definedName name="Table44">#REF!</definedName>
    <definedName name="TabMTBOP2006" localSheetId="1">#REF!</definedName>
    <definedName name="TabMTBOP2006" localSheetId="2">#REF!</definedName>
    <definedName name="TabMTBOP2006" localSheetId="3">#REF!</definedName>
    <definedName name="TabMTBOP2006">#REF!</definedName>
    <definedName name="TabMTbop2010" localSheetId="1">#REF!</definedName>
    <definedName name="TabMTbop2010" localSheetId="2">#REF!</definedName>
    <definedName name="TabMTbop2010" localSheetId="3">#REF!</definedName>
    <definedName name="TabMTbop2010">#REF!</definedName>
    <definedName name="TabMTdebt" localSheetId="1">#REF!</definedName>
    <definedName name="TabMTdebt" localSheetId="2">#REF!</definedName>
    <definedName name="TabMTdebt" localSheetId="3">#REF!</definedName>
    <definedName name="TabMTdebt">#REF!</definedName>
    <definedName name="TabNonfactorServices_and_Income" localSheetId="1">#REF!</definedName>
    <definedName name="TabNonfactorServices_and_Income" localSheetId="2">#REF!</definedName>
    <definedName name="TabNonfactorServices_and_Income" localSheetId="3">#REF!</definedName>
    <definedName name="TabNonfactorServices_and_Income">#REF!</definedName>
    <definedName name="TabOutMon" localSheetId="1">#REF!</definedName>
    <definedName name="TabOutMon" localSheetId="2">#REF!</definedName>
    <definedName name="TabOutMon" localSheetId="3">#REF!</definedName>
    <definedName name="TabOutMon">#REF!</definedName>
    <definedName name="TabsimplifiedBOP" localSheetId="1">#REF!</definedName>
    <definedName name="TabsimplifiedBOP" localSheetId="2">#REF!</definedName>
    <definedName name="TabsimplifiedBOP" localSheetId="3">#REF!</definedName>
    <definedName name="TabsimplifiedBOP">#REF!</definedName>
    <definedName name="TAX_f" localSheetId="1">#REF!</definedName>
    <definedName name="TAX_f" localSheetId="2">#REF!</definedName>
    <definedName name="TAX_f" localSheetId="3">#REF!</definedName>
    <definedName name="TAX_f">#REF!</definedName>
    <definedName name="TaxArrears" localSheetId="1">#REF!</definedName>
    <definedName name="TaxArrears" localSheetId="2">#REF!</definedName>
    <definedName name="TaxArrears" localSheetId="3">#REF!</definedName>
    <definedName name="TaxArrears">#REF!</definedName>
    <definedName name="TB" localSheetId="1">#REF!</definedName>
    <definedName name="TB" localSheetId="2">#REF!</definedName>
    <definedName name="TB" localSheetId="3">#REF!</definedName>
    <definedName name="TB">#REF!</definedName>
    <definedName name="TB_f" localSheetId="1">#REF!</definedName>
    <definedName name="TB_f" localSheetId="2">#REF!</definedName>
    <definedName name="TB_f" localSheetId="3">#REF!</definedName>
    <definedName name="TB_f">#REF!</definedName>
    <definedName name="Tbl_GFN">#REF!</definedName>
    <definedName name="TD_f" localSheetId="1">#REF!</definedName>
    <definedName name="TD_f" localSheetId="2">#REF!</definedName>
    <definedName name="TD_f" localSheetId="3">#REF!</definedName>
    <definedName name="TD_f">#REF!</definedName>
    <definedName name="TDNF" localSheetId="1">#REF!</definedName>
    <definedName name="TDNF" localSheetId="2">#REF!</definedName>
    <definedName name="TDNF" localSheetId="3">#REF!</definedName>
    <definedName name="TDNF">#REF!</definedName>
    <definedName name="TDNFM" localSheetId="1">#REF!</definedName>
    <definedName name="TDNFM" localSheetId="2">#REF!</definedName>
    <definedName name="TDNFM" localSheetId="3">#REF!</definedName>
    <definedName name="TDNFM">#REF!</definedName>
    <definedName name="TDNFRM" localSheetId="1">#REF!</definedName>
    <definedName name="TDNFRM" localSheetId="2">#REF!</definedName>
    <definedName name="TDNFRM" localSheetId="3">#REF!</definedName>
    <definedName name="TDNFRM">#REF!</definedName>
    <definedName name="TDNFRY" localSheetId="1">#REF!</definedName>
    <definedName name="TDNFRY" localSheetId="2">#REF!</definedName>
    <definedName name="TDNFRY" localSheetId="3">#REF!</definedName>
    <definedName name="TDNFRY">#REF!</definedName>
    <definedName name="TDNFY" localSheetId="1">#REF!</definedName>
    <definedName name="TDNFY" localSheetId="2">#REF!</definedName>
    <definedName name="TDNFY" localSheetId="3">#REF!</definedName>
    <definedName name="TDNFY">#REF!</definedName>
    <definedName name="TDNFYN" localSheetId="1">#REF!</definedName>
    <definedName name="TDNFYN" localSheetId="2">#REF!</definedName>
    <definedName name="TDNFYN" localSheetId="3">#REF!</definedName>
    <definedName name="TDNFYN">#REF!</definedName>
    <definedName name="TDNFYND" localSheetId="1">#REF!</definedName>
    <definedName name="TDNFYND" localSheetId="2">#REF!</definedName>
    <definedName name="TDNFYND" localSheetId="3">#REF!</definedName>
    <definedName name="TDNFYND">#REF!</definedName>
    <definedName name="teset" hidden="1">{#N/A,#N/A,FALSE,"SimInp1";#N/A,#N/A,FALSE,"SimInp2";#N/A,#N/A,FALSE,"SimOut1";#N/A,#N/A,FALSE,"SimOut2";#N/A,#N/A,FALSE,"SimOut3";#N/A,#N/A,FALSE,"SimOut4";#N/A,#N/A,FALSE,"SimOut5"}</definedName>
    <definedName name="Trade_balance" localSheetId="1">#REF!</definedName>
    <definedName name="Trade_balance" localSheetId="2">#REF!</definedName>
    <definedName name="Trade_balance" localSheetId="3">#REF!</definedName>
    <definedName name="Trade_balance">#REF!</definedName>
    <definedName name="trade_figure" localSheetId="1">#REF!</definedName>
    <definedName name="trade_figure" localSheetId="2">#REF!</definedName>
    <definedName name="trade_figure" localSheetId="3">#REF!</definedName>
    <definedName name="trade_figure">#REF!</definedName>
    <definedName name="tre">#REF!</definedName>
    <definedName name="TURN" localSheetId="1">#REF!</definedName>
    <definedName name="TURN" localSheetId="2">#REF!</definedName>
    <definedName name="TURN" localSheetId="3">#REF!</definedName>
    <definedName name="TURN">#REF!</definedName>
    <definedName name="TURN_F" localSheetId="1">#REF!</definedName>
    <definedName name="TURN_F" localSheetId="2">#REF!</definedName>
    <definedName name="TURN_F" localSheetId="3">#REF!</definedName>
    <definedName name="TURN_F">#REF!</definedName>
    <definedName name="TURNM" localSheetId="1">#REF!</definedName>
    <definedName name="TURNM" localSheetId="2">#REF!</definedName>
    <definedName name="TURNM" localSheetId="3">#REF!</definedName>
    <definedName name="TURNM">#REF!</definedName>
    <definedName name="TURNMY" localSheetId="1">#REF!</definedName>
    <definedName name="TURNMY" localSheetId="2">#REF!</definedName>
    <definedName name="TURNMY" localSheetId="3">#REF!</definedName>
    <definedName name="TURNMY">#REF!</definedName>
    <definedName name="TURNR" localSheetId="1">#REF!</definedName>
    <definedName name="TURNR" localSheetId="2">#REF!</definedName>
    <definedName name="TURNR" localSheetId="3">#REF!</definedName>
    <definedName name="TURNR">#REF!</definedName>
    <definedName name="TURNR_F" localSheetId="1">#REF!</definedName>
    <definedName name="TURNR_F" localSheetId="2">#REF!</definedName>
    <definedName name="TURNR_F" localSheetId="3">#REF!</definedName>
    <definedName name="TURNR_F">#REF!</definedName>
    <definedName name="TURNRM" localSheetId="1">#REF!</definedName>
    <definedName name="TURNRM" localSheetId="2">#REF!</definedName>
    <definedName name="TURNRM" localSheetId="3">#REF!</definedName>
    <definedName name="TURNRM">#REF!</definedName>
    <definedName name="TURNY" localSheetId="1">#REF!</definedName>
    <definedName name="TURNY" localSheetId="2">#REF!</definedName>
    <definedName name="TURNY" localSheetId="3">#REF!</definedName>
    <definedName name="TURNY">#REF!</definedName>
    <definedName name="UNEMP">#REF!</definedName>
    <definedName name="UNEMP_F" localSheetId="1">#REF!</definedName>
    <definedName name="UNEMP_F" localSheetId="2">#REF!</definedName>
    <definedName name="UNEMP_F" localSheetId="3">#REF!</definedName>
    <definedName name="UNEMP_F">#REF!</definedName>
    <definedName name="UNEMP_P" localSheetId="1">#REF!</definedName>
    <definedName name="UNEMP_P" localSheetId="2">#REF!</definedName>
    <definedName name="UNEMP_P" localSheetId="3">#REF!</definedName>
    <definedName name="UNEMP_P">#REF!</definedName>
    <definedName name="USAA" localSheetId="1">#REF!</definedName>
    <definedName name="USAA" localSheetId="2">#REF!</definedName>
    <definedName name="USAA" localSheetId="3">#REF!</definedName>
    <definedName name="USAA">#REF!</definedName>
    <definedName name="USAAM" localSheetId="1">#REF!</definedName>
    <definedName name="USAAM" localSheetId="2">#REF!</definedName>
    <definedName name="USAAM" localSheetId="3">#REF!</definedName>
    <definedName name="USAAM">#REF!</definedName>
    <definedName name="USAAY" localSheetId="1">#REF!</definedName>
    <definedName name="USAAY" localSheetId="2">#REF!</definedName>
    <definedName name="USAAY" localSheetId="3">#REF!</definedName>
    <definedName name="USAAY">#REF!</definedName>
    <definedName name="USAE" localSheetId="1">#REF!</definedName>
    <definedName name="USAE" localSheetId="2">#REF!</definedName>
    <definedName name="USAE" localSheetId="3">#REF!</definedName>
    <definedName name="USAE">#REF!</definedName>
    <definedName name="USAEM" localSheetId="1">#REF!</definedName>
    <definedName name="USAEM" localSheetId="2">#REF!</definedName>
    <definedName name="USAEM" localSheetId="3">#REF!</definedName>
    <definedName name="USAEM">#REF!</definedName>
    <definedName name="USAEY" localSheetId="1">#REF!</definedName>
    <definedName name="USAEY" localSheetId="2">#REF!</definedName>
    <definedName name="USAEY" localSheetId="3">#REF!</definedName>
    <definedName name="USAEY">#REF!</definedName>
    <definedName name="USAYA" localSheetId="1">#REF!</definedName>
    <definedName name="USAYA" localSheetId="2">#REF!</definedName>
    <definedName name="USAYA" localSheetId="3">#REF!</definedName>
    <definedName name="USAYA">#REF!</definedName>
    <definedName name="V">#REF!</definedName>
    <definedName name="Vaga" hidden="1">{#N/A,#N/A,FALSE,"т02бд"}</definedName>
    <definedName name="VM0" localSheetId="1">#REF!</definedName>
    <definedName name="VM0" localSheetId="2">#REF!</definedName>
    <definedName name="VM0" localSheetId="3">#REF!</definedName>
    <definedName name="VM0">#REF!</definedName>
    <definedName name="VM0M" localSheetId="1">#REF!</definedName>
    <definedName name="VM0M" localSheetId="2">#REF!</definedName>
    <definedName name="VM0M" localSheetId="3">#REF!</definedName>
    <definedName name="VM0M">#REF!</definedName>
    <definedName name="VM0MC" localSheetId="1">#REF!</definedName>
    <definedName name="VM0MC" localSheetId="2">#REF!</definedName>
    <definedName name="VM0MC" localSheetId="3">#REF!</definedName>
    <definedName name="VM0MC">#REF!</definedName>
    <definedName name="VM3M" localSheetId="1">#REF!</definedName>
    <definedName name="VM3M" localSheetId="2">#REF!</definedName>
    <definedName name="VM3M" localSheetId="3">#REF!</definedName>
    <definedName name="VM3M">#REF!</definedName>
    <definedName name="VM3MC" localSheetId="1">#REF!</definedName>
    <definedName name="VM3MC" localSheetId="2">#REF!</definedName>
    <definedName name="VM3MC" localSheetId="3">#REF!</definedName>
    <definedName name="VM3MC">#REF!</definedName>
    <definedName name="VM3P" localSheetId="1">#REF!</definedName>
    <definedName name="VM3P" localSheetId="2">#REF!</definedName>
    <definedName name="VM3P" localSheetId="3">#REF!</definedName>
    <definedName name="VM3P">#REF!</definedName>
    <definedName name="vvvv" hidden="1">{#N/A,#N/A,FALSE,"т02бд"}</definedName>
    <definedName name="W">#REF!</definedName>
    <definedName name="W_F" localSheetId="1">#REF!</definedName>
    <definedName name="W_F" localSheetId="2">#REF!</definedName>
    <definedName name="W_F" localSheetId="3">#REF!</definedName>
    <definedName name="W_F">#REF!</definedName>
    <definedName name="W_P" localSheetId="1">#REF!</definedName>
    <definedName name="W_P" localSheetId="2">#REF!</definedName>
    <definedName name="W_P" localSheetId="3">#REF!</definedName>
    <definedName name="W_P">#REF!</definedName>
    <definedName name="WAG" localSheetId="1">#REF!</definedName>
    <definedName name="WAG" localSheetId="2">#REF!</definedName>
    <definedName name="WAG" localSheetId="3">#REF!</definedName>
    <definedName name="WAG">#REF!</definedName>
    <definedName name="WAGC" localSheetId="1">#REF!</definedName>
    <definedName name="WAGC" localSheetId="2">#REF!</definedName>
    <definedName name="WAGC" localSheetId="3">#REF!</definedName>
    <definedName name="WAGC">#REF!</definedName>
    <definedName name="WAGCP" localSheetId="1">#REF!</definedName>
    <definedName name="WAGCP" localSheetId="2">#REF!</definedName>
    <definedName name="WAGCP" localSheetId="3">#REF!</definedName>
    <definedName name="WAGCP">#REF!</definedName>
    <definedName name="Wage">#REF!</definedName>
    <definedName name="WAGE_f" localSheetId="1">#REF!</definedName>
    <definedName name="WAGE_f" localSheetId="2">#REF!</definedName>
    <definedName name="WAGE_f" localSheetId="3">#REF!</definedName>
    <definedName name="WAGE_f">#REF!</definedName>
    <definedName name="WAGE_P" localSheetId="1">#REF!</definedName>
    <definedName name="WAGE_P" localSheetId="2">#REF!</definedName>
    <definedName name="WAGE_P" localSheetId="3">#REF!</definedName>
    <definedName name="WAGE_P">#REF!</definedName>
    <definedName name="WAGEM" localSheetId="1">#REF!</definedName>
    <definedName name="WAGEM" localSheetId="2">#REF!</definedName>
    <definedName name="WAGEM" localSheetId="3">#REF!</definedName>
    <definedName name="WAGEM">#REF!</definedName>
    <definedName name="WAGER">#REF!</definedName>
    <definedName name="WAGER_f" localSheetId="1">#REF!</definedName>
    <definedName name="WAGER_f" localSheetId="2">#REF!</definedName>
    <definedName name="WAGER_f" localSheetId="3">#REF!</definedName>
    <definedName name="WAGER_f">#REF!</definedName>
    <definedName name="WAGERM" localSheetId="1">#REF!</definedName>
    <definedName name="WAGERM" localSheetId="2">#REF!</definedName>
    <definedName name="WAGERM" localSheetId="3">#REF!</definedName>
    <definedName name="WAGERM">#REF!</definedName>
    <definedName name="WAGERY" localSheetId="1">#REF!</definedName>
    <definedName name="WAGERY" localSheetId="2">#REF!</definedName>
    <definedName name="WAGERY" localSheetId="3">#REF!</definedName>
    <definedName name="WAGERY">#REF!</definedName>
    <definedName name="WAGES">#REF!</definedName>
    <definedName name="WAGES_F" localSheetId="1">#REF!</definedName>
    <definedName name="WAGES_F" localSheetId="2">#REF!</definedName>
    <definedName name="WAGES_F" localSheetId="3">#REF!</definedName>
    <definedName name="WAGES_F">#REF!</definedName>
    <definedName name="WAGES_P" localSheetId="1">#REF!</definedName>
    <definedName name="WAGES_P" localSheetId="2">#REF!</definedName>
    <definedName name="WAGES_P" localSheetId="3">#REF!</definedName>
    <definedName name="WAGES_P">#REF!</definedName>
    <definedName name="WAGESK_f" localSheetId="1">#REF!</definedName>
    <definedName name="WAGESK_f" localSheetId="2">#REF!</definedName>
    <definedName name="WAGESK_f" localSheetId="3">#REF!</definedName>
    <definedName name="WAGESK_f">#REF!</definedName>
    <definedName name="WAGESP_f" localSheetId="1">#REF!</definedName>
    <definedName name="WAGESP_f" localSheetId="2">#REF!</definedName>
    <definedName name="WAGESP_f" localSheetId="3">#REF!</definedName>
    <definedName name="WAGESP_f">#REF!</definedName>
    <definedName name="WAGESR_f" localSheetId="1">#REF!</definedName>
    <definedName name="WAGESR_f" localSheetId="2">#REF!</definedName>
    <definedName name="WAGESR_f" localSheetId="3">#REF!</definedName>
    <definedName name="WAGESR_f">#REF!</definedName>
    <definedName name="WAGESW_f" localSheetId="1">#REF!</definedName>
    <definedName name="WAGESW_f" localSheetId="2">#REF!</definedName>
    <definedName name="WAGESW_f" localSheetId="3">#REF!</definedName>
    <definedName name="WAGESW_f">#REF!</definedName>
    <definedName name="WAGEYA" localSheetId="1">#REF!</definedName>
    <definedName name="WAGEYA" localSheetId="2">#REF!</definedName>
    <definedName name="WAGEYA" localSheetId="3">#REF!</definedName>
    <definedName name="WAGEYA">#REF!</definedName>
    <definedName name="WAGM" localSheetId="1">#REF!</definedName>
    <definedName name="WAGM" localSheetId="2">#REF!</definedName>
    <definedName name="WAGM" localSheetId="3">#REF!</definedName>
    <definedName name="WAGM">#REF!</definedName>
    <definedName name="WAGRCY" localSheetId="1">#REF!</definedName>
    <definedName name="WAGRCY" localSheetId="2">#REF!</definedName>
    <definedName name="WAGRCY" localSheetId="3">#REF!</definedName>
    <definedName name="WAGRCY">#REF!</definedName>
    <definedName name="WAGRM" localSheetId="1">#REF!</definedName>
    <definedName name="WAGRM" localSheetId="2">#REF!</definedName>
    <definedName name="WAGRM" localSheetId="3">#REF!</definedName>
    <definedName name="WAGRM">#REF!</definedName>
    <definedName name="WPI" localSheetId="1">#REF!</definedName>
    <definedName name="WPI" localSheetId="2">#REF!</definedName>
    <definedName name="WPI" localSheetId="3">#REF!</definedName>
    <definedName name="WPI">#REF!</definedName>
    <definedName name="WPI_F" localSheetId="1">#REF!</definedName>
    <definedName name="WPI_F" localSheetId="2">#REF!</definedName>
    <definedName name="WPI_F" localSheetId="3">#REF!</definedName>
    <definedName name="WPI_F">#REF!</definedName>
    <definedName name="WPI_P" localSheetId="1">#REF!</definedName>
    <definedName name="WPI_P" localSheetId="2">#REF!</definedName>
    <definedName name="WPI_P" localSheetId="3">#REF!</definedName>
    <definedName name="WPI_P">#REF!</definedName>
    <definedName name="WPIA_f" localSheetId="1">#REF!</definedName>
    <definedName name="WPIA_f" localSheetId="2">#REF!</definedName>
    <definedName name="WPIA_f" localSheetId="3">#REF!</definedName>
    <definedName name="WPIA_f">#REF!</definedName>
    <definedName name="WPIAVG">#REF!</definedName>
    <definedName name="WPIAVG_F" localSheetId="1">#REF!</definedName>
    <definedName name="WPIAVG_F" localSheetId="2">#REF!</definedName>
    <definedName name="WPIAVG_F" localSheetId="3">#REF!</definedName>
    <definedName name="WPIAVG_F">#REF!</definedName>
    <definedName name="WPIAVG_P" localSheetId="1">#REF!</definedName>
    <definedName name="WPIAVG_P" localSheetId="2">#REF!</definedName>
    <definedName name="WPIAVG_P" localSheetId="3">#REF!</definedName>
    <definedName name="WPIAVG_P">#REF!</definedName>
    <definedName name="WPICA" localSheetId="1">#REF!</definedName>
    <definedName name="WPICA" localSheetId="2">#REF!</definedName>
    <definedName name="WPICA" localSheetId="3">#REF!</definedName>
    <definedName name="WPICA">#REF!</definedName>
    <definedName name="WPImov_f" localSheetId="1">#REF!</definedName>
    <definedName name="WPImov_f" localSheetId="2">#REF!</definedName>
    <definedName name="WPImov_f" localSheetId="3">#REF!</definedName>
    <definedName name="WPImov_f">#REF!</definedName>
    <definedName name="WPIMY" localSheetId="1">#REF!</definedName>
    <definedName name="WPIMY" localSheetId="2">#REF!</definedName>
    <definedName name="WPIMY" localSheetId="3">#REF!</definedName>
    <definedName name="WPIMY">#REF!</definedName>
    <definedName name="WPIMYA" localSheetId="1">#REF!</definedName>
    <definedName name="WPIMYA" localSheetId="2">#REF!</definedName>
    <definedName name="WPIMYA" localSheetId="3">#REF!</definedName>
    <definedName name="WPIMYA">#REF!</definedName>
    <definedName name="WPIY" localSheetId="1">#REF!</definedName>
    <definedName name="WPIY" localSheetId="2">#REF!</definedName>
    <definedName name="WPIY" localSheetId="3">#REF!</definedName>
    <definedName name="WPIY">#REF!</definedName>
    <definedName name="WR">#REF!</definedName>
    <definedName name="WR_P" localSheetId="1">#REF!</definedName>
    <definedName name="WR_P" localSheetId="2">#REF!</definedName>
    <definedName name="WR_P" localSheetId="3">#REF!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1">#REF!</definedName>
    <definedName name="Year2" localSheetId="2">#REF!</definedName>
    <definedName name="Year2" localSheetId="3">#REF!</definedName>
    <definedName name="Year2">#REF!</definedName>
    <definedName name="zDollarGDP">#REF!</definedName>
    <definedName name="zGDPgrowth" localSheetId="1">#REF!</definedName>
    <definedName name="zGDPgrowth" localSheetId="2">#REF!</definedName>
    <definedName name="zGDPgrowth" localSheetId="3">#REF!</definedName>
    <definedName name="zGDPgrowth">#REF!</definedName>
    <definedName name="zgxsd" hidden="1">{#N/A,#N/A,FALSE,"т02бд"}</definedName>
    <definedName name="zIGNFS" localSheetId="1">#REF!</definedName>
    <definedName name="zIGNFS" localSheetId="2">#REF!</definedName>
    <definedName name="zIGNFS" localSheetId="3">#REF!</definedName>
    <definedName name="zIGNFS">#REF!</definedName>
    <definedName name="zImports" localSheetId="1">#REF!</definedName>
    <definedName name="zImports" localSheetId="2">#REF!</definedName>
    <definedName name="zImports" localSheetId="3">#REF!</definedName>
    <definedName name="zImports">#REF!</definedName>
    <definedName name="zLiborUS" localSheetId="1">#REF!</definedName>
    <definedName name="zLiborUS" localSheetId="2">#REF!</definedName>
    <definedName name="zLiborUS" localSheetId="3">#REF!</definedName>
    <definedName name="zLiborUS">#REF!</definedName>
    <definedName name="zReserves">#REF!</definedName>
    <definedName name="zRoWCPIchange" localSheetId="1">#REF!</definedName>
    <definedName name="zRoWCPIchange" localSheetId="2">#REF!</definedName>
    <definedName name="zRoWCPIchange" localSheetId="3">#REF!</definedName>
    <definedName name="zRoWCPIchange">#REF!</definedName>
    <definedName name="zSDReRate">#REF!</definedName>
    <definedName name="zXGNFS" localSheetId="1">#REF!</definedName>
    <definedName name="zXGNFS" localSheetId="2">#REF!</definedName>
    <definedName name="zXGNFS" localSheetId="3">#REF!</definedName>
    <definedName name="zXGNFS">#REF!</definedName>
    <definedName name="zxz" hidden="1">{#N/A,#N/A,FALSE,"т02бд"}</definedName>
    <definedName name="_xlnm.Database" localSheetId="1">#REF!</definedName>
    <definedName name="_xlnm.Database" localSheetId="2">#REF!</definedName>
    <definedName name="_xlnm.Database" localSheetId="3">#REF!</definedName>
    <definedName name="_xlnm.Database">#REF!</definedName>
    <definedName name="вававав" hidden="1">{#N/A,#N/A,FALSE,"т02бд"}</definedName>
    <definedName name="д17.1">#REF!</definedName>
    <definedName name="еппп" hidden="1">{#N/A,#N/A,FALSE,"т02бд"}</definedName>
    <definedName name="_xlnm.Print_Titles" localSheetId="1">'2'!$A:$C</definedName>
    <definedName name="_xlnm.Print_Titles" localSheetId="2">'5'!$A:$C</definedName>
    <definedName name="_xlnm.Print_Titles" localSheetId="3">'8'!$A:$C</definedName>
    <definedName name="збз1998" localSheetId="1">#REF!</definedName>
    <definedName name="збз1998" localSheetId="2">#REF!</definedName>
    <definedName name="збз1998" localSheetId="3">#REF!</definedName>
    <definedName name="збз1998">#REF!</definedName>
    <definedName name="ііі" hidden="1">{"MONA",#N/A,FALSE,"S"}</definedName>
    <definedName name="М2">#REF!</definedName>
    <definedName name="нy69" localSheetId="1">#REF!</definedName>
    <definedName name="нy69" localSheetId="2">#REF!</definedName>
    <definedName name="нy69" localSheetId="3">#REF!</definedName>
    <definedName name="нy69">#REF!</definedName>
    <definedName name="нука69" localSheetId="1">#REF!</definedName>
    <definedName name="нука69" localSheetId="2">#REF!</definedName>
    <definedName name="нука69" localSheetId="3">#REF!</definedName>
    <definedName name="нука69">#REF!</definedName>
    <definedName name="_xlnm.Print_Area" localSheetId="0">'0'!$C$3:$J$20</definedName>
    <definedName name="_xlnm.Print_Area" localSheetId="3">'8'!$A$1:$W$39</definedName>
    <definedName name="_xlnm.Print_Area">#N/A</definedName>
    <definedName name="Область_печати_ИМ" localSheetId="1">#REF!</definedName>
    <definedName name="Область_печати_ИМ" localSheetId="2">#REF!</definedName>
    <definedName name="Область_печати_ИМ" localSheetId="3">#REF!</definedName>
    <definedName name="Область_печати_ИМ">#REF!</definedName>
    <definedName name="пп" hidden="1">{#N/A,#N/A,FALSE,"т04"}</definedName>
    <definedName name="Список">#REF!</definedName>
    <definedName name="т01" localSheetId="1">#REF!</definedName>
    <definedName name="т01" localSheetId="2">#REF!</definedName>
    <definedName name="т01" localSheetId="3">#REF!</definedName>
    <definedName name="т01">#REF!</definedName>
    <definedName name="т05" hidden="1">{#N/A,#N/A,FALSE,"т04"}</definedName>
    <definedName name="т06" localSheetId="1">#REF!</definedName>
    <definedName name="т06" localSheetId="2">#REF!</definedName>
    <definedName name="т06" localSheetId="3">#REF!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1">#REF!</definedName>
    <definedName name="т17.2" localSheetId="2">#REF!</definedName>
    <definedName name="т17.2" localSheetId="3">#REF!</definedName>
    <definedName name="т17.2">#REF!</definedName>
    <definedName name="т17.2.2001">#REF!</definedName>
    <definedName name="т17.3">#REF!</definedName>
    <definedName name="т17.3.2001">#REF!</definedName>
    <definedName name="т17.4" localSheetId="1">#REF!</definedName>
    <definedName name="т17.4" localSheetId="2">#REF!</definedName>
    <definedName name="т17.4" localSheetId="3">#REF!</definedName>
    <definedName name="т17.4">#REF!</definedName>
    <definedName name="т17.4.1999" localSheetId="1">#REF!</definedName>
    <definedName name="т17.4.1999" localSheetId="2">#REF!</definedName>
    <definedName name="т17.4.1999" localSheetId="3">#REF!</definedName>
    <definedName name="т17.4.1999">#REF!</definedName>
    <definedName name="т17.4.2001" localSheetId="1">#REF!</definedName>
    <definedName name="т17.4.2001" localSheetId="2">#REF!</definedName>
    <definedName name="т17.4.2001" localSheetId="3">#REF!</definedName>
    <definedName name="т17.4.2001">#REF!</definedName>
    <definedName name="т17.5" localSheetId="1">#REF!</definedName>
    <definedName name="т17.5" localSheetId="2">#REF!</definedName>
    <definedName name="т17.5" localSheetId="3">#REF!</definedName>
    <definedName name="т17.5">#REF!</definedName>
    <definedName name="т17.5.2001" localSheetId="1">#REF!</definedName>
    <definedName name="т17.5.2001" localSheetId="2">#REF!</definedName>
    <definedName name="т17.5.2001" localSheetId="3">#REF!</definedName>
    <definedName name="т17.5.2001">#REF!</definedName>
    <definedName name="т17.7" localSheetId="1">#REF!</definedName>
    <definedName name="т17.7" localSheetId="2">#REF!</definedName>
    <definedName name="т17.7" localSheetId="3">#REF!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3" i="9" l="1"/>
  <c r="B9" i="4"/>
  <c r="A40" i="4" l="1"/>
  <c r="B26" i="4" l="1"/>
  <c r="B17" i="4"/>
  <c r="B15" i="4"/>
  <c r="A35" i="9" l="1"/>
  <c r="A28" i="6" l="1"/>
  <c r="B10" i="9" l="1"/>
  <c r="B9" i="9"/>
  <c r="B18" i="4" l="1"/>
  <c r="B16" i="4"/>
  <c r="A30" i="9" l="1"/>
  <c r="A2" i="4"/>
  <c r="A39" i="9"/>
  <c r="B3" i="9"/>
  <c r="B19" i="9"/>
  <c r="A2" i="9"/>
  <c r="A32" i="6"/>
  <c r="A16" i="6"/>
  <c r="A2" i="6"/>
  <c r="B38" i="4" l="1"/>
  <c r="B37" i="4"/>
  <c r="B36" i="4"/>
  <c r="B35" i="4"/>
  <c r="B34" i="4"/>
  <c r="B33" i="4"/>
  <c r="B32" i="4"/>
  <c r="B31" i="4"/>
  <c r="B30" i="4"/>
  <c r="B29" i="4"/>
  <c r="B28" i="4"/>
  <c r="B27" i="4"/>
  <c r="B25" i="4"/>
  <c r="B24" i="4"/>
  <c r="B23" i="4"/>
  <c r="B22" i="4"/>
  <c r="B21" i="4"/>
  <c r="B20" i="4"/>
  <c r="B19" i="4"/>
  <c r="B14" i="4"/>
  <c r="B13" i="4"/>
  <c r="B12" i="4"/>
  <c r="B11" i="4"/>
  <c r="B10" i="4"/>
  <c r="B8" i="4"/>
  <c r="B7" i="4"/>
  <c r="B6" i="4"/>
  <c r="J6" i="1" l="1"/>
  <c r="B28" i="9" l="1"/>
  <c r="B27" i="9"/>
  <c r="B26" i="9"/>
  <c r="B25" i="9"/>
  <c r="B24" i="9"/>
  <c r="B22" i="9"/>
  <c r="B21" i="9"/>
  <c r="B20" i="9"/>
  <c r="B17" i="9"/>
  <c r="B16" i="9"/>
  <c r="B15" i="9"/>
  <c r="B14" i="9"/>
  <c r="B13" i="9"/>
  <c r="B12" i="9"/>
  <c r="B11" i="9"/>
  <c r="B8" i="9"/>
  <c r="B7" i="9"/>
  <c r="B6" i="9"/>
  <c r="B5" i="9"/>
  <c r="B4" i="9"/>
  <c r="B5" i="4" l="1"/>
  <c r="B4" i="4"/>
  <c r="B3" i="4"/>
  <c r="C2" i="9" l="1"/>
  <c r="C2" i="6"/>
  <c r="C2" i="4"/>
  <c r="B33" i="9" l="1"/>
  <c r="B32" i="9"/>
  <c r="B31" i="9"/>
  <c r="B26" i="6"/>
  <c r="B15" i="6"/>
  <c r="B14" i="6"/>
  <c r="B13" i="6"/>
  <c r="C4" i="1"/>
  <c r="F4" i="1" l="1"/>
  <c r="F10" i="1"/>
  <c r="J8" i="1"/>
  <c r="F16" i="1"/>
  <c r="A19" i="9" l="1"/>
  <c r="A3" i="9"/>
  <c r="A31" i="9"/>
  <c r="C30" i="9"/>
  <c r="A3" i="6" l="1"/>
  <c r="B25" i="6"/>
  <c r="B24" i="6"/>
  <c r="B23" i="6"/>
  <c r="B22" i="6"/>
  <c r="B21" i="6"/>
  <c r="B20" i="6"/>
  <c r="B19" i="6"/>
  <c r="B18" i="6"/>
  <c r="B17" i="6"/>
  <c r="B16" i="6"/>
  <c r="B12" i="6"/>
  <c r="B11" i="6"/>
  <c r="B10" i="6"/>
  <c r="B9" i="6"/>
  <c r="B8" i="6"/>
  <c r="B7" i="6"/>
  <c r="B6" i="6"/>
  <c r="B5" i="6"/>
  <c r="B4" i="6"/>
  <c r="B3" i="6"/>
  <c r="A3" i="4"/>
  <c r="A1" i="6" l="1"/>
  <c r="A1" i="4"/>
  <c r="J20" i="1"/>
  <c r="J18" i="1"/>
  <c r="J16" i="1"/>
  <c r="J14" i="1"/>
  <c r="J12" i="1"/>
  <c r="J10" i="1"/>
  <c r="J4" i="1"/>
</calcChain>
</file>

<file path=xl/sharedStrings.xml><?xml version="1.0" encoding="utf-8"?>
<sst xmlns="http://schemas.openxmlformats.org/spreadsheetml/2006/main" count="229" uniqueCount="60">
  <si>
    <t>ENG</t>
  </si>
  <si>
    <t>I. 2011</t>
  </si>
  <si>
    <t>II. 2011</t>
  </si>
  <si>
    <t>III. 2011</t>
  </si>
  <si>
    <t>IV. 2011</t>
  </si>
  <si>
    <t>I. 2012</t>
  </si>
  <si>
    <t>II. 2012</t>
  </si>
  <si>
    <t>III. 2012</t>
  </si>
  <si>
    <t>IV. 2012</t>
  </si>
  <si>
    <t>I. 2013</t>
  </si>
  <si>
    <t>II. 2013</t>
  </si>
  <si>
    <t>III. 2013</t>
  </si>
  <si>
    <t>IV. 2013</t>
  </si>
  <si>
    <t>I. 2014</t>
  </si>
  <si>
    <t>II. 2014</t>
  </si>
  <si>
    <t>III. 2014</t>
  </si>
  <si>
    <t>IV. 2014</t>
  </si>
  <si>
    <t>I. 2015</t>
  </si>
  <si>
    <t>II. 2015</t>
  </si>
  <si>
    <t>III. 2015</t>
  </si>
  <si>
    <t>IV. 2015</t>
  </si>
  <si>
    <t>УКР</t>
  </si>
  <si>
    <t>Коригування</t>
  </si>
  <si>
    <t>I. 2016</t>
  </si>
  <si>
    <t>II. 2016</t>
  </si>
  <si>
    <t>III. 2016</t>
  </si>
  <si>
    <t>IV. 2016</t>
  </si>
  <si>
    <t>I. 2017</t>
  </si>
  <si>
    <t>II. 2017</t>
  </si>
  <si>
    <t>III. 2017</t>
  </si>
  <si>
    <t>IV. 2017</t>
  </si>
  <si>
    <t>I. 2018</t>
  </si>
  <si>
    <t>II. 2018</t>
  </si>
  <si>
    <t>III. 2018</t>
  </si>
  <si>
    <t>IV. 2018</t>
  </si>
  <si>
    <t>I. 2019</t>
  </si>
  <si>
    <t>II. 2019</t>
  </si>
  <si>
    <t>III. 2019</t>
  </si>
  <si>
    <t>IV. 2019</t>
  </si>
  <si>
    <t>до змісту</t>
  </si>
  <si>
    <t>I. 2020</t>
  </si>
  <si>
    <t>II. 2020</t>
  </si>
  <si>
    <t>III. 2020</t>
  </si>
  <si>
    <t>IV. 2020</t>
  </si>
  <si>
    <t>I. 2021</t>
  </si>
  <si>
    <t>II. 2021</t>
  </si>
  <si>
    <t>III. 2021</t>
  </si>
  <si>
    <t>IV. 2021</t>
  </si>
  <si>
    <t>I. 2022</t>
  </si>
  <si>
    <t>II. 2022</t>
  </si>
  <si>
    <t>III. 2022</t>
  </si>
  <si>
    <t>IV. 2022</t>
  </si>
  <si>
    <t>I. 2023</t>
  </si>
  <si>
    <t>II. 2023</t>
  </si>
  <si>
    <t>III. 2023</t>
  </si>
  <si>
    <t>IV. 2023</t>
  </si>
  <si>
    <t>I. 2024</t>
  </si>
  <si>
    <t>II. 2024</t>
  </si>
  <si>
    <t>III. 2024</t>
  </si>
  <si>
    <t>IV.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</si>
</sst>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General_)"/>
    <numFmt numFmtId="165" formatCode="#,##0.0"/>
    <numFmt numFmtId="166" formatCode="0000"/>
  </numFmts>
  <fonts count="26"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0"/>
      <color theme="1"/>
      <name val="Times New Roman"/>
      <family val="1"/>
      <charset val="204"/>
    </font>
    <font>
      <sz val="12"/>
      <color theme="1"/>
      <name val="Times New Roman"/>
      <family val="1"/>
      <charset val="204"/>
    </font>
    <font>
      <b/>
      <sz val="16"/>
      <name val="Times New Roman"/>
      <family val="1"/>
      <charset val="204"/>
    </font>
    <font>
      <b/>
      <sz val="16"/>
      <color theme="1"/>
      <name val="Times New Roman"/>
      <family val="1"/>
      <charset val="204"/>
    </font>
    <font>
      <sz val="11"/>
      <color theme="0"/>
      <name val="Times New Roman"/>
      <family val="1"/>
      <charset val="204"/>
    </font>
    <font>
      <b/>
      <sz val="24"/>
      <color theme="1"/>
      <name val="Times New Roman"/>
      <family val="1"/>
      <charset val="204"/>
    </font>
    <font>
      <u/>
      <sz val="12"/>
      <color theme="10"/>
      <name val="Times New Roman"/>
      <family val="1"/>
      <charset val="204"/>
    </font>
    <font>
      <i/>
      <sz val="12"/>
      <name val="Times New Roman"/>
      <family val="1"/>
      <charset val="204"/>
    </font>
    <font>
      <i/>
      <sz val="12"/>
      <color theme="1"/>
      <name val="Times New Roman"/>
      <family val="1"/>
      <charset val="204"/>
    </font>
    <font>
      <b/>
      <i/>
      <u/>
      <sz val="10"/>
      <color rgb="FFFF0000"/>
      <name val="Times New Roman"/>
      <family val="1"/>
      <charset val="204"/>
    </font>
    <font>
      <sz val="8"/>
      <name val="Calibri"/>
      <family val="2"/>
      <charset val="204"/>
      <scheme val="minor"/>
    </font>
    <font>
      <b/>
      <sz val="11"/>
      <color rgb="FFFF0000"/>
      <name val="Times New Roman"/>
      <family val="1"/>
      <charset val="204"/>
    </font>
  </fonts>
  <fills count="5">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ck">
        <color rgb="FF005B2B"/>
      </left>
      <right style="thick">
        <color rgb="FF005B2B"/>
      </right>
      <top style="thick">
        <color rgb="FF005B2B"/>
      </top>
      <bottom style="thick">
        <color rgb="FF005B2B"/>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style="thick">
        <color rgb="FF005B2B"/>
      </top>
      <bottom/>
      <diagonal/>
    </border>
    <border>
      <left style="thick">
        <color rgb="FF005B2B"/>
      </left>
      <right/>
      <top/>
      <bottom/>
      <diagonal/>
    </border>
    <border>
      <left/>
      <right/>
      <top style="thick">
        <color rgb="FF005B2B"/>
      </top>
      <bottom style="thick">
        <color rgb="FF005B2B"/>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19">
    <xf numFmtId="0" fontId="0" fillId="0" borderId="0" xfId="0"/>
    <xf numFmtId="0" fontId="18" fillId="0" borderId="0" xfId="0" applyFont="1" applyProtection="1">
      <protection locked="0" hidden="1"/>
    </xf>
    <xf numFmtId="0" fontId="4" fillId="0" borderId="0" xfId="0" applyFont="1" applyProtection="1">
      <protection locked="0" hidden="1"/>
    </xf>
    <xf numFmtId="0" fontId="15" fillId="0" borderId="11" xfId="0" applyFont="1" applyBorder="1" applyAlignment="1" applyProtection="1">
      <alignment horizontal="center" vertical="center" wrapText="1"/>
      <protection locked="0" hidden="1"/>
    </xf>
    <xf numFmtId="0" fontId="4" fillId="0" borderId="17" xfId="0" applyFont="1" applyBorder="1" applyProtection="1">
      <protection locked="0" hidden="1"/>
    </xf>
    <xf numFmtId="0" fontId="20" fillId="0" borderId="11" xfId="3" applyFont="1" applyFill="1" applyBorder="1" applyAlignment="1" applyProtection="1">
      <alignment horizontal="center" vertical="center" wrapText="1"/>
      <protection locked="0" hidden="1"/>
    </xf>
    <xf numFmtId="0" fontId="15" fillId="2" borderId="11" xfId="0" applyFont="1" applyFill="1" applyBorder="1" applyAlignment="1" applyProtection="1">
      <alignment horizontal="center" vertical="center" wrapText="1"/>
      <protection locked="0" hidden="1"/>
    </xf>
    <xf numFmtId="0" fontId="4" fillId="0" borderId="16" xfId="0" applyFont="1" applyBorder="1" applyProtection="1">
      <protection locked="0" hidden="1"/>
    </xf>
    <xf numFmtId="0" fontId="4" fillId="0" borderId="15" xfId="0" applyFont="1" applyBorder="1" applyProtection="1">
      <protection locked="0" hidden="1"/>
    </xf>
    <xf numFmtId="0" fontId="23" fillId="0" borderId="0" xfId="3" applyFont="1" applyAlignment="1" applyProtection="1">
      <alignment horizontal="center" vertical="top"/>
      <protection hidden="1"/>
    </xf>
    <xf numFmtId="0" fontId="2" fillId="0" borderId="0" xfId="0" applyFont="1" applyAlignment="1" applyProtection="1">
      <alignment wrapText="1"/>
      <protection hidden="1"/>
    </xf>
    <xf numFmtId="0" fontId="2" fillId="0" borderId="0" xfId="0" applyFont="1" applyProtection="1">
      <protection hidden="1"/>
    </xf>
    <xf numFmtId="0" fontId="10" fillId="0" borderId="7"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7" fillId="0" borderId="0" xfId="0" applyFont="1" applyProtection="1">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left" vertical="center" wrapText="1" indent="1"/>
      <protection hidden="1"/>
    </xf>
    <xf numFmtId="0" fontId="7" fillId="0" borderId="1" xfId="0" applyFont="1" applyBorder="1" applyAlignment="1" applyProtection="1">
      <alignment horizontal="center" vertical="center"/>
      <protection hidden="1"/>
    </xf>
    <xf numFmtId="0" fontId="10" fillId="3" borderId="1"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wrapText="1"/>
      <protection hidden="1"/>
    </xf>
    <xf numFmtId="0" fontId="7" fillId="0" borderId="2" xfId="0" applyFont="1" applyBorder="1" applyAlignment="1" applyProtection="1">
      <alignment horizontal="center" vertical="center"/>
      <protection hidden="1"/>
    </xf>
    <xf numFmtId="165" fontId="7" fillId="0" borderId="0" xfId="0" applyNumberFormat="1" applyFont="1" applyAlignment="1" applyProtection="1">
      <alignment horizontal="right" vertical="center"/>
      <protection hidden="1"/>
    </xf>
    <xf numFmtId="0" fontId="21" fillId="3" borderId="2" xfId="0" applyFont="1" applyFill="1" applyBorder="1" applyAlignment="1" applyProtection="1">
      <alignment horizontal="left" vertical="center" wrapText="1" indent="2"/>
      <protection hidden="1"/>
    </xf>
    <xf numFmtId="0" fontId="10" fillId="3" borderId="5" xfId="0" applyFont="1" applyFill="1" applyBorder="1" applyAlignment="1" applyProtection="1">
      <alignment horizontal="left" vertical="center" wrapText="1"/>
      <protection hidden="1"/>
    </xf>
    <xf numFmtId="0" fontId="7" fillId="0" borderId="5" xfId="0" applyFont="1" applyBorder="1" applyAlignment="1" applyProtection="1">
      <alignment horizontal="center" vertical="center"/>
      <protection hidden="1"/>
    </xf>
    <xf numFmtId="0" fontId="7" fillId="0" borderId="0" xfId="0" applyFont="1" applyAlignment="1" applyProtection="1">
      <alignment wrapText="1"/>
      <protection hidden="1"/>
    </xf>
    <xf numFmtId="0" fontId="4" fillId="0" borderId="0" xfId="0" applyFont="1" applyProtection="1">
      <protection hidden="1"/>
    </xf>
    <xf numFmtId="0" fontId="15" fillId="3" borderId="2" xfId="0" applyFont="1" applyFill="1" applyBorder="1" applyAlignment="1" applyProtection="1">
      <alignment horizontal="left" vertical="center"/>
      <protection hidden="1"/>
    </xf>
    <xf numFmtId="166" fontId="4" fillId="0" borderId="2" xfId="0" applyNumberFormat="1" applyFont="1" applyBorder="1" applyAlignment="1" applyProtection="1">
      <alignment horizontal="center" vertical="center"/>
      <protection hidden="1"/>
    </xf>
    <xf numFmtId="165" fontId="4" fillId="0" borderId="0" xfId="0" applyNumberFormat="1" applyFont="1" applyAlignment="1" applyProtection="1">
      <alignment horizontal="right" vertical="center"/>
      <protection hidden="1"/>
    </xf>
    <xf numFmtId="0" fontId="12" fillId="2" borderId="5" xfId="0" applyFont="1" applyFill="1" applyBorder="1" applyAlignment="1" applyProtection="1">
      <alignment horizontal="left" vertical="center" wrapText="1"/>
      <protection hidden="1"/>
    </xf>
    <xf numFmtId="166" fontId="11" fillId="2" borderId="5" xfId="0" applyNumberFormat="1" applyFont="1" applyFill="1" applyBorder="1" applyAlignment="1" applyProtection="1">
      <alignment horizontal="center" vertical="center"/>
      <protection hidden="1"/>
    </xf>
    <xf numFmtId="0" fontId="15" fillId="3" borderId="2" xfId="0" applyFont="1"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protection hidden="1"/>
    </xf>
    <xf numFmtId="0" fontId="15" fillId="4" borderId="2" xfId="0" applyFont="1" applyFill="1" applyBorder="1" applyAlignment="1" applyProtection="1">
      <alignment horizontal="left" vertical="center"/>
      <protection hidden="1"/>
    </xf>
    <xf numFmtId="0" fontId="22" fillId="4" borderId="2" xfId="0" applyFont="1" applyFill="1" applyBorder="1" applyAlignment="1" applyProtection="1">
      <alignment horizontal="left" vertical="center" indent="1"/>
      <protection hidden="1"/>
    </xf>
    <xf numFmtId="0" fontId="11" fillId="0" borderId="0" xfId="0" applyFont="1" applyAlignment="1" applyProtection="1">
      <alignment horizontal="center" vertical="center" textRotation="90" wrapText="1"/>
      <protection hidden="1"/>
    </xf>
    <xf numFmtId="0" fontId="11" fillId="0" borderId="0" xfId="0" applyFont="1" applyAlignment="1" applyProtection="1">
      <alignment horizontal="left" vertical="center"/>
      <protection hidden="1"/>
    </xf>
    <xf numFmtId="0" fontId="14"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10" fillId="2" borderId="1" xfId="0" applyFont="1" applyFill="1" applyBorder="1" applyAlignment="1" applyProtection="1">
      <alignment horizontal="left" vertical="center" wrapText="1"/>
      <protection hidden="1"/>
    </xf>
    <xf numFmtId="0" fontId="6"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21" fillId="3" borderId="5" xfId="0" applyFont="1" applyFill="1" applyBorder="1" applyAlignment="1" applyProtection="1">
      <alignment horizontal="left" vertical="center" wrapText="1" indent="2"/>
      <protection hidden="1"/>
    </xf>
    <xf numFmtId="0" fontId="9" fillId="4" borderId="2" xfId="0" applyFont="1" applyFill="1" applyBorder="1" applyAlignment="1" applyProtection="1">
      <alignment horizontal="left" vertical="center" wrapText="1" indent="1"/>
      <protection hidden="1"/>
    </xf>
    <xf numFmtId="0" fontId="21" fillId="4" borderId="2" xfId="0" applyFont="1" applyFill="1" applyBorder="1" applyAlignment="1" applyProtection="1">
      <alignment horizontal="left" vertical="center" wrapText="1" indent="2"/>
      <protection hidden="1"/>
    </xf>
    <xf numFmtId="0" fontId="21"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165" fontId="7" fillId="0" borderId="10" xfId="0" applyNumberFormat="1" applyFont="1" applyBorder="1" applyAlignment="1" applyProtection="1">
      <alignment horizontal="right" vertical="center"/>
      <protection hidden="1"/>
    </xf>
    <xf numFmtId="0" fontId="10" fillId="0" borderId="1" xfId="0" applyFont="1" applyBorder="1" applyAlignment="1" applyProtection="1">
      <alignment horizontal="center"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2"/>
      <protection hidden="1"/>
    </xf>
    <xf numFmtId="0" fontId="9" fillId="3" borderId="5" xfId="0" applyFont="1" applyFill="1" applyBorder="1" applyAlignment="1" applyProtection="1">
      <alignment horizontal="left" vertical="center" wrapText="1" indent="2"/>
      <protection hidden="1"/>
    </xf>
    <xf numFmtId="0" fontId="21" fillId="3" borderId="2" xfId="0" applyFont="1" applyFill="1" applyBorder="1" applyAlignment="1" applyProtection="1">
      <alignment horizontal="left" vertical="center" wrapText="1" indent="4"/>
      <protection hidden="1"/>
    </xf>
    <xf numFmtId="0" fontId="2" fillId="0" borderId="0" xfId="0" applyFont="1" applyProtection="1">
      <protection locked="0"/>
    </xf>
    <xf numFmtId="0" fontId="7" fillId="0" borderId="0" xfId="0" applyFont="1" applyProtection="1">
      <protection locked="0"/>
    </xf>
    <xf numFmtId="0" fontId="6" fillId="0" borderId="0" xfId="0" applyFont="1" applyProtection="1">
      <protection locked="0"/>
    </xf>
    <xf numFmtId="0" fontId="7" fillId="0" borderId="0" xfId="0" applyFont="1" applyAlignment="1" applyProtection="1">
      <alignment wrapText="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hidden="1"/>
    </xf>
    <xf numFmtId="0" fontId="10" fillId="0" borderId="18" xfId="0" applyFont="1" applyBorder="1" applyAlignment="1" applyProtection="1">
      <alignment horizontal="center" vertical="center"/>
      <protection hidden="1"/>
    </xf>
    <xf numFmtId="0" fontId="7" fillId="0" borderId="0" xfId="0" applyFont="1" applyAlignment="1" applyProtection="1">
      <alignment vertical="center" wrapText="1"/>
      <protection hidden="1"/>
    </xf>
    <xf numFmtId="0" fontId="10" fillId="0" borderId="3" xfId="0" applyFont="1" applyBorder="1" applyAlignment="1" applyProtection="1">
      <alignment horizontal="right" vertical="center"/>
      <protection hidden="1"/>
    </xf>
    <xf numFmtId="0" fontId="10" fillId="0" borderId="7" xfId="0" applyFont="1" applyBorder="1" applyAlignment="1" applyProtection="1">
      <alignment horizontal="right" vertical="center"/>
      <protection hidden="1"/>
    </xf>
    <xf numFmtId="0" fontId="10" fillId="0" borderId="18" xfId="0" applyFont="1" applyBorder="1" applyAlignment="1" applyProtection="1">
      <alignment horizontal="right" vertical="center"/>
      <protection hidden="1"/>
    </xf>
    <xf numFmtId="165" fontId="6" fillId="2" borderId="3" xfId="0" applyNumberFormat="1" applyFont="1" applyFill="1" applyBorder="1" applyAlignment="1">
      <alignment horizontal="right" vertical="center"/>
    </xf>
    <xf numFmtId="165" fontId="6" fillId="2" borderId="7" xfId="0" applyNumberFormat="1" applyFont="1" applyFill="1" applyBorder="1" applyAlignment="1">
      <alignment horizontal="right" vertical="center"/>
    </xf>
    <xf numFmtId="165" fontId="6" fillId="2" borderId="18" xfId="0" applyNumberFormat="1" applyFont="1" applyFill="1" applyBorder="1" applyAlignment="1">
      <alignment horizontal="right" vertical="center"/>
    </xf>
    <xf numFmtId="165" fontId="7" fillId="0" borderId="3" xfId="0" applyNumberFormat="1" applyFont="1" applyBorder="1" applyAlignment="1">
      <alignment horizontal="right" vertical="center"/>
    </xf>
    <xf numFmtId="165" fontId="7" fillId="0" borderId="7" xfId="0" applyNumberFormat="1" applyFont="1" applyBorder="1" applyAlignment="1">
      <alignment horizontal="right" vertical="center"/>
    </xf>
    <xf numFmtId="165" fontId="7" fillId="0" borderId="18" xfId="0" applyNumberFormat="1" applyFont="1" applyBorder="1" applyAlignment="1">
      <alignment horizontal="right" vertical="center"/>
    </xf>
    <xf numFmtId="165" fontId="6" fillId="0" borderId="3"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6" fillId="0" borderId="18"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8" xfId="0" applyNumberFormat="1" applyFont="1" applyBorder="1" applyAlignment="1">
      <alignment horizontal="right" vertical="center"/>
    </xf>
    <xf numFmtId="165" fontId="7" fillId="0" borderId="19"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0" borderId="6" xfId="0" applyNumberFormat="1" applyFont="1" applyBorder="1" applyAlignment="1">
      <alignment horizontal="right" vertical="center"/>
    </xf>
    <xf numFmtId="165" fontId="6" fillId="0" borderId="20" xfId="0" applyNumberFormat="1" applyFont="1" applyBorder="1" applyAlignment="1">
      <alignment horizontal="right" vertical="center"/>
    </xf>
    <xf numFmtId="165" fontId="4" fillId="0" borderId="0" xfId="0" applyNumberFormat="1" applyFont="1" applyAlignment="1">
      <alignment horizontal="right" vertical="center"/>
    </xf>
    <xf numFmtId="165" fontId="4" fillId="0" borderId="8" xfId="0" applyNumberFormat="1" applyFont="1" applyBorder="1" applyAlignment="1">
      <alignment horizontal="right" vertical="center"/>
    </xf>
    <xf numFmtId="165" fontId="4" fillId="0" borderId="19" xfId="0" applyNumberFormat="1" applyFont="1" applyBorder="1" applyAlignment="1">
      <alignment horizontal="right" vertical="center"/>
    </xf>
    <xf numFmtId="165" fontId="11" fillId="2" borderId="4" xfId="0" applyNumberFormat="1" applyFont="1" applyFill="1" applyBorder="1" applyAlignment="1">
      <alignment horizontal="right" vertical="center"/>
    </xf>
    <xf numFmtId="165" fontId="11" fillId="2" borderId="6" xfId="0" applyNumberFormat="1" applyFont="1" applyFill="1" applyBorder="1" applyAlignment="1">
      <alignment horizontal="right" vertical="center"/>
    </xf>
    <xf numFmtId="165" fontId="11" fillId="2" borderId="20" xfId="0" applyNumberFormat="1" applyFont="1" applyFill="1" applyBorder="1" applyAlignment="1">
      <alignment horizontal="right" vertical="center"/>
    </xf>
    <xf numFmtId="165" fontId="7" fillId="0" borderId="4" xfId="0" applyNumberFormat="1" applyFont="1" applyBorder="1" applyAlignment="1">
      <alignment horizontal="right" vertical="center"/>
    </xf>
    <xf numFmtId="165" fontId="7" fillId="0" borderId="6" xfId="0" applyNumberFormat="1" applyFont="1" applyBorder="1" applyAlignment="1">
      <alignment horizontal="right" vertical="center"/>
    </xf>
    <xf numFmtId="165" fontId="7" fillId="0" borderId="20" xfId="0" applyNumberFormat="1" applyFont="1" applyBorder="1" applyAlignment="1">
      <alignment horizontal="right" vertical="center"/>
    </xf>
    <xf numFmtId="165" fontId="6" fillId="2" borderId="4" xfId="0" applyNumberFormat="1" applyFont="1" applyFill="1" applyBorder="1" applyAlignment="1">
      <alignment horizontal="right" vertical="center"/>
    </xf>
    <xf numFmtId="165" fontId="6" fillId="2" borderId="6" xfId="0" applyNumberFormat="1" applyFont="1" applyFill="1" applyBorder="1" applyAlignment="1">
      <alignment horizontal="right" vertical="center"/>
    </xf>
    <xf numFmtId="165" fontId="6" fillId="2" borderId="20" xfId="0" applyNumberFormat="1" applyFont="1" applyFill="1" applyBorder="1" applyAlignment="1">
      <alignment horizontal="right" vertical="center"/>
    </xf>
    <xf numFmtId="165" fontId="25" fillId="2" borderId="3" xfId="0" applyNumberFormat="1" applyFont="1" applyFill="1" applyBorder="1" applyAlignment="1">
      <alignment horizontal="right" vertical="center"/>
    </xf>
    <xf numFmtId="165" fontId="11" fillId="2" borderId="3" xfId="0" applyNumberFormat="1" applyFont="1" applyFill="1" applyBorder="1" applyAlignment="1">
      <alignment horizontal="right" vertical="center"/>
    </xf>
    <xf numFmtId="0" fontId="19" fillId="2" borderId="12" xfId="0" applyFont="1" applyFill="1" applyBorder="1" applyAlignment="1" applyProtection="1">
      <alignment horizontal="center" vertical="center" wrapText="1"/>
      <protection locked="0" hidden="1"/>
    </xf>
    <xf numFmtId="0" fontId="19" fillId="2" borderId="13" xfId="0" applyFont="1" applyFill="1" applyBorder="1" applyAlignment="1" applyProtection="1">
      <alignment horizontal="center" vertical="center" wrapText="1"/>
      <protection locked="0" hidden="1"/>
    </xf>
    <xf numFmtId="0" fontId="19" fillId="2" borderId="14" xfId="0" applyFont="1" applyFill="1" applyBorder="1" applyAlignment="1" applyProtection="1">
      <alignment horizontal="center" vertical="center" wrapText="1"/>
      <protection locked="0" hidden="1"/>
    </xf>
    <xf numFmtId="0" fontId="13" fillId="2" borderId="12" xfId="0" applyFont="1" applyFill="1" applyBorder="1" applyAlignment="1" applyProtection="1">
      <alignment horizontal="center" vertical="center" wrapText="1"/>
      <protection locked="0" hidden="1"/>
    </xf>
    <xf numFmtId="0" fontId="13" fillId="2" borderId="13" xfId="0" applyFont="1" applyFill="1" applyBorder="1" applyAlignment="1" applyProtection="1">
      <alignment horizontal="center" vertical="center" wrapText="1"/>
      <protection locked="0" hidden="1"/>
    </xf>
    <xf numFmtId="0" fontId="13" fillId="2" borderId="14" xfId="0" applyFont="1" applyFill="1" applyBorder="1" applyAlignment="1" applyProtection="1">
      <alignment horizontal="center" vertical="center" wrapText="1"/>
      <protection locked="0" hidden="1"/>
    </xf>
    <xf numFmtId="0" fontId="16" fillId="3" borderId="9" xfId="0" applyFont="1" applyFill="1" applyBorder="1" applyAlignment="1" applyProtection="1">
      <alignment horizontal="center" vertical="center" textRotation="90" wrapText="1"/>
      <protection hidden="1"/>
    </xf>
    <xf numFmtId="0" fontId="16" fillId="3" borderId="8" xfId="0" applyFont="1" applyFill="1" applyBorder="1" applyAlignment="1" applyProtection="1">
      <alignment horizontal="center" vertical="center" textRotation="90" wrapText="1"/>
      <protection hidden="1"/>
    </xf>
    <xf numFmtId="0" fontId="16" fillId="3" borderId="6"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7" fillId="3" borderId="7" xfId="0" applyFont="1" applyFill="1" applyBorder="1" applyAlignment="1" applyProtection="1">
      <alignment horizontal="center" vertical="center" textRotation="90" wrapText="1"/>
      <protection hidden="1"/>
    </xf>
    <xf numFmtId="0" fontId="17" fillId="4" borderId="7"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2" fillId="0" borderId="0" xfId="0" applyFont="1" applyAlignment="1" applyProtection="1">
      <alignment horizontal="left"/>
      <protection hidden="1"/>
    </xf>
    <xf numFmtId="0" fontId="16" fillId="4" borderId="7" xfId="0" applyFont="1" applyFill="1" applyBorder="1" applyAlignment="1" applyProtection="1">
      <alignment horizontal="center" vertical="center" textRotation="90" wrapText="1"/>
      <protection hidden="1"/>
    </xf>
    <xf numFmtId="0" fontId="8" fillId="3" borderId="9" xfId="0" applyFont="1" applyFill="1" applyBorder="1" applyAlignment="1" applyProtection="1">
      <alignment horizontal="center" vertical="center" textRotation="90" wrapText="1"/>
      <protection hidden="1"/>
    </xf>
    <xf numFmtId="0" fontId="8" fillId="3" borderId="8" xfId="0" applyFont="1" applyFill="1" applyBorder="1" applyAlignment="1" applyProtection="1">
      <alignment horizontal="center" vertical="center" textRotation="90" wrapText="1"/>
      <protection hidden="1"/>
    </xf>
    <xf numFmtId="0" fontId="8" fillId="3" borderId="6" xfId="0" applyFont="1" applyFill="1" applyBorder="1" applyAlignment="1" applyProtection="1">
      <alignment horizontal="center" vertical="center" textRotation="90" wrapText="1"/>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0"/>
  <tableStyles count="0" defaultTableStyle="TableStyleMedium2" defaultPivotStyle="PivotStyleLight16"/>
  <colors>
    <mruColors>
      <color rgb="FF007236"/>
      <color rgb="FF005B2B"/>
      <color rgb="FFC4D79B"/>
      <color rgb="FFEBF1DE"/>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16"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22860</xdr:colOff>
          <xdr:row>2</xdr:row>
          <xdr:rowOff>30480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2674470</xdr:colOff>
      <xdr:row>3</xdr:row>
      <xdr:rowOff>89162</xdr:rowOff>
    </xdr:from>
    <xdr:to>
      <xdr:col>8</xdr:col>
      <xdr:colOff>9812</xdr:colOff>
      <xdr:row>19</xdr:row>
      <xdr:rowOff>137535</xdr:rowOff>
    </xdr:to>
    <xdr:grpSp>
      <xdr:nvGrpSpPr>
        <xdr:cNvPr id="8" name="Групувати 7">
          <a:extLst>
            <a:ext uri="{FF2B5EF4-FFF2-40B4-BE49-F238E27FC236}">
              <a16:creationId xmlns:a16="http://schemas.microsoft.com/office/drawing/2014/main" id="{00000000-0008-0000-0000-000008000000}"/>
            </a:ext>
          </a:extLst>
        </xdr:cNvPr>
        <xdr:cNvGrpSpPr/>
      </xdr:nvGrpSpPr>
      <xdr:grpSpPr>
        <a:xfrm>
          <a:off x="3809850" y="622562"/>
          <a:ext cx="5625902" cy="3401173"/>
          <a:chOff x="3884705" y="634515"/>
          <a:chExt cx="5724813" cy="3454961"/>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59054" y="634515"/>
            <a:ext cx="1250464" cy="3454961"/>
            <a:chOff x="8374307" y="1935818"/>
            <a:chExt cx="1251219" cy="3454074"/>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8374307" y="1935818"/>
              <a:ext cx="1243526" cy="863249"/>
              <a:chOff x="8374307" y="1935818"/>
              <a:chExt cx="1243526" cy="863249"/>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7" name="Групувати 26">
              <a:extLst>
                <a:ext uri="{FF2B5EF4-FFF2-40B4-BE49-F238E27FC236}">
                  <a16:creationId xmlns:a16="http://schemas.microsoft.com/office/drawing/2014/main" id="{00000000-0008-0000-0000-00001B000000}"/>
                </a:ext>
              </a:extLst>
            </xdr:cNvPr>
            <xdr:cNvGrpSpPr/>
          </xdr:nvGrpSpPr>
          <xdr:grpSpPr>
            <a:xfrm>
              <a:off x="8381564" y="3240289"/>
              <a:ext cx="1243526" cy="863249"/>
              <a:chOff x="8374307" y="1935818"/>
              <a:chExt cx="1243526" cy="863249"/>
            </a:xfrm>
          </xdr:grpSpPr>
          <xdr:cxnSp macro="">
            <xdr:nvCxnSpPr>
              <xdr:cNvPr id="28" name="Пряма зі стрілкою 27">
                <a:extLst>
                  <a:ext uri="{FF2B5EF4-FFF2-40B4-BE49-F238E27FC236}">
                    <a16:creationId xmlns:a16="http://schemas.microsoft.com/office/drawing/2014/main" id="{00000000-0008-0000-0000-00001C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 зі стрілкою 28">
                <a:extLst>
                  <a:ext uri="{FF2B5EF4-FFF2-40B4-BE49-F238E27FC236}">
                    <a16:creationId xmlns:a16="http://schemas.microsoft.com/office/drawing/2014/main" id="{00000000-0008-0000-0000-00001D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Пряма зі стрілкою 29">
                <a:extLst>
                  <a:ext uri="{FF2B5EF4-FFF2-40B4-BE49-F238E27FC236}">
                    <a16:creationId xmlns:a16="http://schemas.microsoft.com/office/drawing/2014/main" id="{00000000-0008-0000-0000-00001E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1" name="Групувати 30">
              <a:extLst>
                <a:ext uri="{FF2B5EF4-FFF2-40B4-BE49-F238E27FC236}">
                  <a16:creationId xmlns:a16="http://schemas.microsoft.com/office/drawing/2014/main" id="{00000000-0008-0000-0000-00001F000000}"/>
                </a:ext>
              </a:extLst>
            </xdr:cNvPr>
            <xdr:cNvGrpSpPr/>
          </xdr:nvGrpSpPr>
          <xdr:grpSpPr>
            <a:xfrm>
              <a:off x="8382000" y="4526643"/>
              <a:ext cx="1243526" cy="863249"/>
              <a:chOff x="8374307" y="1935818"/>
              <a:chExt cx="1243526" cy="863249"/>
            </a:xfrm>
          </xdr:grpSpPr>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Пряма зі стрілкою 33">
                <a:extLst>
                  <a:ext uri="{FF2B5EF4-FFF2-40B4-BE49-F238E27FC236}">
                    <a16:creationId xmlns:a16="http://schemas.microsoft.com/office/drawing/2014/main" id="{00000000-0008-0000-0000-000022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7" name="Групувати 6">
            <a:extLst>
              <a:ext uri="{FF2B5EF4-FFF2-40B4-BE49-F238E27FC236}">
                <a16:creationId xmlns:a16="http://schemas.microsoft.com/office/drawing/2014/main" id="{00000000-0008-0000-0000-000007000000}"/>
              </a:ext>
            </a:extLst>
          </xdr:cNvPr>
          <xdr:cNvGrpSpPr/>
        </xdr:nvGrpSpPr>
        <xdr:grpSpPr>
          <a:xfrm>
            <a:off x="3884705" y="1068293"/>
            <a:ext cx="1245268" cy="2567688"/>
            <a:chOff x="3884705" y="1068293"/>
            <a:chExt cx="1245268" cy="2567688"/>
          </a:xfrm>
        </xdr:grpSpPr>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a:off x="4504765" y="1068293"/>
              <a:ext cx="3710" cy="2567688"/>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40" name="Прямая со стрелкой 39">
              <a:extLst>
                <a:ext uri="{FF2B5EF4-FFF2-40B4-BE49-F238E27FC236}">
                  <a16:creationId xmlns:a16="http://schemas.microsoft.com/office/drawing/2014/main" id="{00000000-0008-0000-0000-000028000000}"/>
                </a:ext>
              </a:extLst>
            </xdr:cNvPr>
            <xdr:cNvCxnSpPr/>
          </xdr:nvCxnSpPr>
          <xdr:spPr>
            <a:xfrm>
              <a:off x="4509980" y="2349176"/>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Прямая со стрелкой 40">
              <a:extLst>
                <a:ext uri="{FF2B5EF4-FFF2-40B4-BE49-F238E27FC236}">
                  <a16:creationId xmlns:a16="http://schemas.microsoft.com/office/drawing/2014/main" id="{00000000-0008-0000-0000-000029000000}"/>
                </a:ext>
              </a:extLst>
            </xdr:cNvPr>
            <xdr:cNvCxnSpPr/>
          </xdr:nvCxnSpPr>
          <xdr:spPr>
            <a:xfrm>
              <a:off x="4503964" y="3628033"/>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Прямая со стрелкой 6">
              <a:extLst>
                <a:ext uri="{FF2B5EF4-FFF2-40B4-BE49-F238E27FC236}">
                  <a16:creationId xmlns:a16="http://schemas.microsoft.com/office/drawing/2014/main" id="{00000000-0008-0000-0000-000023000000}"/>
                </a:ext>
              </a:extLst>
            </xdr:cNvPr>
            <xdr:cNvCxnSpPr/>
          </xdr:nvCxnSpPr>
          <xdr:spPr>
            <a:xfrm>
              <a:off x="3884705" y="1075772"/>
              <a:ext cx="1222262"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1"/>
  <sheetViews>
    <sheetView showGridLines="0" tabSelected="1" zoomScaleNormal="100" workbookViewId="0">
      <selection activeCell="I6" sqref="I6"/>
    </sheetView>
  </sheetViews>
  <sheetFormatPr defaultColWidth="8.77734375" defaultRowHeight="13.8" x14ac:dyDescent="0.25"/>
  <cols>
    <col min="1" max="1" width="8.5546875" style="2" customWidth="1"/>
    <col min="2" max="2" width="8.77734375" style="2" customWidth="1"/>
    <col min="3" max="3" width="38.21875" style="2" bestFit="1" customWidth="1"/>
    <col min="4" max="5" width="8.77734375" style="2"/>
    <col min="6" max="6" width="46.77734375" style="2" bestFit="1" customWidth="1"/>
    <col min="7" max="8" width="8.77734375" style="2"/>
    <col min="9" max="9" width="3.5546875" style="2" bestFit="1" customWidth="1"/>
    <col min="10" max="10" width="9.77734375" style="2" bestFit="1" customWidth="1"/>
    <col min="11" max="16384" width="8.77734375" style="2"/>
  </cols>
  <sheetData>
    <row r="1" spans="1:10" x14ac:dyDescent="0.25">
      <c r="A1" s="1">
        <v>1</v>
      </c>
    </row>
    <row r="2" spans="1:10" x14ac:dyDescent="0.25">
      <c r="A2" s="1" t="s">
        <v>21</v>
      </c>
    </row>
    <row r="3" spans="1:10" ht="14.7" customHeight="1" thickBot="1" x14ac:dyDescent="0.3">
      <c r="A3" s="1" t="s">
        <v>0</v>
      </c>
    </row>
    <row r="4" spans="1:10" ht="17.25" customHeight="1" thickTop="1" thickBot="1" x14ac:dyDescent="0.3">
      <c r="C4" s="98" t="str">
        <f>IF($A$1=1,"ДЕРЖАВНИЙ БЮДЖЕТ УКРАЇНИ","STATE BUDGET OF UKRAINE")</f>
        <v>ДЕРЖАВНИЙ БЮДЖЕТ УКРАЇНИ</v>
      </c>
      <c r="F4" s="101" t="str">
        <f>IF($A$1=1,"Доходи","Revenue")</f>
        <v>Доходи</v>
      </c>
      <c r="I4" s="3">
        <v>1</v>
      </c>
      <c r="J4" s="3" t="str">
        <f>IF($A$1=1,"Місяць","Month")</f>
        <v>Місяць</v>
      </c>
    </row>
    <row r="5" spans="1:10" ht="16.5" customHeight="1" thickTop="1" thickBot="1" x14ac:dyDescent="0.3">
      <c r="C5" s="99"/>
      <c r="F5" s="102"/>
      <c r="J5" s="4"/>
    </row>
    <row r="6" spans="1:10" ht="17.25" customHeight="1" thickTop="1" thickBot="1" x14ac:dyDescent="0.3">
      <c r="C6" s="99"/>
      <c r="F6" s="102"/>
      <c r="I6" s="5">
        <v>2</v>
      </c>
      <c r="J6" s="6" t="str">
        <f>IF($A$1=1,"Квартал","Quarter")</f>
        <v>Квартал</v>
      </c>
    </row>
    <row r="7" spans="1:10" ht="16.5" customHeight="1" thickTop="1" thickBot="1" x14ac:dyDescent="0.3">
      <c r="C7" s="99"/>
      <c r="F7" s="102"/>
    </row>
    <row r="8" spans="1:10" ht="17.25" customHeight="1" thickTop="1" thickBot="1" x14ac:dyDescent="0.3">
      <c r="C8" s="99"/>
      <c r="F8" s="103"/>
      <c r="I8" s="3">
        <v>3</v>
      </c>
      <c r="J8" s="3" t="str">
        <f>IF($A$1=1,"Рік","Year")</f>
        <v>Рік</v>
      </c>
    </row>
    <row r="9" spans="1:10" ht="16.5" customHeight="1" thickTop="1" thickBot="1" x14ac:dyDescent="0.3">
      <c r="C9" s="99"/>
    </row>
    <row r="10" spans="1:10" ht="17.25" customHeight="1" thickTop="1" thickBot="1" x14ac:dyDescent="0.3">
      <c r="C10" s="100"/>
      <c r="F10" s="101" t="str">
        <f>IF($A$1=1,"Видатки","Expenditure")</f>
        <v>Видатки</v>
      </c>
      <c r="I10" s="3">
        <v>4</v>
      </c>
      <c r="J10" s="3" t="str">
        <f>IF($A$1=1,"Місяць","Month")</f>
        <v>Місяць</v>
      </c>
    </row>
    <row r="11" spans="1:10" ht="16.5" customHeight="1" thickTop="1" thickBot="1" x14ac:dyDescent="0.3">
      <c r="F11" s="102"/>
    </row>
    <row r="12" spans="1:10" ht="17.25" customHeight="1" thickTop="1" thickBot="1" x14ac:dyDescent="0.3">
      <c r="F12" s="102"/>
      <c r="I12" s="5">
        <v>5</v>
      </c>
      <c r="J12" s="6" t="str">
        <f>IF($A$1=1,"Квартал","Quarter")</f>
        <v>Квартал</v>
      </c>
    </row>
    <row r="13" spans="1:10" ht="16.5" customHeight="1" thickTop="1" thickBot="1" x14ac:dyDescent="0.3">
      <c r="F13" s="102"/>
    </row>
    <row r="14" spans="1:10" ht="17.25" customHeight="1" thickTop="1" thickBot="1" x14ac:dyDescent="0.3">
      <c r="F14" s="103"/>
      <c r="I14" s="3">
        <v>6</v>
      </c>
      <c r="J14" s="3" t="str">
        <f>IF($A$1=1,"Рік","Year")</f>
        <v>Рік</v>
      </c>
    </row>
    <row r="15" spans="1:10" ht="16.5" customHeight="1" thickTop="1" thickBot="1" x14ac:dyDescent="0.3"/>
    <row r="16" spans="1:10" ht="17.25" customHeight="1" thickTop="1" thickBot="1" x14ac:dyDescent="0.3">
      <c r="F16" s="101" t="str">
        <f>IF($A$1=1,"Фінансування, Кредитування","Financing, Lending")</f>
        <v>Фінансування, Кредитування</v>
      </c>
      <c r="I16" s="3">
        <v>7</v>
      </c>
      <c r="J16" s="3" t="str">
        <f>IF($A$1=1,"Місяць","Month")</f>
        <v>Місяць</v>
      </c>
    </row>
    <row r="17" spans="6:11" ht="16.5" customHeight="1" thickTop="1" thickBot="1" x14ac:dyDescent="0.3">
      <c r="F17" s="102"/>
    </row>
    <row r="18" spans="6:11" ht="17.25" customHeight="1" thickTop="1" thickBot="1" x14ac:dyDescent="0.3">
      <c r="F18" s="102"/>
      <c r="I18" s="5">
        <v>8</v>
      </c>
      <c r="J18" s="6" t="str">
        <f>IF($A$1=1,"Квартал","Quarter")</f>
        <v>Квартал</v>
      </c>
    </row>
    <row r="19" spans="6:11" ht="16.5" customHeight="1" thickTop="1" thickBot="1" x14ac:dyDescent="0.3">
      <c r="F19" s="102"/>
      <c r="J19" s="4"/>
    </row>
    <row r="20" spans="6:11" ht="17.25" customHeight="1" thickTop="1" thickBot="1" x14ac:dyDescent="0.3">
      <c r="F20" s="103"/>
      <c r="I20" s="3">
        <v>9</v>
      </c>
      <c r="J20" s="3" t="str">
        <f>IF($A$1=1,"Рік","Year")</f>
        <v>Рік</v>
      </c>
      <c r="K20" s="7"/>
    </row>
    <row r="21" spans="6:11" ht="14.4" thickTop="1" x14ac:dyDescent="0.25">
      <c r="I21" s="8"/>
      <c r="J21" s="8"/>
    </row>
  </sheetData>
  <sheetProtection algorithmName="SHA-512" hashValue="Y0krjgZx34jn5Jg6XYilsAaruaBXG8U9MsggVTpjtrVXFk7ZpJPoMYS2t2YDXEWT9SXm/xtVl7srnHraScdnVw==" saltValue="r8qrS++XST/sBseG/4Inmg==" spinCount="100000" sheet="1" objects="1" scenarios="1"/>
  <mergeCells count="4">
    <mergeCell ref="C4:C10"/>
    <mergeCell ref="F4:F8"/>
    <mergeCell ref="F10:F14"/>
    <mergeCell ref="F16:F20"/>
  </mergeCells>
  <hyperlinks>
    <hyperlink ref="I6" location="'2'!A1" display="'2'!A1"/>
    <hyperlink ref="I12" location="'5'!A1" display="'5'!A1"/>
    <hyperlink ref="I18" location="'8'!A1" display="'8'!A1"/>
  </hyperlinks>
  <printOptions horizontalCentered="1" verticalCentered="1"/>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0</xdr:rowOff>
                  </from>
                  <to>
                    <xdr:col>1</xdr:col>
                    <xdr:colOff>22860</xdr:colOff>
                    <xdr:row>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
  <sheetViews>
    <sheetView showGridLines="0" zoomScale="60" zoomScaleNormal="60" zoomScaleSheetLayoutView="55" workbookViewId="0">
      <pane xSplit="3" ySplit="2" topLeftCell="AW3" activePane="bottomRight" state="frozen"/>
      <selection pane="topRight" activeCell="D1" sqref="D1"/>
      <selection pane="bottomLeft" activeCell="A2" sqref="A2"/>
      <selection pane="bottomRight" activeCell="BD3" sqref="BD3:BF38"/>
    </sheetView>
  </sheetViews>
  <sheetFormatPr defaultColWidth="8.77734375" defaultRowHeight="13.8" x14ac:dyDescent="0.25"/>
  <cols>
    <col min="1" max="1" width="15.5546875" style="57" customWidth="1"/>
    <col min="2" max="2" width="80.5546875" style="59" customWidth="1"/>
    <col min="3" max="3" width="16.5546875" style="59" customWidth="1"/>
    <col min="4" max="5" width="11.77734375" style="59" customWidth="1"/>
    <col min="6" max="35" width="11.77734375" style="57" customWidth="1"/>
    <col min="36" max="51" width="12.77734375" style="57" customWidth="1"/>
    <col min="52" max="55" width="12.6640625" style="57" customWidth="1"/>
    <col min="56" max="56" width="11.6640625" style="57" customWidth="1"/>
    <col min="57" max="59" width="11.21875" style="57" customWidth="1"/>
    <col min="60" max="16384" width="8.77734375" style="57"/>
  </cols>
  <sheetData>
    <row r="1" spans="1:59" s="56" customFormat="1" ht="20.100000000000001" customHeight="1" x14ac:dyDescent="0.25">
      <c r="A1" s="9" t="str">
        <f>IF('0'!$A$1=1,"до змісту","to title")</f>
        <v>до змісту</v>
      </c>
      <c r="B1" s="10"/>
      <c r="C1" s="10"/>
      <c r="D1" s="10"/>
      <c r="E1" s="10"/>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59" ht="45" customHeight="1" x14ac:dyDescent="0.25">
      <c r="A2" s="107" t="str">
        <f>IF('0'!$A$1=1,"Доходи Державного бюджету *
(млн. гривень)","State budget revenue *
(UAH million)")</f>
        <v>Доходи Державного бюджету *
(млн. гривень)</v>
      </c>
      <c r="B2" s="108"/>
      <c r="C2" s="12" t="str">
        <f>IF('0'!$A$1=1,"код бюджетної класифікації","budget classification
code")</f>
        <v>код бюджетної класифікації</v>
      </c>
      <c r="D2" s="13" t="s">
        <v>1</v>
      </c>
      <c r="E2" s="13" t="s">
        <v>2</v>
      </c>
      <c r="F2" s="13" t="s">
        <v>3</v>
      </c>
      <c r="G2" s="14" t="s">
        <v>4</v>
      </c>
      <c r="H2" s="13" t="s">
        <v>5</v>
      </c>
      <c r="I2" s="13" t="s">
        <v>6</v>
      </c>
      <c r="J2" s="13" t="s">
        <v>7</v>
      </c>
      <c r="K2" s="14" t="s">
        <v>8</v>
      </c>
      <c r="L2" s="13" t="s">
        <v>9</v>
      </c>
      <c r="M2" s="13" t="s">
        <v>10</v>
      </c>
      <c r="N2" s="13" t="s">
        <v>11</v>
      </c>
      <c r="O2" s="14" t="s">
        <v>12</v>
      </c>
      <c r="P2" s="13" t="s">
        <v>13</v>
      </c>
      <c r="Q2" s="13" t="s">
        <v>14</v>
      </c>
      <c r="R2" s="13" t="s">
        <v>15</v>
      </c>
      <c r="S2" s="14" t="s">
        <v>16</v>
      </c>
      <c r="T2" s="13" t="s">
        <v>17</v>
      </c>
      <c r="U2" s="13" t="s">
        <v>18</v>
      </c>
      <c r="V2" s="13" t="s">
        <v>19</v>
      </c>
      <c r="W2" s="13" t="s">
        <v>20</v>
      </c>
      <c r="X2" s="64" t="s">
        <v>23</v>
      </c>
      <c r="Y2" s="13" t="s">
        <v>24</v>
      </c>
      <c r="Z2" s="13" t="s">
        <v>25</v>
      </c>
      <c r="AA2" s="13" t="s">
        <v>26</v>
      </c>
      <c r="AB2" s="64" t="s">
        <v>27</v>
      </c>
      <c r="AC2" s="13" t="s">
        <v>28</v>
      </c>
      <c r="AD2" s="13" t="s">
        <v>29</v>
      </c>
      <c r="AE2" s="13" t="s">
        <v>30</v>
      </c>
      <c r="AF2" s="64" t="s">
        <v>31</v>
      </c>
      <c r="AG2" s="13" t="s">
        <v>32</v>
      </c>
      <c r="AH2" s="13" t="s">
        <v>33</v>
      </c>
      <c r="AI2" s="13" t="s">
        <v>34</v>
      </c>
      <c r="AJ2" s="64" t="s">
        <v>35</v>
      </c>
      <c r="AK2" s="13" t="s">
        <v>36</v>
      </c>
      <c r="AL2" s="13" t="s">
        <v>37</v>
      </c>
      <c r="AM2" s="13" t="s">
        <v>38</v>
      </c>
      <c r="AN2" s="64" t="s">
        <v>40</v>
      </c>
      <c r="AO2" s="13" t="s">
        <v>41</v>
      </c>
      <c r="AP2" s="13" t="s">
        <v>42</v>
      </c>
      <c r="AQ2" s="13" t="s">
        <v>43</v>
      </c>
      <c r="AR2" s="64" t="s">
        <v>44</v>
      </c>
      <c r="AS2" s="13" t="s">
        <v>45</v>
      </c>
      <c r="AT2" s="13" t="s">
        <v>46</v>
      </c>
      <c r="AU2" s="13" t="s">
        <v>47</v>
      </c>
      <c r="AV2" s="64" t="s">
        <v>48</v>
      </c>
      <c r="AW2" s="13" t="s">
        <v>49</v>
      </c>
      <c r="AX2" s="13" t="s">
        <v>50</v>
      </c>
      <c r="AY2" s="13" t="s">
        <v>51</v>
      </c>
      <c r="AZ2" s="64" t="s">
        <v>52</v>
      </c>
      <c r="BA2" s="13" t="s">
        <v>53</v>
      </c>
      <c r="BB2" s="13" t="s">
        <v>54</v>
      </c>
      <c r="BC2" s="13" t="s">
        <v>55</v>
      </c>
      <c r="BD2" s="64" t="s">
        <v>56</v>
      </c>
      <c r="BE2" s="13" t="s">
        <v>57</v>
      </c>
      <c r="BF2" s="13" t="s">
        <v>58</v>
      </c>
      <c r="BG2" s="13" t="s">
        <v>59</v>
      </c>
    </row>
    <row r="3" spans="1:59" ht="40.200000000000003" customHeight="1" x14ac:dyDescent="0.25">
      <c r="A3" s="104" t="str">
        <f>IF('0'!$A$1=1,"ЗА КЛАСИФІКАЦІЄЮ ДОХОДІВ БЮДЖЕТУ","CLASSIFICATION OF BUDGET REVENUE")</f>
        <v>ЗА КЛАСИФІКАЦІЄЮ ДОХОДІВ БЮДЖЕТУ</v>
      </c>
      <c r="B3" s="16" t="str">
        <f>IF('0'!$A$1=1,"Усього доходів","Total revenue")</f>
        <v>Усього доходів</v>
      </c>
      <c r="C3" s="17"/>
      <c r="D3" s="69">
        <v>66426.261951730005</v>
      </c>
      <c r="E3" s="69">
        <v>72922.012981679989</v>
      </c>
      <c r="F3" s="69">
        <v>87339.271335090016</v>
      </c>
      <c r="G3" s="70">
        <v>87929.326642979955</v>
      </c>
      <c r="H3" s="69">
        <v>77238.603797860022</v>
      </c>
      <c r="I3" s="69">
        <v>85710.226969429976</v>
      </c>
      <c r="J3" s="69">
        <v>83380.899337960029</v>
      </c>
      <c r="K3" s="70">
        <v>99724.232134129968</v>
      </c>
      <c r="L3" s="69">
        <v>83789.206872140014</v>
      </c>
      <c r="M3" s="69">
        <v>78868.034814219995</v>
      </c>
      <c r="N3" s="69">
        <v>88088.165321270004</v>
      </c>
      <c r="O3" s="70">
        <v>88481.494660089986</v>
      </c>
      <c r="P3" s="69">
        <v>88803.188810830005</v>
      </c>
      <c r="Q3" s="69">
        <v>87127.323648110032</v>
      </c>
      <c r="R3" s="69">
        <v>84938.923295799992</v>
      </c>
      <c r="S3" s="70">
        <v>96214.807910209987</v>
      </c>
      <c r="T3" s="69">
        <v>113205.85782597998</v>
      </c>
      <c r="U3" s="69">
        <v>131488.25115849997</v>
      </c>
      <c r="V3" s="69">
        <v>139634.22286237008</v>
      </c>
      <c r="W3" s="69">
        <v>150366.48035546002</v>
      </c>
      <c r="X3" s="71">
        <v>129158.59955340999</v>
      </c>
      <c r="Y3" s="69">
        <v>136472.90947949004</v>
      </c>
      <c r="Z3" s="69">
        <v>141919.87195137999</v>
      </c>
      <c r="AA3" s="69">
        <v>208731.83858168987</v>
      </c>
      <c r="AB3" s="71">
        <v>174758.78801467997</v>
      </c>
      <c r="AC3" s="69">
        <v>220150.99261685996</v>
      </c>
      <c r="AD3" s="69">
        <v>190848.04037758004</v>
      </c>
      <c r="AE3" s="69">
        <v>207684.02946553007</v>
      </c>
      <c r="AF3" s="71">
        <v>193582.93663206004</v>
      </c>
      <c r="AG3" s="69">
        <v>255423.30018667999</v>
      </c>
      <c r="AH3" s="69">
        <v>225785.15623571991</v>
      </c>
      <c r="AI3" s="69">
        <v>253323.54894277989</v>
      </c>
      <c r="AJ3" s="71">
        <v>210638.3715181</v>
      </c>
      <c r="AK3" s="69">
        <v>296211.38591207995</v>
      </c>
      <c r="AL3" s="69">
        <v>233192.87066803005</v>
      </c>
      <c r="AM3" s="69">
        <v>258302.24482604989</v>
      </c>
      <c r="AN3" s="71">
        <v>211036.46189299994</v>
      </c>
      <c r="AO3" s="69">
        <v>308352.91959693003</v>
      </c>
      <c r="AP3" s="69">
        <v>245720.58206415002</v>
      </c>
      <c r="AQ3" s="69">
        <v>310916.99004833994</v>
      </c>
      <c r="AR3" s="71">
        <v>252185.61376989001</v>
      </c>
      <c r="AS3" s="69">
        <v>339772.00522041996</v>
      </c>
      <c r="AT3" s="69">
        <v>332528.07694510999</v>
      </c>
      <c r="AU3" s="69">
        <v>372410.75938762003</v>
      </c>
      <c r="AV3" s="71">
        <v>328956.68060760997</v>
      </c>
      <c r="AW3" s="69">
        <v>299236.64717743994</v>
      </c>
      <c r="AX3" s="69">
        <v>623635.45484663988</v>
      </c>
      <c r="AY3" s="97">
        <v>535882.27330503031</v>
      </c>
      <c r="AZ3" s="71">
        <v>525920.97881305998</v>
      </c>
      <c r="BA3" s="69">
        <v>776472.91257918009</v>
      </c>
      <c r="BB3" s="69">
        <v>714076.72296024999</v>
      </c>
      <c r="BC3" s="69">
        <v>656010.60724511987</v>
      </c>
      <c r="BD3" s="71">
        <v>642106.98954920995</v>
      </c>
      <c r="BE3" s="69">
        <v>674614.70140111016</v>
      </c>
      <c r="BF3" s="69">
        <v>852616.84621953999</v>
      </c>
      <c r="BG3" s="96"/>
    </row>
    <row r="4" spans="1:59" ht="20.100000000000001" customHeight="1" x14ac:dyDescent="0.25">
      <c r="A4" s="105"/>
      <c r="B4" s="18" t="str">
        <f>IF('0'!$A$1=1,"Офіційні трансферти","Official transfers (interbudget transfers)")</f>
        <v>Офіційні трансферти</v>
      </c>
      <c r="C4" s="19">
        <v>40000000</v>
      </c>
      <c r="D4" s="72">
        <v>615.61748396999997</v>
      </c>
      <c r="E4" s="72">
        <v>672.66990608000015</v>
      </c>
      <c r="F4" s="72">
        <v>692.2366331799999</v>
      </c>
      <c r="G4" s="73">
        <v>738.11805425999978</v>
      </c>
      <c r="H4" s="72">
        <v>284.66492701000004</v>
      </c>
      <c r="I4" s="72">
        <v>348.28187212</v>
      </c>
      <c r="J4" s="72">
        <v>358.08729775000006</v>
      </c>
      <c r="K4" s="73">
        <v>351.48304671999995</v>
      </c>
      <c r="L4" s="72">
        <v>340.62452604000003</v>
      </c>
      <c r="M4" s="72">
        <v>435.08614066999991</v>
      </c>
      <c r="N4" s="72">
        <v>450.43010750000008</v>
      </c>
      <c r="O4" s="73">
        <v>383.14154677999977</v>
      </c>
      <c r="P4" s="72">
        <v>576.92573983</v>
      </c>
      <c r="Q4" s="72">
        <v>475.98143218999996</v>
      </c>
      <c r="R4" s="72">
        <v>525.21149648999994</v>
      </c>
      <c r="S4" s="73">
        <v>539.87655469000015</v>
      </c>
      <c r="T4" s="72">
        <v>728.20471341999996</v>
      </c>
      <c r="U4" s="72">
        <v>801.58216811999978</v>
      </c>
      <c r="V4" s="72">
        <v>827.41202135000003</v>
      </c>
      <c r="W4" s="72">
        <v>786.84919793000017</v>
      </c>
      <c r="X4" s="74">
        <v>841.97866140000008</v>
      </c>
      <c r="Y4" s="72">
        <v>1064.3964175699998</v>
      </c>
      <c r="Z4" s="72">
        <v>1131.0904133000001</v>
      </c>
      <c r="AA4" s="72">
        <v>1134.1149580900001</v>
      </c>
      <c r="AB4" s="74">
        <v>1499.7731478300002</v>
      </c>
      <c r="AC4" s="72">
        <v>1668.2733983399994</v>
      </c>
      <c r="AD4" s="72">
        <v>1457.8379483099998</v>
      </c>
      <c r="AE4" s="72">
        <v>1341.8182936200001</v>
      </c>
      <c r="AF4" s="74">
        <v>1781.1972692899999</v>
      </c>
      <c r="AG4" s="72">
        <v>1979.2268458499998</v>
      </c>
      <c r="AH4" s="72">
        <v>1736.9779472699997</v>
      </c>
      <c r="AI4" s="72">
        <v>1808.8799965100006</v>
      </c>
      <c r="AJ4" s="74">
        <v>2194.10992781</v>
      </c>
      <c r="AK4" s="72">
        <v>2415.1166612799998</v>
      </c>
      <c r="AL4" s="72">
        <v>2051.7068034599997</v>
      </c>
      <c r="AM4" s="72">
        <v>2064.087823599999</v>
      </c>
      <c r="AN4" s="74">
        <v>2716.4057115599999</v>
      </c>
      <c r="AO4" s="72">
        <v>2644.7379499299996</v>
      </c>
      <c r="AP4" s="72">
        <v>2634.6470804199998</v>
      </c>
      <c r="AQ4" s="72">
        <v>2662.2142359200006</v>
      </c>
      <c r="AR4" s="74">
        <v>2920.2463786100002</v>
      </c>
      <c r="AS4" s="72">
        <v>3149.6161849900004</v>
      </c>
      <c r="AT4" s="72">
        <v>3312.8636269999997</v>
      </c>
      <c r="AU4" s="72">
        <v>3193.388780289999</v>
      </c>
      <c r="AV4" s="74">
        <v>1958.68134338</v>
      </c>
      <c r="AW4" s="72">
        <v>1119.8373707699998</v>
      </c>
      <c r="AX4" s="72">
        <v>2548.2857339399998</v>
      </c>
      <c r="AY4" s="72">
        <v>3838.814953510001</v>
      </c>
      <c r="AZ4" s="74">
        <v>8890.34526921</v>
      </c>
      <c r="BA4" s="72">
        <v>9108.2949054399978</v>
      </c>
      <c r="BB4" s="72">
        <v>11202.598304590003</v>
      </c>
      <c r="BC4" s="72">
        <v>13714.071643420004</v>
      </c>
      <c r="BD4" s="74">
        <v>5102.0327964200005</v>
      </c>
      <c r="BE4" s="72">
        <v>7563.8756221499989</v>
      </c>
      <c r="BF4" s="72">
        <v>6027.1423881899991</v>
      </c>
      <c r="BG4" s="72"/>
    </row>
    <row r="5" spans="1:59" ht="40.200000000000003" customHeight="1" x14ac:dyDescent="0.25">
      <c r="A5" s="105"/>
      <c r="B5" s="16" t="str">
        <f>IF('0'!$A$1=1,"Разом доходів (без урахування міжбюджетних трансфертів)","Revenue (less interbudget transfers)")</f>
        <v>Разом доходів (без урахування міжбюджетних трансфертів)</v>
      </c>
      <c r="C5" s="17"/>
      <c r="D5" s="69">
        <v>65810.644467760008</v>
      </c>
      <c r="E5" s="69">
        <v>72249.343075599973</v>
      </c>
      <c r="F5" s="69">
        <v>86647.034701909986</v>
      </c>
      <c r="G5" s="70">
        <v>87191.208588720008</v>
      </c>
      <c r="H5" s="69">
        <v>76953.938870850019</v>
      </c>
      <c r="I5" s="69">
        <v>85361.945097310003</v>
      </c>
      <c r="J5" s="69">
        <v>83022.812040210003</v>
      </c>
      <c r="K5" s="70">
        <v>99372.749087409989</v>
      </c>
      <c r="L5" s="69">
        <v>83448.582346100011</v>
      </c>
      <c r="M5" s="69">
        <v>78432.948673549981</v>
      </c>
      <c r="N5" s="69">
        <v>87637.735213769978</v>
      </c>
      <c r="O5" s="70">
        <v>88098.353113309975</v>
      </c>
      <c r="P5" s="69">
        <v>88226.263071000008</v>
      </c>
      <c r="Q5" s="69">
        <v>86651.342215920027</v>
      </c>
      <c r="R5" s="69">
        <v>84413.711799309996</v>
      </c>
      <c r="S5" s="70">
        <v>95674.931355520035</v>
      </c>
      <c r="T5" s="69">
        <v>112477.65311255999</v>
      </c>
      <c r="U5" s="69">
        <v>130686.66899037996</v>
      </c>
      <c r="V5" s="69">
        <v>138806.81084101996</v>
      </c>
      <c r="W5" s="69">
        <v>149579.63115753001</v>
      </c>
      <c r="X5" s="71">
        <v>128316.62089201</v>
      </c>
      <c r="Y5" s="69">
        <v>135408.51306192001</v>
      </c>
      <c r="Z5" s="69">
        <v>140788.78153807996</v>
      </c>
      <c r="AA5" s="69">
        <v>207597.72362359997</v>
      </c>
      <c r="AB5" s="71">
        <v>173259.01486684999</v>
      </c>
      <c r="AC5" s="69">
        <v>218482.71921851998</v>
      </c>
      <c r="AD5" s="69">
        <v>189390.20242927002</v>
      </c>
      <c r="AE5" s="69">
        <v>206342.21117190993</v>
      </c>
      <c r="AF5" s="71">
        <v>191801.73936277005</v>
      </c>
      <c r="AG5" s="69">
        <v>253444.07334082999</v>
      </c>
      <c r="AH5" s="69">
        <v>224048.17828845</v>
      </c>
      <c r="AI5" s="69">
        <v>251514.66894627002</v>
      </c>
      <c r="AJ5" s="71">
        <v>208444.26159029</v>
      </c>
      <c r="AK5" s="69">
        <v>293796.2692507999</v>
      </c>
      <c r="AL5" s="69">
        <v>231141.16386456985</v>
      </c>
      <c r="AM5" s="69">
        <v>256238.15700245008</v>
      </c>
      <c r="AN5" s="71">
        <v>208320.05618143996</v>
      </c>
      <c r="AO5" s="69">
        <v>305708.18164699996</v>
      </c>
      <c r="AP5" s="69">
        <v>243085.93498372997</v>
      </c>
      <c r="AQ5" s="69">
        <v>308254.77581241983</v>
      </c>
      <c r="AR5" s="71">
        <v>249265.36739127999</v>
      </c>
      <c r="AS5" s="69">
        <v>336622.38903542992</v>
      </c>
      <c r="AT5" s="69">
        <v>329215.21331810998</v>
      </c>
      <c r="AU5" s="69">
        <v>369217.37060733</v>
      </c>
      <c r="AV5" s="71">
        <v>326997.99926422996</v>
      </c>
      <c r="AW5" s="69">
        <v>298116.80980667</v>
      </c>
      <c r="AX5" s="69">
        <v>621087.16911270004</v>
      </c>
      <c r="AY5" s="69">
        <v>532043.45835151989</v>
      </c>
      <c r="AZ5" s="71">
        <v>517030.63354384998</v>
      </c>
      <c r="BA5" s="69">
        <v>767364.61767374014</v>
      </c>
      <c r="BB5" s="69">
        <v>702874.12465565978</v>
      </c>
      <c r="BC5" s="69">
        <v>642296.53560170019</v>
      </c>
      <c r="BD5" s="71">
        <v>637004.95675279002</v>
      </c>
      <c r="BE5" s="69">
        <v>667050.8257789599</v>
      </c>
      <c r="BF5" s="69">
        <v>846589.70383135008</v>
      </c>
      <c r="BG5" s="69"/>
    </row>
    <row r="6" spans="1:59" ht="35.1" customHeight="1" x14ac:dyDescent="0.25">
      <c r="A6" s="105"/>
      <c r="B6" s="20" t="str">
        <f>IF('0'!$A$1=1,"Податкові надходження","Tax revenue")</f>
        <v>Податкові надходження</v>
      </c>
      <c r="C6" s="19">
        <v>10000000</v>
      </c>
      <c r="D6" s="75">
        <v>57268.747303190008</v>
      </c>
      <c r="E6" s="75">
        <v>62557.197825909992</v>
      </c>
      <c r="F6" s="75">
        <v>69807.915531670034</v>
      </c>
      <c r="G6" s="76">
        <v>71971.130299329991</v>
      </c>
      <c r="H6" s="75">
        <v>65002.534676230018</v>
      </c>
      <c r="I6" s="75">
        <v>71339.672850060015</v>
      </c>
      <c r="J6" s="75">
        <v>65132.187658039998</v>
      </c>
      <c r="K6" s="76">
        <v>73240.789879719989</v>
      </c>
      <c r="L6" s="75">
        <v>67168.318786910007</v>
      </c>
      <c r="M6" s="75">
        <v>64133.385495030001</v>
      </c>
      <c r="N6" s="75">
        <v>64535.905598730023</v>
      </c>
      <c r="O6" s="76">
        <v>66939.441725199984</v>
      </c>
      <c r="P6" s="75">
        <v>62828.987874699997</v>
      </c>
      <c r="Q6" s="75">
        <v>68925.981465690013</v>
      </c>
      <c r="R6" s="75">
        <v>65135.234519849997</v>
      </c>
      <c r="S6" s="76">
        <v>83288.057607319963</v>
      </c>
      <c r="T6" s="75">
        <v>92020.002644490014</v>
      </c>
      <c r="U6" s="75">
        <v>95987.655310189992</v>
      </c>
      <c r="V6" s="75">
        <v>101868.36019862004</v>
      </c>
      <c r="W6" s="75">
        <v>119541.52101639996</v>
      </c>
      <c r="X6" s="77">
        <v>116741.6521303</v>
      </c>
      <c r="Y6" s="75">
        <v>118875.89084241001</v>
      </c>
      <c r="Z6" s="75">
        <v>120480.43280736994</v>
      </c>
      <c r="AA6" s="75">
        <v>147781.45698336</v>
      </c>
      <c r="AB6" s="77">
        <v>158077.90694139001</v>
      </c>
      <c r="AC6" s="75">
        <v>136835.544184</v>
      </c>
      <c r="AD6" s="75">
        <v>159826.05993829999</v>
      </c>
      <c r="AE6" s="75">
        <v>172414.17511411995</v>
      </c>
      <c r="AF6" s="77">
        <v>172412.93582737001</v>
      </c>
      <c r="AG6" s="75">
        <v>176821.60254033</v>
      </c>
      <c r="AH6" s="75">
        <v>193356.98365573998</v>
      </c>
      <c r="AI6" s="75">
        <v>211224.1237</v>
      </c>
      <c r="AJ6" s="77">
        <v>186923.4097581</v>
      </c>
      <c r="AK6" s="75">
        <v>190639.40309493995</v>
      </c>
      <c r="AL6" s="75">
        <v>200812.81277912995</v>
      </c>
      <c r="AM6" s="75">
        <v>221400.41574312991</v>
      </c>
      <c r="AN6" s="77">
        <v>188674.90033986</v>
      </c>
      <c r="AO6" s="75">
        <v>171708.37566938001</v>
      </c>
      <c r="AP6" s="75">
        <v>214597.03229054</v>
      </c>
      <c r="AQ6" s="75">
        <v>276135.33272454003</v>
      </c>
      <c r="AR6" s="77">
        <v>228454.54316175001</v>
      </c>
      <c r="AS6" s="75">
        <v>252138.09387923998</v>
      </c>
      <c r="AT6" s="75">
        <v>292694.00309674995</v>
      </c>
      <c r="AU6" s="75">
        <v>333804.24716799008</v>
      </c>
      <c r="AV6" s="77">
        <v>238104.47891500001</v>
      </c>
      <c r="AW6" s="75">
        <v>183512.25801398995</v>
      </c>
      <c r="AX6" s="75">
        <v>264710.6568520799</v>
      </c>
      <c r="AY6" s="75">
        <v>263436.99945172016</v>
      </c>
      <c r="AZ6" s="77">
        <v>251345.97642354999</v>
      </c>
      <c r="BA6" s="75">
        <v>276298.58097271004</v>
      </c>
      <c r="BB6" s="75">
        <v>317703.68650827999</v>
      </c>
      <c r="BC6" s="75">
        <v>358195.83230693993</v>
      </c>
      <c r="BD6" s="77">
        <v>405793.36765405</v>
      </c>
      <c r="BE6" s="75">
        <v>386636.25322545005</v>
      </c>
      <c r="BF6" s="75">
        <v>408909.63832363987</v>
      </c>
      <c r="BG6" s="75"/>
    </row>
    <row r="7" spans="1:59" ht="31.2" x14ac:dyDescent="0.25">
      <c r="A7" s="105"/>
      <c r="B7" s="21"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7" s="22">
        <v>11000000</v>
      </c>
      <c r="D7" s="78">
        <v>12714.73398001</v>
      </c>
      <c r="E7" s="78">
        <v>15603.942881569996</v>
      </c>
      <c r="F7" s="78">
        <v>14912.594358069997</v>
      </c>
      <c r="G7" s="79">
        <v>17667.627449580003</v>
      </c>
      <c r="H7" s="78">
        <v>15827.308521770001</v>
      </c>
      <c r="I7" s="78">
        <v>16007.929856800003</v>
      </c>
      <c r="J7" s="78">
        <v>12799.654009219998</v>
      </c>
      <c r="K7" s="79">
        <v>17741.225408869999</v>
      </c>
      <c r="L7" s="78">
        <v>20031.678058260004</v>
      </c>
      <c r="M7" s="78">
        <v>13932.166970649996</v>
      </c>
      <c r="N7" s="78">
        <v>13735.122753620002</v>
      </c>
      <c r="O7" s="79">
        <v>14184.485037590006</v>
      </c>
      <c r="P7" s="78">
        <v>17212.584027909998</v>
      </c>
      <c r="Q7" s="78">
        <v>11456.445699900003</v>
      </c>
      <c r="R7" s="78">
        <v>11587.04381177</v>
      </c>
      <c r="S7" s="79">
        <v>12331.640192830004</v>
      </c>
      <c r="T7" s="78">
        <v>24346.069148720002</v>
      </c>
      <c r="U7" s="78">
        <v>18029.468599599997</v>
      </c>
      <c r="V7" s="78">
        <v>17607.894088490008</v>
      </c>
      <c r="W7" s="78">
        <v>19854.887816009999</v>
      </c>
      <c r="X7" s="80">
        <v>27141.935039010001</v>
      </c>
      <c r="Y7" s="78">
        <v>24324.660006260005</v>
      </c>
      <c r="Z7" s="78">
        <v>26729.434797790003</v>
      </c>
      <c r="AA7" s="78">
        <v>35958.562792950019</v>
      </c>
      <c r="AB7" s="80">
        <v>29008.219244309999</v>
      </c>
      <c r="AC7" s="78">
        <v>37205.848417819994</v>
      </c>
      <c r="AD7" s="78">
        <v>35676.494662459998</v>
      </c>
      <c r="AE7" s="78">
        <v>40054.776069140004</v>
      </c>
      <c r="AF7" s="80">
        <v>48819.708667639992</v>
      </c>
      <c r="AG7" s="78">
        <v>45707.788108370005</v>
      </c>
      <c r="AH7" s="78">
        <v>45575.325312870002</v>
      </c>
      <c r="AI7" s="78">
        <v>48521.273167259991</v>
      </c>
      <c r="AJ7" s="80">
        <v>53039.376889530002</v>
      </c>
      <c r="AK7" s="78">
        <v>51038.598473239996</v>
      </c>
      <c r="AL7" s="78">
        <v>51338.217647119978</v>
      </c>
      <c r="AM7" s="78">
        <v>61624.164076859975</v>
      </c>
      <c r="AN7" s="80">
        <v>61656.919199479998</v>
      </c>
      <c r="AO7" s="78">
        <v>46920.935247819994</v>
      </c>
      <c r="AP7" s="78">
        <v>48980.94007216001</v>
      </c>
      <c r="AQ7" s="78">
        <v>68417.514875339984</v>
      </c>
      <c r="AR7" s="80">
        <v>60297.655173599996</v>
      </c>
      <c r="AS7" s="78">
        <v>70593.605091539997</v>
      </c>
      <c r="AT7" s="78">
        <v>74788.707807000013</v>
      </c>
      <c r="AU7" s="78">
        <v>79626.999671500002</v>
      </c>
      <c r="AV7" s="80">
        <v>67892.340124879993</v>
      </c>
      <c r="AW7" s="78">
        <v>61904.462978750002</v>
      </c>
      <c r="AX7" s="78">
        <v>62591.371455199973</v>
      </c>
      <c r="AY7" s="78">
        <v>73088.961586860009</v>
      </c>
      <c r="AZ7" s="80">
        <v>72386.203718019999</v>
      </c>
      <c r="BA7" s="78">
        <v>75678.486391860002</v>
      </c>
      <c r="BB7" s="78">
        <v>83174.103033560008</v>
      </c>
      <c r="BC7" s="78">
        <v>119543.10539004003</v>
      </c>
      <c r="BD7" s="80">
        <v>164360.64151891001</v>
      </c>
      <c r="BE7" s="78">
        <v>129112.57443604001</v>
      </c>
      <c r="BF7" s="78">
        <v>138080.21674313</v>
      </c>
      <c r="BG7" s="78"/>
    </row>
    <row r="8" spans="1:59" ht="18" customHeight="1" x14ac:dyDescent="0.25">
      <c r="A8" s="105"/>
      <c r="B8" s="24" t="str">
        <f>IF('0'!$A$1=1,"Податок та збір на доходи фізичних осіб","Personal income tax")</f>
        <v>Податок та збір на доходи фізичних осіб</v>
      </c>
      <c r="C8" s="22">
        <v>11010000</v>
      </c>
      <c r="D8" s="78">
        <v>1276.7829309700001</v>
      </c>
      <c r="E8" s="78">
        <v>1543.2059681800001</v>
      </c>
      <c r="F8" s="78">
        <v>1597.8341008199995</v>
      </c>
      <c r="G8" s="79">
        <v>1741.6388592499998</v>
      </c>
      <c r="H8" s="78">
        <v>1544.02982008</v>
      </c>
      <c r="I8" s="78">
        <v>1758.1291180299997</v>
      </c>
      <c r="J8" s="78">
        <v>1804.4105136699995</v>
      </c>
      <c r="K8" s="79">
        <v>1919.8028270700006</v>
      </c>
      <c r="L8" s="78">
        <v>1682.0034699399998</v>
      </c>
      <c r="M8" s="78">
        <v>1911.5029167899997</v>
      </c>
      <c r="N8" s="78">
        <v>1900.3665981000004</v>
      </c>
      <c r="O8" s="79">
        <v>2071.1643608099985</v>
      </c>
      <c r="P8" s="78">
        <v>1761.80097432</v>
      </c>
      <c r="Q8" s="78">
        <v>2066.46348382</v>
      </c>
      <c r="R8" s="78">
        <v>3339.1720880600005</v>
      </c>
      <c r="S8" s="79">
        <v>5478.3306667899997</v>
      </c>
      <c r="T8" s="78">
        <v>9445.2337851100001</v>
      </c>
      <c r="U8" s="78">
        <v>11065.191222240001</v>
      </c>
      <c r="V8" s="78">
        <v>11404.693719550003</v>
      </c>
      <c r="W8" s="78">
        <v>13146.874720199998</v>
      </c>
      <c r="X8" s="80">
        <v>12618.918775540002</v>
      </c>
      <c r="Y8" s="78">
        <v>14409.271394269996</v>
      </c>
      <c r="Z8" s="78">
        <v>15021.863501150001</v>
      </c>
      <c r="AA8" s="78">
        <v>17760.411410110006</v>
      </c>
      <c r="AB8" s="80">
        <v>15992.901727560002</v>
      </c>
      <c r="AC8" s="78">
        <v>18562.777576199998</v>
      </c>
      <c r="AD8" s="78">
        <v>19058.078561849994</v>
      </c>
      <c r="AE8" s="78">
        <v>21419.645797059988</v>
      </c>
      <c r="AF8" s="80">
        <v>19663.815569819999</v>
      </c>
      <c r="AG8" s="78">
        <v>22650.431498770005</v>
      </c>
      <c r="AH8" s="78">
        <v>23281.302399609995</v>
      </c>
      <c r="AI8" s="78">
        <v>26146.236235640012</v>
      </c>
      <c r="AJ8" s="80">
        <v>24068.769229780006</v>
      </c>
      <c r="AK8" s="78">
        <v>27165.508052249996</v>
      </c>
      <c r="AL8" s="78">
        <v>28400.040450879984</v>
      </c>
      <c r="AM8" s="78">
        <v>30319.715871420005</v>
      </c>
      <c r="AN8" s="80">
        <v>28120.625072549999</v>
      </c>
      <c r="AO8" s="78">
        <v>26144.934022879999</v>
      </c>
      <c r="AP8" s="78">
        <v>29482.475151990016</v>
      </c>
      <c r="AQ8" s="78">
        <v>33533.234605749982</v>
      </c>
      <c r="AR8" s="80">
        <v>29565.741977279999</v>
      </c>
      <c r="AS8" s="78">
        <v>34117.035125779999</v>
      </c>
      <c r="AT8" s="78">
        <v>34286.250973550006</v>
      </c>
      <c r="AU8" s="78">
        <v>39586.192249919986</v>
      </c>
      <c r="AV8" s="80">
        <v>31761.634144150001</v>
      </c>
      <c r="AW8" s="78">
        <v>33446.73220459999</v>
      </c>
      <c r="AX8" s="78">
        <v>38966.511576360004</v>
      </c>
      <c r="AY8" s="78">
        <v>44252.394115310017</v>
      </c>
      <c r="AZ8" s="80">
        <v>37598.202561089995</v>
      </c>
      <c r="BA8" s="78">
        <v>42603.865873049996</v>
      </c>
      <c r="BB8" s="78">
        <v>44919.191343220009</v>
      </c>
      <c r="BC8" s="78">
        <v>81823.505750009994</v>
      </c>
      <c r="BD8" s="80">
        <v>67628.890295610006</v>
      </c>
      <c r="BE8" s="78">
        <v>78292.725327590015</v>
      </c>
      <c r="BF8" s="78">
        <v>84737.331798129977</v>
      </c>
      <c r="BG8" s="78"/>
    </row>
    <row r="9" spans="1:59" ht="18" customHeight="1" x14ac:dyDescent="0.25">
      <c r="A9" s="105"/>
      <c r="B9" s="24" t="str">
        <f>IF('0'!$A$1=1,"Податок на прибуток підприємств","Corporate profit tax")</f>
        <v>Податок на прибуток підприємств</v>
      </c>
      <c r="C9" s="22">
        <v>11020000</v>
      </c>
      <c r="D9" s="78">
        <v>11437.951049039999</v>
      </c>
      <c r="E9" s="78">
        <v>14060.736913389996</v>
      </c>
      <c r="F9" s="78">
        <v>13314.76025725</v>
      </c>
      <c r="G9" s="79">
        <v>15925.988590330002</v>
      </c>
      <c r="H9" s="78">
        <v>14283.278701690002</v>
      </c>
      <c r="I9" s="78">
        <v>14249.800738770004</v>
      </c>
      <c r="J9" s="78">
        <v>10995.243495550003</v>
      </c>
      <c r="K9" s="79">
        <v>15821.422581799998</v>
      </c>
      <c r="L9" s="78">
        <v>18349.674588320002</v>
      </c>
      <c r="M9" s="78">
        <v>12020.66405386</v>
      </c>
      <c r="N9" s="78">
        <v>11834.756155520001</v>
      </c>
      <c r="O9" s="79">
        <v>12113.32067678</v>
      </c>
      <c r="P9" s="78">
        <v>15450.783053589999</v>
      </c>
      <c r="Q9" s="78">
        <v>9389.9822160799995</v>
      </c>
      <c r="R9" s="78">
        <v>8247.8717237099954</v>
      </c>
      <c r="S9" s="79">
        <v>6853.3095260400005</v>
      </c>
      <c r="T9" s="78">
        <v>14900.83536361</v>
      </c>
      <c r="U9" s="78">
        <v>6964.2773773599984</v>
      </c>
      <c r="V9" s="78">
        <v>6203.2003689400008</v>
      </c>
      <c r="W9" s="78">
        <v>6708.0130958099908</v>
      </c>
      <c r="X9" s="80">
        <v>14523.016263469999</v>
      </c>
      <c r="Y9" s="78">
        <v>9915.3886119900017</v>
      </c>
      <c r="Z9" s="78">
        <v>11707.57129664001</v>
      </c>
      <c r="AA9" s="78">
        <v>18198.151382839998</v>
      </c>
      <c r="AB9" s="80">
        <v>13015.317516750001</v>
      </c>
      <c r="AC9" s="78">
        <v>18643.07084162</v>
      </c>
      <c r="AD9" s="78">
        <v>16618.416100610004</v>
      </c>
      <c r="AE9" s="78">
        <v>18635.130272079994</v>
      </c>
      <c r="AF9" s="80">
        <v>29155.893097819997</v>
      </c>
      <c r="AG9" s="78">
        <v>23057.356609600003</v>
      </c>
      <c r="AH9" s="78">
        <v>22294.02291326</v>
      </c>
      <c r="AI9" s="78">
        <v>22375.036931620009</v>
      </c>
      <c r="AJ9" s="80">
        <v>28970.607659749996</v>
      </c>
      <c r="AK9" s="78">
        <v>23873.090420990007</v>
      </c>
      <c r="AL9" s="78">
        <v>22938.177196240002</v>
      </c>
      <c r="AM9" s="78">
        <v>31304.44820544</v>
      </c>
      <c r="AN9" s="80">
        <v>33536.294126929999</v>
      </c>
      <c r="AO9" s="78">
        <v>20776.001224940002</v>
      </c>
      <c r="AP9" s="78">
        <v>19498.464920170001</v>
      </c>
      <c r="AQ9" s="78">
        <v>34884.280269590003</v>
      </c>
      <c r="AR9" s="80">
        <v>30731.913196319998</v>
      </c>
      <c r="AS9" s="78">
        <v>36476.569965759998</v>
      </c>
      <c r="AT9" s="78">
        <v>40502.456833450007</v>
      </c>
      <c r="AU9" s="78">
        <v>40040.807421579986</v>
      </c>
      <c r="AV9" s="80">
        <v>36130.705980730003</v>
      </c>
      <c r="AW9" s="78">
        <v>28457.730774149997</v>
      </c>
      <c r="AX9" s="78">
        <v>23624.859878840005</v>
      </c>
      <c r="AY9" s="78">
        <v>28836.567471550006</v>
      </c>
      <c r="AZ9" s="80">
        <v>34788.001156929997</v>
      </c>
      <c r="BA9" s="78">
        <v>33074.620518809992</v>
      </c>
      <c r="BB9" s="78">
        <v>38254.908998340004</v>
      </c>
      <c r="BC9" s="78">
        <v>37719.593588029995</v>
      </c>
      <c r="BD9" s="80">
        <v>96731.751663880001</v>
      </c>
      <c r="BE9" s="78">
        <v>50819.849617049986</v>
      </c>
      <c r="BF9" s="78">
        <v>53342.890256720028</v>
      </c>
      <c r="BG9" s="78"/>
    </row>
    <row r="10" spans="1:59" ht="25.2" customHeight="1" x14ac:dyDescent="0.25">
      <c r="A10" s="105"/>
      <c r="B10" s="21"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10" s="22">
        <v>13000000</v>
      </c>
      <c r="D10" s="78">
        <v>313.57873047999999</v>
      </c>
      <c r="E10" s="78">
        <v>499.49541376999991</v>
      </c>
      <c r="F10" s="78">
        <v>508.48641779000025</v>
      </c>
      <c r="G10" s="79">
        <v>585.81412224999985</v>
      </c>
      <c r="H10" s="78">
        <v>511.90864131000001</v>
      </c>
      <c r="I10" s="78">
        <v>597.0716011899998</v>
      </c>
      <c r="J10" s="78">
        <v>552.17632716000003</v>
      </c>
      <c r="K10" s="79">
        <v>632.09010310999997</v>
      </c>
      <c r="L10" s="78">
        <v>2847.2761497500001</v>
      </c>
      <c r="M10" s="78">
        <v>3585.4258653000002</v>
      </c>
      <c r="N10" s="78">
        <v>3646.8187326799989</v>
      </c>
      <c r="O10" s="79">
        <v>3780.5202606599978</v>
      </c>
      <c r="P10" s="78">
        <v>3646.8174480800003</v>
      </c>
      <c r="Q10" s="78">
        <v>4108.6172232400004</v>
      </c>
      <c r="R10" s="78">
        <v>4241.5543681200006</v>
      </c>
      <c r="S10" s="79">
        <v>7039.141675410001</v>
      </c>
      <c r="T10" s="78">
        <v>3929.4092807799998</v>
      </c>
      <c r="U10" s="78">
        <v>9249.0894344100016</v>
      </c>
      <c r="V10" s="78">
        <v>8680.6841031400018</v>
      </c>
      <c r="W10" s="78">
        <v>17944.637852760003</v>
      </c>
      <c r="X10" s="80">
        <v>12633.7305557</v>
      </c>
      <c r="Y10" s="78">
        <v>6873.4539386399993</v>
      </c>
      <c r="Z10" s="78">
        <v>9947.6833583800035</v>
      </c>
      <c r="AA10" s="78">
        <v>14637.34517783</v>
      </c>
      <c r="AB10" s="80">
        <v>20297.847656870003</v>
      </c>
      <c r="AC10" s="78">
        <v>5364.403381479995</v>
      </c>
      <c r="AD10" s="78">
        <v>13905.684262140006</v>
      </c>
      <c r="AE10" s="78">
        <v>9093.1904677999992</v>
      </c>
      <c r="AF10" s="80">
        <v>8963.1166732999991</v>
      </c>
      <c r="AG10" s="78">
        <v>10045.460243870002</v>
      </c>
      <c r="AH10" s="78">
        <v>12059.343304710001</v>
      </c>
      <c r="AI10" s="78">
        <v>14197.772373699994</v>
      </c>
      <c r="AJ10" s="80">
        <v>12501.608782100002</v>
      </c>
      <c r="AK10" s="78">
        <v>12920.603159500004</v>
      </c>
      <c r="AL10" s="78">
        <v>10039.732099209999</v>
      </c>
      <c r="AM10" s="78">
        <v>11284.922188049997</v>
      </c>
      <c r="AN10" s="80">
        <v>7130.0671882699999</v>
      </c>
      <c r="AO10" s="78">
        <v>6532.3415985199999</v>
      </c>
      <c r="AP10" s="78">
        <v>8288.2436245699992</v>
      </c>
      <c r="AQ10" s="78">
        <v>30525.068212349997</v>
      </c>
      <c r="AR10" s="80">
        <v>11914.905197459999</v>
      </c>
      <c r="AS10" s="78">
        <v>12949.65826618</v>
      </c>
      <c r="AT10" s="78">
        <v>16803.478732489995</v>
      </c>
      <c r="AU10" s="78">
        <v>39081.349919020002</v>
      </c>
      <c r="AV10" s="80">
        <v>22582.608471509997</v>
      </c>
      <c r="AW10" s="78">
        <v>22026.774340909993</v>
      </c>
      <c r="AX10" s="78">
        <v>19797.784063529994</v>
      </c>
      <c r="AY10" s="78">
        <v>20957.864420250015</v>
      </c>
      <c r="AZ10" s="80">
        <v>16906.884845379998</v>
      </c>
      <c r="BA10" s="78">
        <v>14947.688592890005</v>
      </c>
      <c r="BB10" s="78">
        <v>17484.767447719998</v>
      </c>
      <c r="BC10" s="78">
        <v>10988.345984060004</v>
      </c>
      <c r="BD10" s="80">
        <v>10632.14705114</v>
      </c>
      <c r="BE10" s="78">
        <v>14975.211383269998</v>
      </c>
      <c r="BF10" s="78">
        <v>14070.023502079999</v>
      </c>
      <c r="BG10" s="78"/>
    </row>
    <row r="11" spans="1:59" ht="18" customHeight="1" x14ac:dyDescent="0.25">
      <c r="A11" s="105"/>
      <c r="B11" s="24" t="str">
        <f>IF('0'!$A$1=1,"Рентна плата за користування надрами","Rent on subsoil use")</f>
        <v>Рентна плата за користування надрами</v>
      </c>
      <c r="C11" s="22">
        <v>13030000</v>
      </c>
      <c r="D11" s="78">
        <v>173.48324359</v>
      </c>
      <c r="E11" s="78">
        <v>337.64522234999993</v>
      </c>
      <c r="F11" s="78">
        <v>321.98490373999994</v>
      </c>
      <c r="G11" s="79">
        <v>405.67325412000002</v>
      </c>
      <c r="H11" s="78">
        <v>340.24285135000002</v>
      </c>
      <c r="I11" s="78">
        <v>419.60040393999998</v>
      </c>
      <c r="J11" s="78">
        <v>336.20872346000021</v>
      </c>
      <c r="K11" s="79">
        <v>424.40896331999988</v>
      </c>
      <c r="L11" s="78">
        <v>2655.4356750699999</v>
      </c>
      <c r="M11" s="78">
        <v>3392.5058033000005</v>
      </c>
      <c r="N11" s="78">
        <v>3408.84382671</v>
      </c>
      <c r="O11" s="79">
        <v>3563.4396291000012</v>
      </c>
      <c r="P11" s="78">
        <v>3457.8199575100002</v>
      </c>
      <c r="Q11" s="78">
        <v>3912.6765985299994</v>
      </c>
      <c r="R11" s="78">
        <v>4013.1448404999992</v>
      </c>
      <c r="S11" s="79">
        <v>6815.4334649299999</v>
      </c>
      <c r="T11" s="78">
        <v>3261.7758374800001</v>
      </c>
      <c r="U11" s="78">
        <v>8502.3112162100006</v>
      </c>
      <c r="V11" s="78">
        <v>7969.3144283900001</v>
      </c>
      <c r="W11" s="78">
        <v>17256.205389000002</v>
      </c>
      <c r="X11" s="80">
        <v>11730.660660279998</v>
      </c>
      <c r="Y11" s="78">
        <v>5680.5246322400017</v>
      </c>
      <c r="Z11" s="78">
        <v>8736.3042817599999</v>
      </c>
      <c r="AA11" s="78">
        <v>13551.649583049999</v>
      </c>
      <c r="AB11" s="80">
        <v>19246.04918727</v>
      </c>
      <c r="AC11" s="78">
        <v>4164.7584240999968</v>
      </c>
      <c r="AD11" s="78">
        <v>12652.983412160003</v>
      </c>
      <c r="AE11" s="78">
        <v>7811.7413965000014</v>
      </c>
      <c r="AF11" s="80">
        <v>7619.3558113600002</v>
      </c>
      <c r="AG11" s="78">
        <v>8740.7538183600009</v>
      </c>
      <c r="AH11" s="78">
        <v>10597.750341770001</v>
      </c>
      <c r="AI11" s="78">
        <v>12859.571064120002</v>
      </c>
      <c r="AJ11" s="80">
        <v>11178.909802209999</v>
      </c>
      <c r="AK11" s="78">
        <v>11592.385321610005</v>
      </c>
      <c r="AL11" s="78">
        <v>8645.860996899999</v>
      </c>
      <c r="AM11" s="78">
        <v>9841.3258258099995</v>
      </c>
      <c r="AN11" s="80">
        <v>5726.7845661899992</v>
      </c>
      <c r="AO11" s="78">
        <v>5325.1382693800006</v>
      </c>
      <c r="AP11" s="78">
        <v>6858.7638924100029</v>
      </c>
      <c r="AQ11" s="78">
        <v>29211.41562589999</v>
      </c>
      <c r="AR11" s="80">
        <v>10560.703690819999</v>
      </c>
      <c r="AS11" s="78">
        <v>11703.333095710001</v>
      </c>
      <c r="AT11" s="78">
        <v>15469.723028020002</v>
      </c>
      <c r="AU11" s="78">
        <v>37835.465396120002</v>
      </c>
      <c r="AV11" s="80">
        <v>21323.88078385</v>
      </c>
      <c r="AW11" s="78">
        <v>21050.585062469992</v>
      </c>
      <c r="AX11" s="78">
        <v>18829.593383959997</v>
      </c>
      <c r="AY11" s="78">
        <v>19807.679165630012</v>
      </c>
      <c r="AZ11" s="80">
        <v>15960.817874959999</v>
      </c>
      <c r="BA11" s="78">
        <v>13926.708635760002</v>
      </c>
      <c r="BB11" s="78">
        <v>16257.994464549993</v>
      </c>
      <c r="BC11" s="78">
        <v>9911.3489078500079</v>
      </c>
      <c r="BD11" s="80">
        <v>9433.8048305200009</v>
      </c>
      <c r="BE11" s="78">
        <v>14007.460760259999</v>
      </c>
      <c r="BF11" s="78">
        <v>12879.798971639995</v>
      </c>
      <c r="BG11" s="78"/>
    </row>
    <row r="12" spans="1:59" ht="25.2" customHeight="1" x14ac:dyDescent="0.25">
      <c r="A12" s="105"/>
      <c r="B12" s="21" t="str">
        <f>IF('0'!$A$1=1,"Внутрішні податки на товари та послуги","Domestic taxes on goods and services")</f>
        <v>Внутрішні податки на товари та послуги</v>
      </c>
      <c r="C12" s="22">
        <v>14000000</v>
      </c>
      <c r="D12" s="78">
        <v>36089.564430840001</v>
      </c>
      <c r="E12" s="78">
        <v>37951.021829439989</v>
      </c>
      <c r="F12" s="78">
        <v>45553.966269429991</v>
      </c>
      <c r="G12" s="79">
        <v>43510.382204299982</v>
      </c>
      <c r="H12" s="78">
        <v>39531.271891349999</v>
      </c>
      <c r="I12" s="78">
        <v>45922.253845050014</v>
      </c>
      <c r="J12" s="78">
        <v>43929.596395509987</v>
      </c>
      <c r="K12" s="79">
        <v>46629.341219369991</v>
      </c>
      <c r="L12" s="78">
        <v>38532.144633889999</v>
      </c>
      <c r="M12" s="78">
        <v>40911.010312169979</v>
      </c>
      <c r="N12" s="78">
        <v>41162.286294000005</v>
      </c>
      <c r="O12" s="79">
        <v>42973.357214870004</v>
      </c>
      <c r="P12" s="78">
        <v>35399.03673159</v>
      </c>
      <c r="Q12" s="78">
        <v>47686.27293756001</v>
      </c>
      <c r="R12" s="78">
        <v>43450.027560610004</v>
      </c>
      <c r="S12" s="79">
        <v>57429.765974270005</v>
      </c>
      <c r="T12" s="78">
        <v>55505.062153170002</v>
      </c>
      <c r="U12" s="78">
        <v>57236.023963479995</v>
      </c>
      <c r="V12" s="78">
        <v>62477.71371125002</v>
      </c>
      <c r="W12" s="78">
        <v>66344.182861350011</v>
      </c>
      <c r="X12" s="80">
        <v>71968.853372009995</v>
      </c>
      <c r="Y12" s="78">
        <v>83222.639697489969</v>
      </c>
      <c r="Z12" s="78">
        <v>78306.982430359989</v>
      </c>
      <c r="AA12" s="78">
        <v>92130.029621850001</v>
      </c>
      <c r="AB12" s="80">
        <v>102841.4885812</v>
      </c>
      <c r="AC12" s="78">
        <v>93856.60468622997</v>
      </c>
      <c r="AD12" s="78">
        <v>105460.64976976998</v>
      </c>
      <c r="AE12" s="78">
        <v>120115.31296685</v>
      </c>
      <c r="AF12" s="80">
        <v>107641.71125933001</v>
      </c>
      <c r="AG12" s="78">
        <v>116483.00679138003</v>
      </c>
      <c r="AH12" s="78">
        <v>128040.93150911003</v>
      </c>
      <c r="AI12" s="78">
        <v>141194.95553295</v>
      </c>
      <c r="AJ12" s="80">
        <v>112964.19269380003</v>
      </c>
      <c r="AK12" s="78">
        <v>118808.16138850999</v>
      </c>
      <c r="AL12" s="78">
        <v>130716.86067767997</v>
      </c>
      <c r="AM12" s="78">
        <v>139558.89924161998</v>
      </c>
      <c r="AN12" s="80">
        <v>112053.11060619999</v>
      </c>
      <c r="AO12" s="78">
        <v>111772.45094725002</v>
      </c>
      <c r="AP12" s="78">
        <v>148257.11638985999</v>
      </c>
      <c r="AQ12" s="78">
        <v>166813.52841249993</v>
      </c>
      <c r="AR12" s="80">
        <v>146896.13729376</v>
      </c>
      <c r="AS12" s="78">
        <v>158600.70382020003</v>
      </c>
      <c r="AT12" s="78">
        <v>189827.87578626996</v>
      </c>
      <c r="AU12" s="78">
        <v>203615.63582183997</v>
      </c>
      <c r="AV12" s="80">
        <v>140498.84723329</v>
      </c>
      <c r="AW12" s="78">
        <v>97130.199615639984</v>
      </c>
      <c r="AX12" s="78">
        <v>172915.33343875004</v>
      </c>
      <c r="AY12" s="78">
        <v>158809.40682624007</v>
      </c>
      <c r="AZ12" s="80">
        <v>152281.60952394002</v>
      </c>
      <c r="BA12" s="78">
        <v>174969.40846892001</v>
      </c>
      <c r="BB12" s="78">
        <v>205080.63023097999</v>
      </c>
      <c r="BC12" s="78">
        <v>215812.29085388989</v>
      </c>
      <c r="BD12" s="80">
        <v>217274.09286424</v>
      </c>
      <c r="BE12" s="78">
        <v>229809.32116758003</v>
      </c>
      <c r="BF12" s="78">
        <v>243812.47682444996</v>
      </c>
      <c r="BG12" s="78"/>
    </row>
    <row r="13" spans="1:59" ht="50.1" customHeight="1" x14ac:dyDescent="0.25">
      <c r="A13" s="105"/>
      <c r="B13" s="24" t="str">
        <f>IF('0'!$A$1=1,"Акцизний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деривативами","Excise duty on produced goods")</f>
        <v>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v>
      </c>
      <c r="C13" s="22">
        <v>14020000</v>
      </c>
      <c r="D13" s="78">
        <v>5264.6709598800007</v>
      </c>
      <c r="E13" s="78">
        <v>6160.7410411599994</v>
      </c>
      <c r="F13" s="78">
        <v>7474.2131642800014</v>
      </c>
      <c r="G13" s="79">
        <v>6289.4993317999979</v>
      </c>
      <c r="H13" s="78">
        <v>5755.2672216999999</v>
      </c>
      <c r="I13" s="78">
        <v>7517.0200414899991</v>
      </c>
      <c r="J13" s="78">
        <v>7707.9497647299977</v>
      </c>
      <c r="K13" s="79">
        <v>6437.6292642100016</v>
      </c>
      <c r="L13" s="78">
        <v>7531.3088274900019</v>
      </c>
      <c r="M13" s="78">
        <v>6804.0302257500007</v>
      </c>
      <c r="N13" s="78">
        <v>6514.8010193999999</v>
      </c>
      <c r="O13" s="79">
        <v>5512.5093988500012</v>
      </c>
      <c r="P13" s="78">
        <v>5238.3743746099999</v>
      </c>
      <c r="Q13" s="78">
        <v>7384.1295037999998</v>
      </c>
      <c r="R13" s="78">
        <v>8171.9450334599969</v>
      </c>
      <c r="S13" s="79">
        <v>7291.0105396199979</v>
      </c>
      <c r="T13" s="78">
        <v>7650.3858286100012</v>
      </c>
      <c r="U13" s="78">
        <v>9809.744357800002</v>
      </c>
      <c r="V13" s="78">
        <v>10208.191605659998</v>
      </c>
      <c r="W13" s="78">
        <v>11115.442532370002</v>
      </c>
      <c r="X13" s="80">
        <v>12020.402916359999</v>
      </c>
      <c r="Y13" s="78">
        <v>13254.577525019999</v>
      </c>
      <c r="Z13" s="78">
        <v>14378.253786579993</v>
      </c>
      <c r="AA13" s="78">
        <v>15463.020437430008</v>
      </c>
      <c r="AB13" s="80">
        <v>15005.53661282</v>
      </c>
      <c r="AC13" s="78">
        <v>15686.903704979999</v>
      </c>
      <c r="AD13" s="78">
        <v>17617.882262789994</v>
      </c>
      <c r="AE13" s="78">
        <v>17993.394225639997</v>
      </c>
      <c r="AF13" s="80">
        <v>13344.80369094</v>
      </c>
      <c r="AG13" s="78">
        <v>15219.373866710001</v>
      </c>
      <c r="AH13" s="78">
        <v>20611.16176802</v>
      </c>
      <c r="AI13" s="78">
        <v>21968.463429400006</v>
      </c>
      <c r="AJ13" s="80">
        <v>12822.757065220001</v>
      </c>
      <c r="AK13" s="78">
        <v>18306.79352204</v>
      </c>
      <c r="AL13" s="78">
        <v>19181.771948819998</v>
      </c>
      <c r="AM13" s="78">
        <v>19585.775316440006</v>
      </c>
      <c r="AN13" s="80">
        <v>15060.373449080002</v>
      </c>
      <c r="AO13" s="78">
        <v>20753.035525050003</v>
      </c>
      <c r="AP13" s="78">
        <v>21734.848023089995</v>
      </c>
      <c r="AQ13" s="78">
        <v>22900.995210170004</v>
      </c>
      <c r="AR13" s="80">
        <v>14822.96321426</v>
      </c>
      <c r="AS13" s="78">
        <v>20739.711806560001</v>
      </c>
      <c r="AT13" s="78">
        <v>23115.467673719999</v>
      </c>
      <c r="AU13" s="78">
        <v>24180.226099799998</v>
      </c>
      <c r="AV13" s="80">
        <v>9895.5310888099993</v>
      </c>
      <c r="AW13" s="78">
        <v>13006.82618348</v>
      </c>
      <c r="AX13" s="78">
        <v>18601.871287589998</v>
      </c>
      <c r="AY13" s="78">
        <v>19194.87775402001</v>
      </c>
      <c r="AZ13" s="80">
        <v>17896.973236259997</v>
      </c>
      <c r="BA13" s="78">
        <v>25222.628239739999</v>
      </c>
      <c r="BB13" s="78">
        <v>26154.344091320017</v>
      </c>
      <c r="BC13" s="78">
        <v>23309.989403789994</v>
      </c>
      <c r="BD13" s="80">
        <v>16712.776505289999</v>
      </c>
      <c r="BE13" s="78">
        <v>26886.626697560001</v>
      </c>
      <c r="BF13" s="78">
        <v>29955.050071400001</v>
      </c>
      <c r="BG13" s="78"/>
    </row>
    <row r="14" spans="1:59" ht="35.1" customHeight="1" x14ac:dyDescent="0.25">
      <c r="A14" s="105"/>
      <c r="B14" s="24"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4" s="22">
        <v>14030000</v>
      </c>
      <c r="D14" s="78">
        <v>1479.0340157599999</v>
      </c>
      <c r="E14" s="78">
        <v>1615.0685160300004</v>
      </c>
      <c r="F14" s="78">
        <v>2409.02150024</v>
      </c>
      <c r="G14" s="79">
        <v>2318.9329587100001</v>
      </c>
      <c r="H14" s="78">
        <v>2204.6147890299999</v>
      </c>
      <c r="I14" s="78">
        <v>2351.5282842199995</v>
      </c>
      <c r="J14" s="78">
        <v>2854.7143264200004</v>
      </c>
      <c r="K14" s="79">
        <v>2356.9155886200006</v>
      </c>
      <c r="L14" s="78">
        <v>1668.8736853999999</v>
      </c>
      <c r="M14" s="78">
        <v>2024.0701204500001</v>
      </c>
      <c r="N14" s="78">
        <v>2274.4632862399994</v>
      </c>
      <c r="O14" s="79">
        <v>2979.4339763699991</v>
      </c>
      <c r="P14" s="78">
        <v>2501.8087770399998</v>
      </c>
      <c r="Q14" s="78">
        <v>3977.8279027199987</v>
      </c>
      <c r="R14" s="78">
        <v>5240.2493104800014</v>
      </c>
      <c r="S14" s="79">
        <v>5135.4989075000012</v>
      </c>
      <c r="T14" s="78">
        <v>4867.6545647900002</v>
      </c>
      <c r="U14" s="78">
        <v>5740.5196960800004</v>
      </c>
      <c r="V14" s="78">
        <v>6737.5791182500034</v>
      </c>
      <c r="W14" s="78">
        <v>6981.0797755500025</v>
      </c>
      <c r="X14" s="80">
        <v>6862.2055508699996</v>
      </c>
      <c r="Y14" s="78">
        <v>8778.6256025900002</v>
      </c>
      <c r="Z14" s="78">
        <v>9764.4453917700012</v>
      </c>
      <c r="AA14" s="78">
        <v>9600.9439717900023</v>
      </c>
      <c r="AB14" s="80">
        <v>7684.6331272400002</v>
      </c>
      <c r="AC14" s="78">
        <v>10249.46763157</v>
      </c>
      <c r="AD14" s="78">
        <v>11978.85518676</v>
      </c>
      <c r="AE14" s="78">
        <v>12076.788786980003</v>
      </c>
      <c r="AF14" s="80">
        <v>9812.2665834399995</v>
      </c>
      <c r="AG14" s="78">
        <v>11446.725453940002</v>
      </c>
      <c r="AH14" s="78">
        <v>13233.277082410004</v>
      </c>
      <c r="AI14" s="78">
        <v>13216.346710689999</v>
      </c>
      <c r="AJ14" s="80">
        <v>14726.111354479999</v>
      </c>
      <c r="AK14" s="78">
        <v>12305.427322250001</v>
      </c>
      <c r="AL14" s="78">
        <v>14008.340539689998</v>
      </c>
      <c r="AM14" s="78">
        <v>12420.915591369994</v>
      </c>
      <c r="AN14" s="80">
        <v>11011.21320195</v>
      </c>
      <c r="AO14" s="78">
        <v>12822.733119900002</v>
      </c>
      <c r="AP14" s="78">
        <v>16933.192185619999</v>
      </c>
      <c r="AQ14" s="78">
        <v>17079.711815500006</v>
      </c>
      <c r="AR14" s="80">
        <v>16204.677425940001</v>
      </c>
      <c r="AS14" s="78">
        <v>19475.285743339995</v>
      </c>
      <c r="AT14" s="78">
        <v>23034.05599338001</v>
      </c>
      <c r="AU14" s="78">
        <v>20878.826890279997</v>
      </c>
      <c r="AV14" s="80">
        <v>10514.67409739</v>
      </c>
      <c r="AW14" s="78">
        <v>9734.88215132</v>
      </c>
      <c r="AX14" s="78">
        <v>7659.088511830003</v>
      </c>
      <c r="AY14" s="78">
        <v>13745.115352180001</v>
      </c>
      <c r="AZ14" s="80">
        <v>16764.802074309999</v>
      </c>
      <c r="BA14" s="78">
        <v>17442.612440339999</v>
      </c>
      <c r="BB14" s="78">
        <v>21385.553968040011</v>
      </c>
      <c r="BC14" s="78">
        <v>19169.713481779989</v>
      </c>
      <c r="BD14" s="80">
        <v>22558.405522910001</v>
      </c>
      <c r="BE14" s="78">
        <v>24925.972259489998</v>
      </c>
      <c r="BF14" s="78">
        <v>29903.508358450013</v>
      </c>
      <c r="BG14" s="78"/>
    </row>
    <row r="15" spans="1:59" ht="31.2" x14ac:dyDescent="0.25">
      <c r="A15" s="105"/>
      <c r="B15" s="24" t="str">
        <f>IF('0'!$A$1=1,"Податок на додану вартість з вироблених в Україні товарів (робіт, послуг) з урахуванням бюджетного відшкодування, з них:","VAT on domestically produced goods and services (taking into account budget reimbursement), inc.:")</f>
        <v>Податок на додану вартість з вироблених в Україні товарів (робіт, послуг) з урахуванням бюджетного відшкодування, з них:</v>
      </c>
      <c r="C15" s="22">
        <v>14060000</v>
      </c>
      <c r="D15" s="78">
        <v>10692.678745499999</v>
      </c>
      <c r="E15" s="78">
        <v>7782.8619966099996</v>
      </c>
      <c r="F15" s="78">
        <v>7138.2496201100003</v>
      </c>
      <c r="G15" s="79">
        <v>8455.0032164599943</v>
      </c>
      <c r="H15" s="78">
        <v>8483.2121853999997</v>
      </c>
      <c r="I15" s="78">
        <v>8611.0994614299998</v>
      </c>
      <c r="J15" s="78">
        <v>8120.51577215</v>
      </c>
      <c r="K15" s="79">
        <v>12007.750350929993</v>
      </c>
      <c r="L15" s="78">
        <v>7694.7806998499982</v>
      </c>
      <c r="M15" s="78">
        <v>7744.759410759998</v>
      </c>
      <c r="N15" s="78">
        <v>6033.2508885300085</v>
      </c>
      <c r="O15" s="79">
        <v>10252.778203379992</v>
      </c>
      <c r="P15" s="78">
        <v>10274.908403140002</v>
      </c>
      <c r="Q15" s="78">
        <v>10307.522399609999</v>
      </c>
      <c r="R15" s="78">
        <v>-628.43807297999956</v>
      </c>
      <c r="S15" s="79">
        <v>11782.995795340001</v>
      </c>
      <c r="T15" s="78">
        <v>13099.142857120001</v>
      </c>
      <c r="U15" s="78">
        <v>10135.956586149998</v>
      </c>
      <c r="V15" s="78">
        <v>8207.5160311700092</v>
      </c>
      <c r="W15" s="78">
        <v>8245.4218592799989</v>
      </c>
      <c r="X15" s="80">
        <v>13382.31576537</v>
      </c>
      <c r="Y15" s="78">
        <v>20275.028048280004</v>
      </c>
      <c r="Z15" s="78">
        <v>6458.4266080300004</v>
      </c>
      <c r="AA15" s="78">
        <v>13936.976708370006</v>
      </c>
      <c r="AB15" s="80">
        <v>23905.216764580004</v>
      </c>
      <c r="AC15" s="78">
        <v>9433.30633535999</v>
      </c>
      <c r="AD15" s="78">
        <v>13805.059961989988</v>
      </c>
      <c r="AE15" s="78">
        <v>16306.784908780013</v>
      </c>
      <c r="AF15" s="80">
        <v>19126.469372130003</v>
      </c>
      <c r="AG15" s="78">
        <v>24604.856551670015</v>
      </c>
      <c r="AH15" s="78">
        <v>16195.247560749987</v>
      </c>
      <c r="AI15" s="78">
        <v>19204.290642180022</v>
      </c>
      <c r="AJ15" s="80">
        <v>15801.077247440015</v>
      </c>
      <c r="AK15" s="78">
        <v>19201.083072909991</v>
      </c>
      <c r="AL15" s="78">
        <v>25118.187532510012</v>
      </c>
      <c r="AM15" s="78">
        <v>28809.457404849985</v>
      </c>
      <c r="AN15" s="80">
        <v>25882.083309099999</v>
      </c>
      <c r="AO15" s="78">
        <v>22823.713611050003</v>
      </c>
      <c r="AP15" s="78">
        <v>36308.150276000022</v>
      </c>
      <c r="AQ15" s="78">
        <v>41472.651623989979</v>
      </c>
      <c r="AR15" s="80">
        <v>38752.947322269996</v>
      </c>
      <c r="AS15" s="78">
        <v>33742.967703629991</v>
      </c>
      <c r="AT15" s="78">
        <v>41285.290268600016</v>
      </c>
      <c r="AU15" s="78">
        <v>41993.546199699995</v>
      </c>
      <c r="AV15" s="80">
        <v>50611.350616930002</v>
      </c>
      <c r="AW15" s="78">
        <v>45726.882357490009</v>
      </c>
      <c r="AX15" s="78">
        <v>73867.976171560018</v>
      </c>
      <c r="AY15" s="78">
        <v>43741.750712649984</v>
      </c>
      <c r="AZ15" s="80">
        <v>36823.42625289</v>
      </c>
      <c r="BA15" s="78">
        <v>51465.171002319978</v>
      </c>
      <c r="BB15" s="78">
        <v>58150.732529900008</v>
      </c>
      <c r="BC15" s="78">
        <v>68199.957440140017</v>
      </c>
      <c r="BD15" s="80">
        <v>68995.016443710003</v>
      </c>
      <c r="BE15" s="78">
        <v>63064.925700200009</v>
      </c>
      <c r="BF15" s="78">
        <v>65569.823340250019</v>
      </c>
      <c r="BG15" s="78"/>
    </row>
    <row r="16" spans="1:59" ht="31.2" x14ac:dyDescent="0.25">
      <c r="A16" s="105"/>
      <c r="B16" s="55" t="str">
        <f>IF('0'!$A$1=1,"Податок на додану вартість з вироблених в Україні товарів (робіт, послуг)","VAT on domestically produced goods and services")</f>
        <v>Податок на додану вартість з вироблених в Україні товарів (робіт, послуг)</v>
      </c>
      <c r="C16" s="22">
        <v>14060100</v>
      </c>
      <c r="D16" s="78">
        <v>19521.772385259999</v>
      </c>
      <c r="E16" s="78">
        <v>19623.346530840001</v>
      </c>
      <c r="F16" s="78">
        <v>17868.263635419993</v>
      </c>
      <c r="G16" s="79">
        <v>19162.089628239999</v>
      </c>
      <c r="H16" s="78">
        <v>19729.660892079999</v>
      </c>
      <c r="I16" s="78">
        <v>20150.723123720003</v>
      </c>
      <c r="J16" s="78">
        <v>20172.768304999998</v>
      </c>
      <c r="K16" s="79">
        <v>22641.024743239992</v>
      </c>
      <c r="L16" s="78">
        <v>21249.456959849998</v>
      </c>
      <c r="M16" s="78">
        <v>21394.227015419998</v>
      </c>
      <c r="N16" s="78">
        <v>21233.395831620001</v>
      </c>
      <c r="O16" s="79">
        <v>20669.775013700004</v>
      </c>
      <c r="P16" s="78">
        <v>19028.154221379998</v>
      </c>
      <c r="Q16" s="78">
        <v>21556.508146319997</v>
      </c>
      <c r="R16" s="78">
        <v>19580.108572390003</v>
      </c>
      <c r="S16" s="79">
        <v>21074.710901779988</v>
      </c>
      <c r="T16" s="78">
        <v>25135.524814060002</v>
      </c>
      <c r="U16" s="78">
        <v>24799.404196039999</v>
      </c>
      <c r="V16" s="78">
        <v>27049.97607194</v>
      </c>
      <c r="W16" s="78">
        <v>31106.295568079993</v>
      </c>
      <c r="X16" s="80">
        <v>34960.128988739998</v>
      </c>
      <c r="Y16" s="78">
        <v>32618.0483933</v>
      </c>
      <c r="Z16" s="78">
        <v>32246.924897929988</v>
      </c>
      <c r="AA16" s="78">
        <v>39664.256453570008</v>
      </c>
      <c r="AB16" s="80">
        <v>47590.434496050002</v>
      </c>
      <c r="AC16" s="78">
        <v>39487.28832645998</v>
      </c>
      <c r="AD16" s="78">
        <v>44381.198692860009</v>
      </c>
      <c r="AE16" s="78">
        <v>48714.085665969993</v>
      </c>
      <c r="AF16" s="80">
        <v>52773.012313500003</v>
      </c>
      <c r="AG16" s="78">
        <v>55389.992308960005</v>
      </c>
      <c r="AH16" s="78">
        <v>49386.470283910006</v>
      </c>
      <c r="AI16" s="78">
        <v>53241.367774050042</v>
      </c>
      <c r="AJ16" s="80">
        <v>61167.89456623001</v>
      </c>
      <c r="AK16" s="78">
        <v>57557.045186569987</v>
      </c>
      <c r="AL16" s="78">
        <v>58834.003654540007</v>
      </c>
      <c r="AM16" s="78">
        <v>63269.62936123999</v>
      </c>
      <c r="AN16" s="80">
        <v>65324.436820910007</v>
      </c>
      <c r="AO16" s="78">
        <v>58444.966493689994</v>
      </c>
      <c r="AP16" s="78">
        <v>65506.25464472</v>
      </c>
      <c r="AQ16" s="78">
        <v>80313.995358720014</v>
      </c>
      <c r="AR16" s="80">
        <v>76297.709951559998</v>
      </c>
      <c r="AS16" s="78">
        <v>71103.102990750005</v>
      </c>
      <c r="AT16" s="78">
        <v>77410.51842059</v>
      </c>
      <c r="AU16" s="78">
        <v>90665.143610870029</v>
      </c>
      <c r="AV16" s="80">
        <v>82028.656664410009</v>
      </c>
      <c r="AW16" s="78">
        <v>55202.820117290015</v>
      </c>
      <c r="AX16" s="78">
        <v>84933.880381829978</v>
      </c>
      <c r="AY16" s="78">
        <v>76371.622279959964</v>
      </c>
      <c r="AZ16" s="80">
        <v>77207.743131539988</v>
      </c>
      <c r="BA16" s="78">
        <v>83109.718461069977</v>
      </c>
      <c r="BB16" s="78">
        <v>87765.601020870032</v>
      </c>
      <c r="BC16" s="78">
        <v>98935.269891689968</v>
      </c>
      <c r="BD16" s="80">
        <v>101657.40610197</v>
      </c>
      <c r="BE16" s="78">
        <v>100502.12817618001</v>
      </c>
      <c r="BF16" s="78">
        <v>105137.63603062002</v>
      </c>
      <c r="BG16" s="78"/>
    </row>
    <row r="17" spans="1:59" ht="15.6" x14ac:dyDescent="0.25">
      <c r="A17" s="105"/>
      <c r="B17" s="55" t="str">
        <f>IF('0'!$A$1=1,"Бюджетне відшкодування податку на додану вартість","VAT refund from the budget")</f>
        <v>Бюджетне відшкодування податку на додану вартість</v>
      </c>
      <c r="C17" s="22">
        <v>14060200</v>
      </c>
      <c r="D17" s="78">
        <v>-8924.468598290001</v>
      </c>
      <c r="E17" s="78">
        <v>-12034.346633570003</v>
      </c>
      <c r="F17" s="78">
        <v>-10921.86669123</v>
      </c>
      <c r="G17" s="79">
        <v>-10898.394043800003</v>
      </c>
      <c r="H17" s="78">
        <v>-11367.30148704</v>
      </c>
      <c r="I17" s="78">
        <v>-11658.5771867</v>
      </c>
      <c r="J17" s="78">
        <v>-12174.336807069994</v>
      </c>
      <c r="K17" s="79">
        <v>-10758.749834020011</v>
      </c>
      <c r="L17" s="78">
        <v>-13688.259653280002</v>
      </c>
      <c r="M17" s="78">
        <v>-13811.145449540003</v>
      </c>
      <c r="N17" s="78">
        <v>-15367.254142059988</v>
      </c>
      <c r="O17" s="79">
        <v>-10580.917417400007</v>
      </c>
      <c r="P17" s="78">
        <v>-8934.9838600100011</v>
      </c>
      <c r="Q17" s="78">
        <v>-11420.276274929998</v>
      </c>
      <c r="R17" s="78">
        <v>-20401.856102490005</v>
      </c>
      <c r="S17" s="79">
        <v>-9459.1340315999987</v>
      </c>
      <c r="T17" s="78">
        <v>-12037.425645040001</v>
      </c>
      <c r="U17" s="78">
        <v>-14663.856267979996</v>
      </c>
      <c r="V17" s="78">
        <v>-18843.135834579993</v>
      </c>
      <c r="W17" s="78">
        <v>-22860.877693960007</v>
      </c>
      <c r="X17" s="80">
        <v>-22210.224344049999</v>
      </c>
      <c r="Y17" s="78">
        <v>-13921.977620479996</v>
      </c>
      <c r="Z17" s="78">
        <v>-27607.718825969998</v>
      </c>
      <c r="AA17" s="78">
        <v>-30665.514258270006</v>
      </c>
      <c r="AB17" s="80">
        <v>-26928.509377369999</v>
      </c>
      <c r="AC17" s="78">
        <v>-30055.73945447</v>
      </c>
      <c r="AD17" s="78">
        <v>-30585.141593230001</v>
      </c>
      <c r="AE17" s="78">
        <v>-32491.202005929983</v>
      </c>
      <c r="AF17" s="80">
        <v>-33647.789125950003</v>
      </c>
      <c r="AG17" s="78">
        <v>-30787.031327929995</v>
      </c>
      <c r="AH17" s="78">
        <v>-33185.488807690017</v>
      </c>
      <c r="AI17" s="78">
        <v>-34039.123378199991</v>
      </c>
      <c r="AJ17" s="80">
        <v>-45366.759218519997</v>
      </c>
      <c r="AK17" s="78">
        <v>-38357.165583890011</v>
      </c>
      <c r="AL17" s="78">
        <v>-33716.263651599991</v>
      </c>
      <c r="AM17" s="78">
        <v>-34461.036923740001</v>
      </c>
      <c r="AN17" s="80">
        <v>-39442.48928537</v>
      </c>
      <c r="AO17" s="78">
        <v>-35621.90452882</v>
      </c>
      <c r="AP17" s="78">
        <v>-29198.077974069995</v>
      </c>
      <c r="AQ17" s="78">
        <v>-38846.095312440026</v>
      </c>
      <c r="AR17" s="80">
        <v>-37541.245608429999</v>
      </c>
      <c r="AS17" s="78">
        <v>-37359.61427684001</v>
      </c>
      <c r="AT17" s="78">
        <v>-36125.262095309998</v>
      </c>
      <c r="AU17" s="78">
        <v>-48674.948295709997</v>
      </c>
      <c r="AV17" s="80">
        <v>-31417.673287080001</v>
      </c>
      <c r="AW17" s="78">
        <v>-9475.8989924600028</v>
      </c>
      <c r="AX17" s="78">
        <v>-11066.10324846</v>
      </c>
      <c r="AY17" s="78">
        <v>-32632.211326069999</v>
      </c>
      <c r="AZ17" s="80">
        <v>-40384.535744349996</v>
      </c>
      <c r="BA17" s="78">
        <v>-31644.541692760002</v>
      </c>
      <c r="BB17" s="78">
        <v>-29614.520990100005</v>
      </c>
      <c r="BC17" s="78">
        <v>-30735.329524939996</v>
      </c>
      <c r="BD17" s="80">
        <v>-32662.483811779999</v>
      </c>
      <c r="BE17" s="78">
        <v>-37437.009871980001</v>
      </c>
      <c r="BF17" s="78">
        <v>-39567.889470189999</v>
      </c>
      <c r="BG17" s="78"/>
    </row>
    <row r="18" spans="1:59" ht="25.2" customHeight="1" x14ac:dyDescent="0.25">
      <c r="A18" s="105"/>
      <c r="B18" s="24"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8" s="22">
        <v>14070000</v>
      </c>
      <c r="D18" s="78">
        <v>18653.180709700002</v>
      </c>
      <c r="E18" s="78">
        <v>22392.350275639994</v>
      </c>
      <c r="F18" s="78">
        <v>28532.481984800004</v>
      </c>
      <c r="G18" s="79">
        <v>26446.94669733</v>
      </c>
      <c r="H18" s="78">
        <v>23088.177695220002</v>
      </c>
      <c r="I18" s="78">
        <v>27442.606057909994</v>
      </c>
      <c r="J18" s="78">
        <v>25246.416532209994</v>
      </c>
      <c r="K18" s="79">
        <v>25827.046015610002</v>
      </c>
      <c r="L18" s="78">
        <v>21637.181421150002</v>
      </c>
      <c r="M18" s="78">
        <v>24338.150555209999</v>
      </c>
      <c r="N18" s="78">
        <v>26339.771099830003</v>
      </c>
      <c r="O18" s="79">
        <v>24228.635636270003</v>
      </c>
      <c r="P18" s="78">
        <v>17383.9451768</v>
      </c>
      <c r="Q18" s="78">
        <v>26016.79313143</v>
      </c>
      <c r="R18" s="78">
        <v>30666.271289650009</v>
      </c>
      <c r="S18" s="79">
        <v>33220.260731809991</v>
      </c>
      <c r="T18" s="78">
        <v>29887.878902650002</v>
      </c>
      <c r="U18" s="78">
        <v>31549.803323449996</v>
      </c>
      <c r="V18" s="78">
        <v>37324.426956169998</v>
      </c>
      <c r="W18" s="78">
        <v>40002.238694150015</v>
      </c>
      <c r="X18" s="80">
        <v>39703.92913941</v>
      </c>
      <c r="Y18" s="78">
        <v>40914.408521599995</v>
      </c>
      <c r="Z18" s="78">
        <v>47705.856643979991</v>
      </c>
      <c r="AA18" s="78">
        <v>53129.088504260013</v>
      </c>
      <c r="AB18" s="80">
        <v>56246.102076559997</v>
      </c>
      <c r="AC18" s="78">
        <v>58486.927014319997</v>
      </c>
      <c r="AD18" s="78">
        <v>62058.852358230026</v>
      </c>
      <c r="AE18" s="78">
        <v>73738.345045449998</v>
      </c>
      <c r="AF18" s="80">
        <v>65358.171612820006</v>
      </c>
      <c r="AG18" s="78">
        <v>65212.050919059999</v>
      </c>
      <c r="AH18" s="78">
        <v>78001.245097930005</v>
      </c>
      <c r="AI18" s="78">
        <v>86805.85475068001</v>
      </c>
      <c r="AJ18" s="80">
        <v>69614.247026660014</v>
      </c>
      <c r="AK18" s="78">
        <v>68994.85747131001</v>
      </c>
      <c r="AL18" s="78">
        <v>72408.560656659974</v>
      </c>
      <c r="AM18" s="78">
        <v>78742.750928960013</v>
      </c>
      <c r="AN18" s="80">
        <v>60099.440646069997</v>
      </c>
      <c r="AO18" s="78">
        <v>55372.968691250004</v>
      </c>
      <c r="AP18" s="78">
        <v>73280.925905149968</v>
      </c>
      <c r="AQ18" s="78">
        <v>85360.169762840029</v>
      </c>
      <c r="AR18" s="80">
        <v>77115.549331289993</v>
      </c>
      <c r="AS18" s="78">
        <v>84642.738566669999</v>
      </c>
      <c r="AT18" s="78">
        <v>102393.06185057003</v>
      </c>
      <c r="AU18" s="78">
        <v>116563.03663206002</v>
      </c>
      <c r="AV18" s="80">
        <v>69477.29143016001</v>
      </c>
      <c r="AW18" s="78">
        <v>28661.608923349981</v>
      </c>
      <c r="AX18" s="78">
        <v>72786.397467770003</v>
      </c>
      <c r="AY18" s="78">
        <v>82127.663007390016</v>
      </c>
      <c r="AZ18" s="80">
        <v>80796.407960479992</v>
      </c>
      <c r="BA18" s="78">
        <v>80838.996786520001</v>
      </c>
      <c r="BB18" s="78">
        <v>99389.999641720002</v>
      </c>
      <c r="BC18" s="78">
        <v>105132.63052818002</v>
      </c>
      <c r="BD18" s="80">
        <v>109007.89439233</v>
      </c>
      <c r="BE18" s="78">
        <v>114931.79651032999</v>
      </c>
      <c r="BF18" s="78">
        <v>118384.09505435001</v>
      </c>
      <c r="BG18" s="78"/>
    </row>
    <row r="19" spans="1:59" ht="25.2" customHeight="1" x14ac:dyDescent="0.25">
      <c r="A19" s="105"/>
      <c r="B19" s="21" t="str">
        <f>IF('0'!$A$1=1,"Податки на міжнародну торгівлю та зовнішні операції","Tax on international trade")</f>
        <v>Податки на міжнародну торгівлю та зовнішні операції</v>
      </c>
      <c r="C19" s="22">
        <v>15000000</v>
      </c>
      <c r="D19" s="78">
        <v>2189.0022098499999</v>
      </c>
      <c r="E19" s="78">
        <v>2547.1535548500001</v>
      </c>
      <c r="F19" s="78">
        <v>3589.0961221500011</v>
      </c>
      <c r="G19" s="79">
        <v>3448.7842975700005</v>
      </c>
      <c r="H19" s="78">
        <v>2618.7843283399998</v>
      </c>
      <c r="I19" s="78">
        <v>3602.2943373600001</v>
      </c>
      <c r="J19" s="78">
        <v>3554.0508587699996</v>
      </c>
      <c r="K19" s="79">
        <v>3411.3860907199996</v>
      </c>
      <c r="L19" s="78">
        <v>2902.6135101999998</v>
      </c>
      <c r="M19" s="78">
        <v>3280.5904756400005</v>
      </c>
      <c r="N19" s="78">
        <v>3580.4548030900005</v>
      </c>
      <c r="O19" s="79">
        <v>3578.8444201700004</v>
      </c>
      <c r="P19" s="78">
        <v>2442.4034252700003</v>
      </c>
      <c r="Q19" s="78">
        <v>2999.3271950799999</v>
      </c>
      <c r="R19" s="78">
        <v>3373.8792053999996</v>
      </c>
      <c r="S19" s="79">
        <v>3793.0861874399998</v>
      </c>
      <c r="T19" s="78">
        <v>6332.1600160500002</v>
      </c>
      <c r="U19" s="78">
        <v>9483.0869801299996</v>
      </c>
      <c r="V19" s="78">
        <v>11464.318776750004</v>
      </c>
      <c r="W19" s="78">
        <v>13021.239826660003</v>
      </c>
      <c r="X19" s="80">
        <v>4643.5715482800006</v>
      </c>
      <c r="Y19" s="78">
        <v>4530.3526107599992</v>
      </c>
      <c r="Z19" s="78">
        <v>5293.2279905399973</v>
      </c>
      <c r="AA19" s="78">
        <v>5903.8278003300038</v>
      </c>
      <c r="AB19" s="80">
        <v>5353.0820250799998</v>
      </c>
      <c r="AC19" s="78">
        <v>5794.8501412800006</v>
      </c>
      <c r="AD19" s="78">
        <v>6310.0524882000009</v>
      </c>
      <c r="AE19" s="78">
        <v>7083.8277979999984</v>
      </c>
      <c r="AF19" s="80">
        <v>6110.3636382300001</v>
      </c>
      <c r="AG19" s="78">
        <v>5866.1642101299994</v>
      </c>
      <c r="AH19" s="78">
        <v>7261.9793998499972</v>
      </c>
      <c r="AI19" s="78">
        <v>7838.1137303599971</v>
      </c>
      <c r="AJ19" s="80">
        <v>7594.7498827900008</v>
      </c>
      <c r="AK19" s="78">
        <v>6732.8810364599985</v>
      </c>
      <c r="AL19" s="78">
        <v>7779.3444695800008</v>
      </c>
      <c r="AM19" s="78">
        <v>7979.0247596399968</v>
      </c>
      <c r="AN19" s="80">
        <v>6853.6932596700008</v>
      </c>
      <c r="AO19" s="78">
        <v>5780.8822500999995</v>
      </c>
      <c r="AP19" s="78">
        <v>8492.1427281500019</v>
      </c>
      <c r="AQ19" s="78">
        <v>9333.7904287100027</v>
      </c>
      <c r="AR19" s="80">
        <v>8269.7647507399997</v>
      </c>
      <c r="AS19" s="78">
        <v>9069.0251974800012</v>
      </c>
      <c r="AT19" s="78">
        <v>10301.43220902</v>
      </c>
      <c r="AU19" s="78">
        <v>10536.930952849994</v>
      </c>
      <c r="AV19" s="80">
        <v>6232.3937893000002</v>
      </c>
      <c r="AW19" s="78">
        <v>1659.8919404600001</v>
      </c>
      <c r="AX19" s="78">
        <v>8617.7400934499983</v>
      </c>
      <c r="AY19" s="78">
        <v>9735.9914747700022</v>
      </c>
      <c r="AZ19" s="80">
        <v>8843.9413280699991</v>
      </c>
      <c r="BA19" s="78">
        <v>9691.0893143899993</v>
      </c>
      <c r="BB19" s="78">
        <v>11072.872244380003</v>
      </c>
      <c r="BC19" s="78">
        <v>10951.499800369998</v>
      </c>
      <c r="BD19" s="80">
        <v>12328.67319686</v>
      </c>
      <c r="BE19" s="78">
        <v>11715.173547549999</v>
      </c>
      <c r="BF19" s="78">
        <v>11935.966705850002</v>
      </c>
      <c r="BG19" s="78"/>
    </row>
    <row r="20" spans="1:59" ht="25.2" customHeight="1" x14ac:dyDescent="0.25">
      <c r="A20" s="105"/>
      <c r="B20" s="21" t="str">
        <f>IF('0'!$A$1=1,"Рентна плата за транспортування, збори на паливно-енергетичні ресурси","Rent on transportation, fees for fuel and energy resources")</f>
        <v>Рентна плата за транспортування, збори на паливно-енергетичні ресурси</v>
      </c>
      <c r="C20" s="22">
        <v>17000000</v>
      </c>
      <c r="D20" s="78">
        <v>5380.30038556</v>
      </c>
      <c r="E20" s="78">
        <v>5253.4969771800006</v>
      </c>
      <c r="F20" s="78">
        <v>4523.5675967799998</v>
      </c>
      <c r="G20" s="79">
        <v>5988.2264795400006</v>
      </c>
      <c r="H20" s="78">
        <v>5672.1655053499999</v>
      </c>
      <c r="I20" s="78">
        <v>4377.0149162799989</v>
      </c>
      <c r="J20" s="78">
        <v>3465.5311514900004</v>
      </c>
      <c r="K20" s="79">
        <v>4139.5820433899971</v>
      </c>
      <c r="L20" s="78">
        <v>1867.0021676700001</v>
      </c>
      <c r="M20" s="78">
        <v>1323.6772664699999</v>
      </c>
      <c r="N20" s="78">
        <v>1257.9514104</v>
      </c>
      <c r="O20" s="79">
        <v>1251.6331905099996</v>
      </c>
      <c r="P20" s="78">
        <v>2272.2216494799995</v>
      </c>
      <c r="Q20" s="78">
        <v>1266.8845043000001</v>
      </c>
      <c r="R20" s="78">
        <v>999.52754136000021</v>
      </c>
      <c r="S20" s="79">
        <v>1448.8780935100003</v>
      </c>
      <c r="T20" s="78">
        <v>1510.1304503899999</v>
      </c>
      <c r="U20" s="78">
        <v>1676.3097958600003</v>
      </c>
      <c r="V20" s="78">
        <v>1378.1821972999996</v>
      </c>
      <c r="W20" s="78">
        <v>2680.8063798599997</v>
      </c>
      <c r="X20" s="80">
        <v>271.63573673000002</v>
      </c>
      <c r="Y20" s="78">
        <v>3.8611573299999691</v>
      </c>
      <c r="Z20" s="78">
        <v>1.9690661500000033</v>
      </c>
      <c r="AA20" s="78">
        <v>1.5089234300000385</v>
      </c>
      <c r="AB20" s="80">
        <v>0.49344753000000008</v>
      </c>
      <c r="AC20" s="78">
        <v>-15.737617550000003</v>
      </c>
      <c r="AD20" s="78">
        <v>-1.7554194200000026</v>
      </c>
      <c r="AE20" s="78">
        <v>4.8563313499999996</v>
      </c>
      <c r="AF20" s="80">
        <v>0.16703710999999999</v>
      </c>
      <c r="AG20" s="78">
        <v>3.7257899999999983E-2</v>
      </c>
      <c r="AH20" s="78">
        <v>-5.3544313800000003</v>
      </c>
      <c r="AI20" s="78">
        <v>-1.0714961199999991</v>
      </c>
      <c r="AJ20" s="80">
        <v>-0.23239668999999996</v>
      </c>
      <c r="AK20" s="78">
        <v>0.17982713999999997</v>
      </c>
      <c r="AL20" s="78">
        <v>-0.5698097299999999</v>
      </c>
      <c r="AM20" s="78">
        <v>0.36977818000000007</v>
      </c>
      <c r="AN20" s="80">
        <v>0.45078254999999995</v>
      </c>
      <c r="AO20" s="78">
        <v>1.1333000000002258E-4</v>
      </c>
      <c r="AP20" s="78">
        <v>0.10289253999999998</v>
      </c>
      <c r="AQ20" s="78">
        <v>0.12856113000000013</v>
      </c>
      <c r="AR20" s="80">
        <v>0.34751753000000002</v>
      </c>
      <c r="AS20" s="78">
        <v>8.3613689999999963E-2</v>
      </c>
      <c r="AT20" s="78">
        <v>0.10883687000000003</v>
      </c>
      <c r="AU20" s="78">
        <v>0</v>
      </c>
      <c r="AV20" s="80">
        <v>0</v>
      </c>
      <c r="AW20" s="78">
        <v>0</v>
      </c>
      <c r="AX20" s="78">
        <v>0</v>
      </c>
      <c r="AY20" s="78">
        <v>0</v>
      </c>
      <c r="AZ20" s="80">
        <v>0</v>
      </c>
      <c r="BA20" s="78">
        <v>0</v>
      </c>
      <c r="BB20" s="78">
        <v>0</v>
      </c>
      <c r="BC20" s="78">
        <v>0</v>
      </c>
      <c r="BD20" s="80">
        <v>0</v>
      </c>
      <c r="BE20" s="78">
        <v>0</v>
      </c>
      <c r="BF20" s="78">
        <v>0</v>
      </c>
      <c r="BG20" s="78"/>
    </row>
    <row r="21" spans="1:59" ht="25.2" customHeight="1" x14ac:dyDescent="0.25">
      <c r="A21" s="105"/>
      <c r="B21" s="21" t="str">
        <f>IF('0'!$A$1=1,"Інші податки та збори, з них:","Other tax and fees, inc.:")</f>
        <v>Інші податки та збори, з них:</v>
      </c>
      <c r="C21" s="22">
        <v>19000000</v>
      </c>
      <c r="D21" s="78">
        <v>581.56756644999996</v>
      </c>
      <c r="E21" s="78">
        <v>702.08716909999998</v>
      </c>
      <c r="F21" s="78">
        <v>720.20476744999974</v>
      </c>
      <c r="G21" s="79">
        <v>770.29574609000019</v>
      </c>
      <c r="H21" s="78">
        <v>841.09578810999983</v>
      </c>
      <c r="I21" s="78">
        <v>833.10829338000008</v>
      </c>
      <c r="J21" s="78">
        <v>831.17891588999987</v>
      </c>
      <c r="K21" s="79">
        <v>687.16501425999968</v>
      </c>
      <c r="L21" s="78">
        <v>987.60426713999993</v>
      </c>
      <c r="M21" s="78">
        <v>1100.5146048000001</v>
      </c>
      <c r="N21" s="78">
        <v>1153.2716049400001</v>
      </c>
      <c r="O21" s="79">
        <v>1170.6016013999997</v>
      </c>
      <c r="P21" s="78">
        <v>1855.92459237</v>
      </c>
      <c r="Q21" s="78">
        <v>1408.4339056100002</v>
      </c>
      <c r="R21" s="78">
        <v>1483.2020325900007</v>
      </c>
      <c r="S21" s="79">
        <v>1245.5454838599999</v>
      </c>
      <c r="T21" s="78">
        <v>397.17159537999999</v>
      </c>
      <c r="U21" s="78">
        <v>313.67653670999994</v>
      </c>
      <c r="V21" s="78">
        <v>259.56732168999997</v>
      </c>
      <c r="W21" s="78">
        <v>-304.23372023999991</v>
      </c>
      <c r="X21" s="80">
        <v>81.925878570000009</v>
      </c>
      <c r="Y21" s="78">
        <v>-79.076568070000064</v>
      </c>
      <c r="Z21" s="78">
        <v>201.13516414999992</v>
      </c>
      <c r="AA21" s="78">
        <v>-849.81733302999987</v>
      </c>
      <c r="AB21" s="80">
        <v>453.32379140999996</v>
      </c>
      <c r="AC21" s="78">
        <v>-5447.2085604000004</v>
      </c>
      <c r="AD21" s="78">
        <v>-1685.4469584799999</v>
      </c>
      <c r="AE21" s="78">
        <v>-4272.305299220001</v>
      </c>
      <c r="AF21" s="80">
        <v>877.86855175999995</v>
      </c>
      <c r="AG21" s="78">
        <v>-1280.8540713200002</v>
      </c>
      <c r="AH21" s="78">
        <v>424.75856058000011</v>
      </c>
      <c r="AI21" s="78">
        <v>-526.9196081499997</v>
      </c>
      <c r="AJ21" s="80">
        <v>823.71390657000006</v>
      </c>
      <c r="AK21" s="78">
        <v>1138.9792100899999</v>
      </c>
      <c r="AL21" s="78">
        <v>939.22769527000014</v>
      </c>
      <c r="AM21" s="78">
        <v>953.03569877999962</v>
      </c>
      <c r="AN21" s="80">
        <v>980.65930369000012</v>
      </c>
      <c r="AO21" s="78">
        <v>701.76551236</v>
      </c>
      <c r="AP21" s="78">
        <v>578.48658326000032</v>
      </c>
      <c r="AQ21" s="78">
        <v>1045.3022345099994</v>
      </c>
      <c r="AR21" s="80">
        <v>1075.7332286600001</v>
      </c>
      <c r="AS21" s="78">
        <v>925.01789014999986</v>
      </c>
      <c r="AT21" s="78">
        <v>972.39972509999984</v>
      </c>
      <c r="AU21" s="78">
        <v>943.33080278000034</v>
      </c>
      <c r="AV21" s="80">
        <v>898.28929601999994</v>
      </c>
      <c r="AW21" s="78">
        <v>790.92913823000015</v>
      </c>
      <c r="AX21" s="78">
        <v>788.42780115000005</v>
      </c>
      <c r="AY21" s="78">
        <v>844.77514359999986</v>
      </c>
      <c r="AZ21" s="80">
        <v>927.33700813999997</v>
      </c>
      <c r="BA21" s="78">
        <v>1011.9082046499999</v>
      </c>
      <c r="BB21" s="78">
        <v>891.31355164000001</v>
      </c>
      <c r="BC21" s="78">
        <v>900.5902785800007</v>
      </c>
      <c r="BD21" s="80">
        <v>1197.8130229000001</v>
      </c>
      <c r="BE21" s="78">
        <v>1023.9726910099996</v>
      </c>
      <c r="BF21" s="78">
        <v>1010.8942555000001</v>
      </c>
      <c r="BG21" s="78"/>
    </row>
    <row r="22" spans="1:59" ht="18" customHeight="1" x14ac:dyDescent="0.25">
      <c r="A22" s="105"/>
      <c r="B22" s="24" t="str">
        <f>IF('0'!$A$1=1,"Екологічний податок","Environmental tax")</f>
        <v>Екологічний податок</v>
      </c>
      <c r="C22" s="22">
        <v>19010000</v>
      </c>
      <c r="D22" s="78">
        <v>123.30755283000001</v>
      </c>
      <c r="E22" s="78">
        <v>350.82959118999997</v>
      </c>
      <c r="F22" s="78">
        <v>289.83293011999996</v>
      </c>
      <c r="G22" s="79">
        <v>321.41440867000006</v>
      </c>
      <c r="H22" s="78">
        <v>377.14176949</v>
      </c>
      <c r="I22" s="78">
        <v>358.29029445000003</v>
      </c>
      <c r="J22" s="78">
        <v>319.84209676</v>
      </c>
      <c r="K22" s="79">
        <v>208.29195694000009</v>
      </c>
      <c r="L22" s="78">
        <v>490.39018666999993</v>
      </c>
      <c r="M22" s="78">
        <v>604.82911918000002</v>
      </c>
      <c r="N22" s="78">
        <v>611.42690675999984</v>
      </c>
      <c r="O22" s="79">
        <v>658.28029680999975</v>
      </c>
      <c r="P22" s="78">
        <v>1391.1132717100002</v>
      </c>
      <c r="Q22" s="78">
        <v>800.96868918999985</v>
      </c>
      <c r="R22" s="78">
        <v>814.15833387000021</v>
      </c>
      <c r="S22" s="79">
        <v>608.24068934000024</v>
      </c>
      <c r="T22" s="78">
        <v>290.54136659999995</v>
      </c>
      <c r="U22" s="78">
        <v>312.70447976999992</v>
      </c>
      <c r="V22" s="78">
        <v>259.26980083000001</v>
      </c>
      <c r="W22" s="78">
        <v>242.89817089999997</v>
      </c>
      <c r="X22" s="80">
        <v>318.78750277</v>
      </c>
      <c r="Y22" s="78">
        <v>386.14751711000002</v>
      </c>
      <c r="Z22" s="78">
        <v>458.45638868999981</v>
      </c>
      <c r="AA22" s="78">
        <v>455.77871868000011</v>
      </c>
      <c r="AB22" s="80">
        <v>452.95236346999997</v>
      </c>
      <c r="AC22" s="78">
        <v>467.48775700000004</v>
      </c>
      <c r="AD22" s="78">
        <v>406.63283847999992</v>
      </c>
      <c r="AE22" s="78">
        <v>393.71608535999985</v>
      </c>
      <c r="AF22" s="80">
        <v>877.66810828000007</v>
      </c>
      <c r="AG22" s="78">
        <v>581.46915148999983</v>
      </c>
      <c r="AH22" s="78">
        <v>631.78341827000008</v>
      </c>
      <c r="AI22" s="78">
        <v>688.69699025</v>
      </c>
      <c r="AJ22" s="80">
        <v>823.58826632</v>
      </c>
      <c r="AK22" s="78">
        <v>1138.7337101899998</v>
      </c>
      <c r="AL22" s="78">
        <v>939.10969971999975</v>
      </c>
      <c r="AM22" s="78">
        <v>952.95208419000028</v>
      </c>
      <c r="AN22" s="80">
        <v>981.11861910999994</v>
      </c>
      <c r="AO22" s="78">
        <v>702.02479277999998</v>
      </c>
      <c r="AP22" s="78">
        <v>578.7627162299998</v>
      </c>
      <c r="AQ22" s="78">
        <v>1045.3232978499996</v>
      </c>
      <c r="AR22" s="80">
        <v>1075.6175117799999</v>
      </c>
      <c r="AS22" s="78">
        <v>924.84813420000023</v>
      </c>
      <c r="AT22" s="78">
        <v>972.18105398999955</v>
      </c>
      <c r="AU22" s="78">
        <v>943.2042905000003</v>
      </c>
      <c r="AV22" s="80">
        <v>898.35930165999991</v>
      </c>
      <c r="AW22" s="78">
        <v>790.88543034999998</v>
      </c>
      <c r="AX22" s="78">
        <v>788.35555662000024</v>
      </c>
      <c r="AY22" s="78">
        <v>844.76793946999987</v>
      </c>
      <c r="AZ22" s="80">
        <v>926.98959973000001</v>
      </c>
      <c r="BA22" s="78">
        <v>1011.3629707200001</v>
      </c>
      <c r="BB22" s="78">
        <v>829.25870293999969</v>
      </c>
      <c r="BC22" s="78">
        <v>900.24774263000018</v>
      </c>
      <c r="BD22" s="80">
        <v>1197.7455907399999</v>
      </c>
      <c r="BE22" s="78">
        <v>955.22009268000011</v>
      </c>
      <c r="BF22" s="78">
        <v>749.76308648999975</v>
      </c>
      <c r="BG22" s="78"/>
    </row>
    <row r="23" spans="1:59" ht="18" customHeight="1" x14ac:dyDescent="0.25">
      <c r="A23" s="105"/>
      <c r="B23" s="24"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23" s="22">
        <v>19060000</v>
      </c>
      <c r="D23" s="78">
        <v>156.09153399000002</v>
      </c>
      <c r="E23" s="78">
        <v>158.32052123</v>
      </c>
      <c r="F23" s="78">
        <v>222.36794648999995</v>
      </c>
      <c r="G23" s="79">
        <v>248.11386264000009</v>
      </c>
      <c r="H23" s="78">
        <v>255.45429711999998</v>
      </c>
      <c r="I23" s="78">
        <v>259.76561964999996</v>
      </c>
      <c r="J23" s="78">
        <v>295.37393293000002</v>
      </c>
      <c r="K23" s="79">
        <v>264.44245753999985</v>
      </c>
      <c r="L23" s="78">
        <v>272.24487169999998</v>
      </c>
      <c r="M23" s="78">
        <v>264.47894274000009</v>
      </c>
      <c r="N23" s="78">
        <v>308.85467764000009</v>
      </c>
      <c r="O23" s="79">
        <v>257.41482049999991</v>
      </c>
      <c r="P23" s="78">
        <v>250.47476165999998</v>
      </c>
      <c r="Q23" s="78">
        <v>250.98651700000002</v>
      </c>
      <c r="R23" s="78">
        <v>281.61919667000001</v>
      </c>
      <c r="S23" s="79">
        <v>255.21058045999996</v>
      </c>
      <c r="T23" s="78">
        <v>106.04450334000002</v>
      </c>
      <c r="U23" s="78">
        <v>0.15882284999997864</v>
      </c>
      <c r="V23" s="78">
        <v>-0.47386570000000461</v>
      </c>
      <c r="W23" s="78">
        <v>-1.5181841299999945</v>
      </c>
      <c r="X23" s="80">
        <v>-0.18860895999999999</v>
      </c>
      <c r="Y23" s="78">
        <v>-0.13737066000000003</v>
      </c>
      <c r="Z23" s="78">
        <v>-0.37789938000000001</v>
      </c>
      <c r="AA23" s="78">
        <v>-0.13969338999999992</v>
      </c>
      <c r="AB23" s="80">
        <v>-0.16025180999999999</v>
      </c>
      <c r="AC23" s="78">
        <v>-0.30286994</v>
      </c>
      <c r="AD23" s="78">
        <v>-2.7304039999999974E-2</v>
      </c>
      <c r="AE23" s="78">
        <v>-5.8276949999999994E-2</v>
      </c>
      <c r="AF23" s="80">
        <v>6.7154200000000015E-3</v>
      </c>
      <c r="AG23" s="78">
        <v>0.21202378999999996</v>
      </c>
      <c r="AH23" s="78">
        <v>0.18118643000000001</v>
      </c>
      <c r="AI23" s="78">
        <v>-7.9723290000000002E-2</v>
      </c>
      <c r="AJ23" s="80">
        <v>3.1444899999999998E-2</v>
      </c>
      <c r="AK23" s="78">
        <v>-3.3266259999999999E-2</v>
      </c>
      <c r="AL23" s="78">
        <v>3.8705110000000001E-2</v>
      </c>
      <c r="AM23" s="78">
        <v>2.3293970000000004E-2</v>
      </c>
      <c r="AN23" s="80">
        <v>-9.60804E-3</v>
      </c>
      <c r="AO23" s="78">
        <v>1.2625000000000015E-3</v>
      </c>
      <c r="AP23" s="78">
        <v>7.5907500000000003E-3</v>
      </c>
      <c r="AQ23" s="78">
        <v>8.6103900000000008E-3</v>
      </c>
      <c r="AR23" s="80">
        <v>3.2599699999999996E-3</v>
      </c>
      <c r="AS23" s="78">
        <v>6.4585800000000002E-3</v>
      </c>
      <c r="AT23" s="78">
        <v>1.3045000000000001E-2</v>
      </c>
      <c r="AU23" s="78">
        <v>6.4381100000000004E-3</v>
      </c>
      <c r="AV23" s="80">
        <v>1.3361209999999998E-2</v>
      </c>
      <c r="AW23" s="78">
        <v>-1.4899999999999983E-4</v>
      </c>
      <c r="AX23" s="78">
        <v>8.0000000000010618E-6</v>
      </c>
      <c r="AY23" s="78">
        <v>-2.3899999999999963E-4</v>
      </c>
      <c r="AZ23" s="80">
        <v>8.1434100000000002E-3</v>
      </c>
      <c r="BA23" s="78">
        <v>2.6057999999999984E-4</v>
      </c>
      <c r="BB23" s="78">
        <v>8.5372999999999873E-4</v>
      </c>
      <c r="BC23" s="78">
        <v>5.1976000000000105E-4</v>
      </c>
      <c r="BD23" s="80">
        <v>1.8338999999999999E-4</v>
      </c>
      <c r="BE23" s="78">
        <v>3.31263E-3</v>
      </c>
      <c r="BF23" s="78">
        <v>6.0270000000000018E-4</v>
      </c>
      <c r="BG23" s="78"/>
    </row>
    <row r="24" spans="1:59" ht="35.1" customHeight="1" x14ac:dyDescent="0.25">
      <c r="A24" s="105"/>
      <c r="B24" s="25" t="str">
        <f>IF('0'!$A$1=1,"Неподаткові надходження","Nontax revenue")</f>
        <v>Неподаткові надходження</v>
      </c>
      <c r="C24" s="26">
        <v>20000000</v>
      </c>
      <c r="D24" s="81">
        <v>8392.2864807200003</v>
      </c>
      <c r="E24" s="81">
        <v>9473.8632596400003</v>
      </c>
      <c r="F24" s="81">
        <v>16555.327004779996</v>
      </c>
      <c r="G24" s="82">
        <v>14666.324552759994</v>
      </c>
      <c r="H24" s="81">
        <v>11783.68980276</v>
      </c>
      <c r="I24" s="81">
        <v>13748.702456410003</v>
      </c>
      <c r="J24" s="81">
        <v>17786.736590200002</v>
      </c>
      <c r="K24" s="82">
        <v>24968.488466760005</v>
      </c>
      <c r="L24" s="81">
        <v>15828.070474359998</v>
      </c>
      <c r="M24" s="81">
        <v>14112.764170799999</v>
      </c>
      <c r="N24" s="81">
        <v>22937.924678769999</v>
      </c>
      <c r="O24" s="82">
        <v>19974.414885120008</v>
      </c>
      <c r="P24" s="81">
        <v>25260.613175800001</v>
      </c>
      <c r="Q24" s="81">
        <v>17237.695657810003</v>
      </c>
      <c r="R24" s="81">
        <v>13828.769458619994</v>
      </c>
      <c r="S24" s="82">
        <v>12028.164185110014</v>
      </c>
      <c r="T24" s="81">
        <v>20059.652860030001</v>
      </c>
      <c r="U24" s="81">
        <v>34310.156409809999</v>
      </c>
      <c r="V24" s="81">
        <v>35948.522234959994</v>
      </c>
      <c r="W24" s="81">
        <v>29688.15392402999</v>
      </c>
      <c r="X24" s="83">
        <v>11166.75572297</v>
      </c>
      <c r="Y24" s="81">
        <v>16190.154511270001</v>
      </c>
      <c r="Z24" s="81">
        <v>19839.284644449996</v>
      </c>
      <c r="AA24" s="81">
        <v>56447.487564399991</v>
      </c>
      <c r="AB24" s="83">
        <v>14434.217591979997</v>
      </c>
      <c r="AC24" s="81">
        <v>51488.59041076</v>
      </c>
      <c r="AD24" s="81">
        <v>29080.868267550002</v>
      </c>
      <c r="AE24" s="81">
        <v>33575.414220840001</v>
      </c>
      <c r="AF24" s="83">
        <v>19210.44449174</v>
      </c>
      <c r="AG24" s="81">
        <v>76063.514426250011</v>
      </c>
      <c r="AH24" s="81">
        <v>29783.765866969989</v>
      </c>
      <c r="AI24" s="81">
        <v>39625.409745379977</v>
      </c>
      <c r="AJ24" s="83">
        <v>19901.196989540003</v>
      </c>
      <c r="AK24" s="81">
        <v>102375.95020250999</v>
      </c>
      <c r="AL24" s="81">
        <v>30214.831156710017</v>
      </c>
      <c r="AM24" s="81">
        <v>34258.124372499995</v>
      </c>
      <c r="AN24" s="83">
        <v>19375.47571305</v>
      </c>
      <c r="AO24" s="81">
        <v>133594.73811395001</v>
      </c>
      <c r="AP24" s="81">
        <v>27978.322863039997</v>
      </c>
      <c r="AQ24" s="81">
        <v>32008.668366080004</v>
      </c>
      <c r="AR24" s="83">
        <v>20644.765699939999</v>
      </c>
      <c r="AS24" s="81">
        <v>84016.945251260011</v>
      </c>
      <c r="AT24" s="81">
        <v>36165.361951150015</v>
      </c>
      <c r="AU24" s="81">
        <v>34534.35937176994</v>
      </c>
      <c r="AV24" s="83">
        <v>85064.594215039993</v>
      </c>
      <c r="AW24" s="81">
        <v>38419.15772469998</v>
      </c>
      <c r="AX24" s="81">
        <v>93316.753335900023</v>
      </c>
      <c r="AY24" s="81">
        <v>129842.66437694</v>
      </c>
      <c r="AZ24" s="83">
        <v>131821.32252952</v>
      </c>
      <c r="BA24" s="81">
        <v>354814.08895428997</v>
      </c>
      <c r="BB24" s="81">
        <v>291802.46821165003</v>
      </c>
      <c r="BC24" s="81">
        <v>213103.71650652002</v>
      </c>
      <c r="BD24" s="83">
        <v>193548.16852797</v>
      </c>
      <c r="BE24" s="81">
        <v>277147.72745597002</v>
      </c>
      <c r="BF24" s="81">
        <v>205318.26168745998</v>
      </c>
      <c r="BG24" s="81"/>
    </row>
    <row r="25" spans="1:59" ht="25.2" customHeight="1" x14ac:dyDescent="0.25">
      <c r="A25" s="105"/>
      <c r="B25" s="21"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5" s="22">
        <v>21000000</v>
      </c>
      <c r="D25" s="78">
        <v>1710.08687199</v>
      </c>
      <c r="E25" s="78">
        <v>3685.9000928999994</v>
      </c>
      <c r="F25" s="78">
        <v>4465.9163345900006</v>
      </c>
      <c r="G25" s="79">
        <v>7398.3218649300034</v>
      </c>
      <c r="H25" s="78">
        <v>4410.72123964</v>
      </c>
      <c r="I25" s="78">
        <v>7387.0727814500015</v>
      </c>
      <c r="J25" s="78">
        <v>7781.7495491299997</v>
      </c>
      <c r="K25" s="79">
        <v>12620.930292790003</v>
      </c>
      <c r="L25" s="78">
        <v>5365.2613097200001</v>
      </c>
      <c r="M25" s="78">
        <v>7574.2009438799987</v>
      </c>
      <c r="N25" s="78">
        <v>10793.733024360001</v>
      </c>
      <c r="O25" s="79">
        <v>9555.0390042500039</v>
      </c>
      <c r="P25" s="78">
        <v>17364.158551050001</v>
      </c>
      <c r="Q25" s="78">
        <v>8321.0926853199999</v>
      </c>
      <c r="R25" s="78">
        <v>1754.1314895199976</v>
      </c>
      <c r="S25" s="79">
        <v>1029.9417566900011</v>
      </c>
      <c r="T25" s="78">
        <v>6276.3065429400012</v>
      </c>
      <c r="U25" s="78">
        <v>22523.214598009996</v>
      </c>
      <c r="V25" s="78">
        <v>23866.930563619993</v>
      </c>
      <c r="W25" s="78">
        <v>18418.389522850004</v>
      </c>
      <c r="X25" s="80">
        <v>1156.3565453900001</v>
      </c>
      <c r="Y25" s="78">
        <v>5678.6873660499996</v>
      </c>
      <c r="Z25" s="78">
        <v>3182.5889251600001</v>
      </c>
      <c r="AA25" s="78">
        <v>41572.309229899998</v>
      </c>
      <c r="AB25" s="80">
        <v>2792.3026873399995</v>
      </c>
      <c r="AC25" s="78">
        <v>38674.629861879999</v>
      </c>
      <c r="AD25" s="78">
        <v>13284.40923012</v>
      </c>
      <c r="AE25" s="78">
        <v>16802.400494109999</v>
      </c>
      <c r="AF25" s="80">
        <v>2919.4676737899999</v>
      </c>
      <c r="AG25" s="78">
        <v>55193.509198829997</v>
      </c>
      <c r="AH25" s="78">
        <v>10507.372838569994</v>
      </c>
      <c r="AI25" s="78">
        <v>18550.040920509986</v>
      </c>
      <c r="AJ25" s="80">
        <v>3852.31880572</v>
      </c>
      <c r="AK25" s="78">
        <v>85997.449246339995</v>
      </c>
      <c r="AL25" s="78">
        <v>9864.9815158400015</v>
      </c>
      <c r="AM25" s="78">
        <v>14700.095679830003</v>
      </c>
      <c r="AN25" s="80">
        <v>2101.0932165700001</v>
      </c>
      <c r="AO25" s="78">
        <v>110448.66833896999</v>
      </c>
      <c r="AP25" s="78">
        <v>4210.9559704099956</v>
      </c>
      <c r="AQ25" s="78">
        <v>2395.2189619999845</v>
      </c>
      <c r="AR25" s="80">
        <v>2427.9916063299997</v>
      </c>
      <c r="AS25" s="78">
        <v>47722.185317040006</v>
      </c>
      <c r="AT25" s="78">
        <v>2186.5821187699985</v>
      </c>
      <c r="AU25" s="78">
        <v>3685.1522636200025</v>
      </c>
      <c r="AV25" s="80">
        <v>55212.444868179999</v>
      </c>
      <c r="AW25" s="78">
        <v>9914.1557423900013</v>
      </c>
      <c r="AX25" s="78">
        <v>2412.2112351100004</v>
      </c>
      <c r="AY25" s="78">
        <v>19633.542668440001</v>
      </c>
      <c r="AZ25" s="80">
        <v>11233.407877899999</v>
      </c>
      <c r="BA25" s="78">
        <v>103166.55612041999</v>
      </c>
      <c r="BB25" s="78">
        <v>4304.1983705500024</v>
      </c>
      <c r="BC25" s="78">
        <v>5208.2031117999995</v>
      </c>
      <c r="BD25" s="80">
        <v>35689.665867639997</v>
      </c>
      <c r="BE25" s="78">
        <v>74354.560408759993</v>
      </c>
      <c r="BF25" s="78">
        <v>6420.9018029800209</v>
      </c>
      <c r="BG25" s="78"/>
    </row>
    <row r="26" spans="1:59" ht="65.099999999999994" customHeight="1" x14ac:dyDescent="0.25">
      <c r="A26" s="105"/>
      <c r="B26" s="24"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6" s="22">
        <v>21010000</v>
      </c>
      <c r="D26" s="78">
        <v>297.38136065999998</v>
      </c>
      <c r="E26" s="78">
        <v>793.04765793000001</v>
      </c>
      <c r="F26" s="78">
        <v>836.91213306000009</v>
      </c>
      <c r="G26" s="79">
        <v>663.4789600400004</v>
      </c>
      <c r="H26" s="78">
        <v>875.04510494999988</v>
      </c>
      <c r="I26" s="78">
        <v>1549.78604129</v>
      </c>
      <c r="J26" s="78">
        <v>2706.0677706699998</v>
      </c>
      <c r="K26" s="79">
        <v>1198.3518291199998</v>
      </c>
      <c r="L26" s="78">
        <v>235.28300472999999</v>
      </c>
      <c r="M26" s="78">
        <v>1072.5797777100001</v>
      </c>
      <c r="N26" s="78">
        <v>476.27003420999995</v>
      </c>
      <c r="O26" s="79">
        <v>538.14216303000035</v>
      </c>
      <c r="P26" s="78">
        <v>249.97759576999999</v>
      </c>
      <c r="Q26" s="78">
        <v>1772.7586851599999</v>
      </c>
      <c r="R26" s="78">
        <v>580.73128492000023</v>
      </c>
      <c r="S26" s="79">
        <v>664.48491419999982</v>
      </c>
      <c r="T26" s="78">
        <v>422.46158496999999</v>
      </c>
      <c r="U26" s="78">
        <v>2106.7628073199999</v>
      </c>
      <c r="V26" s="78">
        <v>1324.8399095599998</v>
      </c>
      <c r="W26" s="78">
        <v>3303.6873044200001</v>
      </c>
      <c r="X26" s="80">
        <v>857.09597358000008</v>
      </c>
      <c r="Y26" s="78">
        <v>5344.8102106800006</v>
      </c>
      <c r="Z26" s="78">
        <v>2760.5119478000015</v>
      </c>
      <c r="AA26" s="78">
        <v>2818.178545050001</v>
      </c>
      <c r="AB26" s="80">
        <v>2299.6923451900002</v>
      </c>
      <c r="AC26" s="78">
        <v>17827.892095489999</v>
      </c>
      <c r="AD26" s="78">
        <v>2694.0664654600041</v>
      </c>
      <c r="AE26" s="78">
        <v>1815.4004924000001</v>
      </c>
      <c r="AF26" s="80">
        <v>2230.1181551399995</v>
      </c>
      <c r="AG26" s="78">
        <v>16581.76049207</v>
      </c>
      <c r="AH26" s="78">
        <v>3185.8548060600006</v>
      </c>
      <c r="AI26" s="78">
        <v>17735.244553829998</v>
      </c>
      <c r="AJ26" s="80">
        <v>2951.1859093100002</v>
      </c>
      <c r="AK26" s="78">
        <v>20303.009176849999</v>
      </c>
      <c r="AL26" s="78">
        <v>9134.1246782700036</v>
      </c>
      <c r="AM26" s="78">
        <v>13908.950081590003</v>
      </c>
      <c r="AN26" s="80">
        <v>1290.3886161600001</v>
      </c>
      <c r="AO26" s="78">
        <v>67098.582075340018</v>
      </c>
      <c r="AP26" s="78">
        <v>838.71860562000074</v>
      </c>
      <c r="AQ26" s="78">
        <v>1501.8403524900059</v>
      </c>
      <c r="AR26" s="80">
        <v>1341.55514167</v>
      </c>
      <c r="AS26" s="78">
        <v>24381.362508239999</v>
      </c>
      <c r="AT26" s="78">
        <v>1087.6986932799991</v>
      </c>
      <c r="AU26" s="78">
        <v>1714.6678151100023</v>
      </c>
      <c r="AV26" s="80">
        <v>35242.721836260003</v>
      </c>
      <c r="AW26" s="78">
        <v>9427.4451230400009</v>
      </c>
      <c r="AX26" s="78">
        <v>1115.34309889</v>
      </c>
      <c r="AY26" s="78">
        <v>1098.8126071999941</v>
      </c>
      <c r="AZ26" s="80">
        <v>749.53261617999999</v>
      </c>
      <c r="BA26" s="78">
        <v>29274.19337375</v>
      </c>
      <c r="BB26" s="78">
        <v>2183.6477185999975</v>
      </c>
      <c r="BC26" s="78">
        <v>2908.0027319199985</v>
      </c>
      <c r="BD26" s="80">
        <v>33040.678286000002</v>
      </c>
      <c r="BE26" s="78">
        <v>32952.505409910002</v>
      </c>
      <c r="BF26" s="78">
        <v>2402.8025308499928</v>
      </c>
      <c r="BG26" s="78"/>
    </row>
    <row r="27" spans="1:59" s="58" customFormat="1" ht="35.1" customHeight="1" x14ac:dyDescent="0.25">
      <c r="A27" s="105"/>
      <c r="B27" s="24"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7" s="22">
        <v>21020000</v>
      </c>
      <c r="D27" s="78">
        <v>0</v>
      </c>
      <c r="E27" s="78">
        <v>2417.9719999999998</v>
      </c>
      <c r="F27" s="78">
        <v>3272.5140000000001</v>
      </c>
      <c r="G27" s="79">
        <v>6207.7669999999989</v>
      </c>
      <c r="H27" s="78">
        <v>2400</v>
      </c>
      <c r="I27" s="78">
        <v>5500</v>
      </c>
      <c r="J27" s="78">
        <v>4700</v>
      </c>
      <c r="K27" s="79">
        <v>11000</v>
      </c>
      <c r="L27" s="78">
        <v>4000</v>
      </c>
      <c r="M27" s="78">
        <v>6063.7000000000007</v>
      </c>
      <c r="N27" s="78">
        <v>9683.3209999999999</v>
      </c>
      <c r="O27" s="79">
        <v>8561.1388000000006</v>
      </c>
      <c r="P27" s="78">
        <v>15800.86939156</v>
      </c>
      <c r="Q27" s="78">
        <v>6200.0000000000018</v>
      </c>
      <c r="R27" s="78">
        <v>806.4650084399982</v>
      </c>
      <c r="S27" s="79">
        <v>0</v>
      </c>
      <c r="T27" s="78">
        <v>5450</v>
      </c>
      <c r="U27" s="78">
        <v>19675</v>
      </c>
      <c r="V27" s="78">
        <v>22000</v>
      </c>
      <c r="W27" s="78">
        <v>14678.593517699999</v>
      </c>
      <c r="X27" s="80">
        <v>0</v>
      </c>
      <c r="Y27" s="78">
        <v>0</v>
      </c>
      <c r="Z27" s="78">
        <v>0</v>
      </c>
      <c r="AA27" s="78">
        <v>38163.777327709999</v>
      </c>
      <c r="AB27" s="80">
        <v>0</v>
      </c>
      <c r="AC27" s="78">
        <v>20000</v>
      </c>
      <c r="AD27" s="78">
        <v>10000</v>
      </c>
      <c r="AE27" s="78">
        <v>14378.828945499998</v>
      </c>
      <c r="AF27" s="80">
        <v>0</v>
      </c>
      <c r="AG27" s="78">
        <v>38000</v>
      </c>
      <c r="AH27" s="78">
        <v>6614.3188407799971</v>
      </c>
      <c r="AI27" s="78">
        <v>0</v>
      </c>
      <c r="AJ27" s="80">
        <v>0</v>
      </c>
      <c r="AK27" s="78">
        <v>64898.456239040002</v>
      </c>
      <c r="AL27" s="78">
        <v>0</v>
      </c>
      <c r="AM27" s="78">
        <v>0</v>
      </c>
      <c r="AN27" s="80">
        <v>0</v>
      </c>
      <c r="AO27" s="78">
        <v>42722.482932980005</v>
      </c>
      <c r="AP27" s="78">
        <v>0</v>
      </c>
      <c r="AQ27" s="78">
        <v>0</v>
      </c>
      <c r="AR27" s="80">
        <v>0</v>
      </c>
      <c r="AS27" s="78">
        <v>24433.996610549999</v>
      </c>
      <c r="AT27" s="78">
        <v>0</v>
      </c>
      <c r="AU27" s="78">
        <v>0</v>
      </c>
      <c r="AV27" s="80">
        <v>18785.918746479998</v>
      </c>
      <c r="AW27" s="78">
        <v>0</v>
      </c>
      <c r="AX27" s="78">
        <v>0</v>
      </c>
      <c r="AY27" s="78">
        <v>0</v>
      </c>
      <c r="AZ27" s="80">
        <v>0</v>
      </c>
      <c r="BA27" s="78">
        <v>71868.362753119989</v>
      </c>
      <c r="BB27" s="78">
        <v>0</v>
      </c>
      <c r="BC27" s="78">
        <v>0</v>
      </c>
      <c r="BD27" s="80">
        <v>0</v>
      </c>
      <c r="BE27" s="78">
        <v>38642.736495879995</v>
      </c>
      <c r="BF27" s="78">
        <v>0</v>
      </c>
      <c r="BG27" s="78"/>
    </row>
    <row r="28" spans="1:59" ht="35.1" customHeight="1" x14ac:dyDescent="0.25">
      <c r="A28" s="105"/>
      <c r="B28" s="21"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8" s="22">
        <v>22000000</v>
      </c>
      <c r="D28" s="78">
        <v>516.64472198999999</v>
      </c>
      <c r="E28" s="78">
        <v>612.42997137999976</v>
      </c>
      <c r="F28" s="78">
        <v>677.10318946000007</v>
      </c>
      <c r="G28" s="79">
        <v>747.10350531999984</v>
      </c>
      <c r="H28" s="78">
        <v>1293.6972629800002</v>
      </c>
      <c r="I28" s="78">
        <v>1274.2713990900002</v>
      </c>
      <c r="J28" s="78">
        <v>1544.0841474100007</v>
      </c>
      <c r="K28" s="79">
        <v>1323.7998473600001</v>
      </c>
      <c r="L28" s="78">
        <v>1223.5450690099999</v>
      </c>
      <c r="M28" s="78">
        <v>1172.3477240499999</v>
      </c>
      <c r="N28" s="78">
        <v>1352.1485428000005</v>
      </c>
      <c r="O28" s="79">
        <v>1415.7457670699991</v>
      </c>
      <c r="P28" s="78">
        <v>1572.90065957</v>
      </c>
      <c r="Q28" s="78">
        <v>1178.0310855799996</v>
      </c>
      <c r="R28" s="78">
        <v>1298.1341450499999</v>
      </c>
      <c r="S28" s="79">
        <v>1256.5899096399999</v>
      </c>
      <c r="T28" s="78">
        <v>7323.51579855</v>
      </c>
      <c r="U28" s="78">
        <v>4074.0114202699997</v>
      </c>
      <c r="V28" s="78">
        <v>1652.7335074399998</v>
      </c>
      <c r="W28" s="78">
        <v>1958.0726088800002</v>
      </c>
      <c r="X28" s="80">
        <v>1692.0163214699996</v>
      </c>
      <c r="Y28" s="78">
        <v>1791.81676075</v>
      </c>
      <c r="Z28" s="78">
        <v>2039.6487562600005</v>
      </c>
      <c r="AA28" s="78">
        <v>2503.1521823599996</v>
      </c>
      <c r="AB28" s="80">
        <v>2145.8794264800003</v>
      </c>
      <c r="AC28" s="78">
        <v>2265.7603199099999</v>
      </c>
      <c r="AD28" s="78">
        <v>2270.6655928700002</v>
      </c>
      <c r="AE28" s="78">
        <v>3755.2888002900008</v>
      </c>
      <c r="AF28" s="80">
        <v>5534.3752025499998</v>
      </c>
      <c r="AG28" s="78">
        <v>7452.2974657100003</v>
      </c>
      <c r="AH28" s="78">
        <v>2585.0709104799989</v>
      </c>
      <c r="AI28" s="78">
        <v>2841.880112820003</v>
      </c>
      <c r="AJ28" s="80">
        <v>2293.2713107399995</v>
      </c>
      <c r="AK28" s="78">
        <v>2689.1227363199996</v>
      </c>
      <c r="AL28" s="78">
        <v>2712.7033984699992</v>
      </c>
      <c r="AM28" s="78">
        <v>2682.6667701799997</v>
      </c>
      <c r="AN28" s="80">
        <v>2653.9097229600002</v>
      </c>
      <c r="AO28" s="78">
        <v>1676.4020288699994</v>
      </c>
      <c r="AP28" s="78">
        <v>2244.2419594399998</v>
      </c>
      <c r="AQ28" s="78">
        <v>3197.4235639499993</v>
      </c>
      <c r="AR28" s="80">
        <v>2829.79149482</v>
      </c>
      <c r="AS28" s="78">
        <v>3263.7437847000006</v>
      </c>
      <c r="AT28" s="78">
        <v>3136.7294791299983</v>
      </c>
      <c r="AU28" s="78">
        <v>3745.2406366400028</v>
      </c>
      <c r="AV28" s="80">
        <v>2162.7670244800001</v>
      </c>
      <c r="AW28" s="78">
        <v>1539.6212712900001</v>
      </c>
      <c r="AX28" s="78">
        <v>1875.8601354900002</v>
      </c>
      <c r="AY28" s="78">
        <v>2587.8573897799988</v>
      </c>
      <c r="AZ28" s="80">
        <v>4000.82018079</v>
      </c>
      <c r="BA28" s="78">
        <v>2822.0094099399994</v>
      </c>
      <c r="BB28" s="78">
        <v>3640.1982430299995</v>
      </c>
      <c r="BC28" s="78">
        <v>3794.572896260001</v>
      </c>
      <c r="BD28" s="80">
        <v>3660.6279203099998</v>
      </c>
      <c r="BE28" s="78">
        <v>3731.3511525099998</v>
      </c>
      <c r="BF28" s="78">
        <v>4041.4576579099999</v>
      </c>
      <c r="BG28" s="78"/>
    </row>
    <row r="29" spans="1:59" ht="18" customHeight="1" x14ac:dyDescent="0.25">
      <c r="A29" s="105"/>
      <c r="B29" s="24" t="str">
        <f>IF('0'!$A$1=1,"Плата за надання адміністративних послуг","Fees for administrative services")</f>
        <v>Плата за надання адміністративних послуг</v>
      </c>
      <c r="C29" s="22">
        <v>22010000</v>
      </c>
      <c r="D29" s="78">
        <v>12.14974527</v>
      </c>
      <c r="E29" s="78">
        <v>28.659655299999994</v>
      </c>
      <c r="F29" s="78">
        <v>77.288759380000002</v>
      </c>
      <c r="G29" s="79">
        <v>37.502356010000028</v>
      </c>
      <c r="H29" s="78">
        <v>532.38247692000004</v>
      </c>
      <c r="I29" s="78">
        <v>450.27194352999993</v>
      </c>
      <c r="J29" s="78">
        <v>728.77893568000002</v>
      </c>
      <c r="K29" s="79">
        <v>495.03177915000015</v>
      </c>
      <c r="L29" s="78">
        <v>399.93249403000004</v>
      </c>
      <c r="M29" s="78">
        <v>300.70560634000014</v>
      </c>
      <c r="N29" s="78">
        <v>417.49441158999991</v>
      </c>
      <c r="O29" s="79">
        <v>431.1613700800001</v>
      </c>
      <c r="P29" s="78">
        <v>719.10429084999998</v>
      </c>
      <c r="Q29" s="78">
        <v>281.40423420000002</v>
      </c>
      <c r="R29" s="78">
        <v>359.05007912999997</v>
      </c>
      <c r="S29" s="79">
        <v>260.36759333999998</v>
      </c>
      <c r="T29" s="78">
        <v>6486.1916586200005</v>
      </c>
      <c r="U29" s="78">
        <v>3082.1094131000027</v>
      </c>
      <c r="V29" s="78">
        <v>520.54140490999998</v>
      </c>
      <c r="W29" s="78">
        <v>472.39402545999837</v>
      </c>
      <c r="X29" s="80">
        <v>274.06854010000001</v>
      </c>
      <c r="Y29" s="78">
        <v>288.61853661999993</v>
      </c>
      <c r="Z29" s="78">
        <v>443.44033292999995</v>
      </c>
      <c r="AA29" s="78">
        <v>333.94568331999994</v>
      </c>
      <c r="AB29" s="80">
        <v>594.30913641999996</v>
      </c>
      <c r="AC29" s="78">
        <v>457.38921493999987</v>
      </c>
      <c r="AD29" s="78">
        <v>599.93507170000021</v>
      </c>
      <c r="AE29" s="78">
        <v>1675.5843088000006</v>
      </c>
      <c r="AF29" s="80">
        <v>3769.1332146999998</v>
      </c>
      <c r="AG29" s="78">
        <v>5267.8996926799991</v>
      </c>
      <c r="AH29" s="78">
        <v>612.20836417999817</v>
      </c>
      <c r="AI29" s="78">
        <v>575.5319355699994</v>
      </c>
      <c r="AJ29" s="80">
        <v>472.07167884</v>
      </c>
      <c r="AK29" s="78">
        <v>743.55145801999993</v>
      </c>
      <c r="AL29" s="78">
        <v>590.56453030999978</v>
      </c>
      <c r="AM29" s="78">
        <v>537.32561686999998</v>
      </c>
      <c r="AN29" s="80">
        <v>972.65790751000009</v>
      </c>
      <c r="AO29" s="78">
        <v>222.8324763999999</v>
      </c>
      <c r="AP29" s="78">
        <v>553.28755195000008</v>
      </c>
      <c r="AQ29" s="78">
        <v>1122.6937416799997</v>
      </c>
      <c r="AR29" s="80">
        <v>696.33744374000003</v>
      </c>
      <c r="AS29" s="78">
        <v>1290.9626454700001</v>
      </c>
      <c r="AT29" s="78">
        <v>1057.86868832</v>
      </c>
      <c r="AU29" s="78">
        <v>1472.6637999400004</v>
      </c>
      <c r="AV29" s="80">
        <v>312.32014230999999</v>
      </c>
      <c r="AW29" s="78">
        <v>330.85008220999998</v>
      </c>
      <c r="AX29" s="78">
        <v>372.26897882000003</v>
      </c>
      <c r="AY29" s="78">
        <v>585.11278755000012</v>
      </c>
      <c r="AZ29" s="80">
        <v>1826.32718871</v>
      </c>
      <c r="BA29" s="78">
        <v>549.13060021999968</v>
      </c>
      <c r="BB29" s="78">
        <v>797.18528708000031</v>
      </c>
      <c r="BC29" s="78">
        <v>844.11299083999984</v>
      </c>
      <c r="BD29" s="80">
        <v>1046.2489855900001</v>
      </c>
      <c r="BE29" s="78">
        <v>1093.56441849</v>
      </c>
      <c r="BF29" s="78">
        <v>1225.3673816800003</v>
      </c>
      <c r="BG29" s="78"/>
    </row>
    <row r="30" spans="1:59" ht="18" customHeight="1" x14ac:dyDescent="0.25">
      <c r="A30" s="105"/>
      <c r="B30" s="24" t="str">
        <f>IF('0'!$A$1=1,"Судовий збір","Court fees")</f>
        <v>Судовий збір</v>
      </c>
      <c r="C30" s="22">
        <v>22030000</v>
      </c>
      <c r="D30" s="78">
        <v>0</v>
      </c>
      <c r="E30" s="78">
        <v>0</v>
      </c>
      <c r="F30" s="78">
        <v>0</v>
      </c>
      <c r="G30" s="79">
        <v>137.98229971000001</v>
      </c>
      <c r="H30" s="78">
        <v>234.52138421000001</v>
      </c>
      <c r="I30" s="78">
        <v>229.48879475999996</v>
      </c>
      <c r="J30" s="78">
        <v>235.03061942000011</v>
      </c>
      <c r="K30" s="79">
        <v>249.30143074</v>
      </c>
      <c r="L30" s="78">
        <v>238.77061731000003</v>
      </c>
      <c r="M30" s="78">
        <v>246.90142492999996</v>
      </c>
      <c r="N30" s="78">
        <v>250.10335567999994</v>
      </c>
      <c r="O30" s="79">
        <v>278.11936403999982</v>
      </c>
      <c r="P30" s="78">
        <v>245.20789345999998</v>
      </c>
      <c r="Q30" s="78">
        <v>268.11206105999992</v>
      </c>
      <c r="R30" s="78">
        <v>263.44002853999996</v>
      </c>
      <c r="S30" s="79">
        <v>286.65672424000024</v>
      </c>
      <c r="T30" s="78">
        <v>273.83259722999998</v>
      </c>
      <c r="U30" s="78">
        <v>288.35178841999999</v>
      </c>
      <c r="V30" s="78">
        <v>427.3996496200001</v>
      </c>
      <c r="W30" s="78">
        <v>723.40825897999991</v>
      </c>
      <c r="X30" s="80">
        <v>707.47157200000004</v>
      </c>
      <c r="Y30" s="78">
        <v>734.33100034999995</v>
      </c>
      <c r="Z30" s="78">
        <v>840.57909239000037</v>
      </c>
      <c r="AA30" s="78">
        <v>1315.2274573299992</v>
      </c>
      <c r="AB30" s="80">
        <v>767.82482217000017</v>
      </c>
      <c r="AC30" s="78">
        <v>962.70513518999962</v>
      </c>
      <c r="AD30" s="78">
        <v>796.00758962000032</v>
      </c>
      <c r="AE30" s="78">
        <v>1065.26270462</v>
      </c>
      <c r="AF30" s="80">
        <v>706.50906986999985</v>
      </c>
      <c r="AG30" s="78">
        <v>1078.2044989600001</v>
      </c>
      <c r="AH30" s="78">
        <v>834.55573942000001</v>
      </c>
      <c r="AI30" s="78">
        <v>1019.7196520800003</v>
      </c>
      <c r="AJ30" s="80">
        <v>728.53719925999997</v>
      </c>
      <c r="AK30" s="78">
        <v>823.99730218999991</v>
      </c>
      <c r="AL30" s="78">
        <v>948.79374463999966</v>
      </c>
      <c r="AM30" s="78">
        <v>910.28573374000007</v>
      </c>
      <c r="AN30" s="80">
        <v>735.27666322999994</v>
      </c>
      <c r="AO30" s="78">
        <v>759.17527171999996</v>
      </c>
      <c r="AP30" s="78">
        <v>864.93144078</v>
      </c>
      <c r="AQ30" s="78">
        <v>1075.1029153000004</v>
      </c>
      <c r="AR30" s="80">
        <v>848.42279155999995</v>
      </c>
      <c r="AS30" s="78">
        <v>1013.1647771200001</v>
      </c>
      <c r="AT30" s="78">
        <v>985.40786553999988</v>
      </c>
      <c r="AU30" s="78">
        <v>1103.4367227800003</v>
      </c>
      <c r="AV30" s="80">
        <v>578.07878790999996</v>
      </c>
      <c r="AW30" s="78">
        <v>456.21294380000006</v>
      </c>
      <c r="AX30" s="78">
        <v>837.64446943000007</v>
      </c>
      <c r="AY30" s="78">
        <v>951.71107341999982</v>
      </c>
      <c r="AZ30" s="80">
        <v>919.42759291999994</v>
      </c>
      <c r="BA30" s="78">
        <v>1243.4391308700001</v>
      </c>
      <c r="BB30" s="78">
        <v>1264.9863013899999</v>
      </c>
      <c r="BC30" s="78">
        <v>1361.38080666</v>
      </c>
      <c r="BD30" s="80">
        <v>1154.48363746</v>
      </c>
      <c r="BE30" s="78">
        <v>1376.1447338500002</v>
      </c>
      <c r="BF30" s="78">
        <v>1244.4637423499998</v>
      </c>
      <c r="BG30" s="78"/>
    </row>
    <row r="31" spans="1:59" ht="35.1" customHeight="1" x14ac:dyDescent="0.25">
      <c r="A31" s="105"/>
      <c r="B31" s="24"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31" s="22">
        <v>22080000</v>
      </c>
      <c r="D31" s="78">
        <v>189.16357653</v>
      </c>
      <c r="E31" s="78">
        <v>221.66016562999994</v>
      </c>
      <c r="F31" s="78">
        <v>222.72555256999999</v>
      </c>
      <c r="G31" s="79">
        <v>222.64094694000005</v>
      </c>
      <c r="H31" s="78">
        <v>242.48223958999998</v>
      </c>
      <c r="I31" s="78">
        <v>266.82715811000003</v>
      </c>
      <c r="J31" s="78">
        <v>279.63569668000002</v>
      </c>
      <c r="K31" s="79">
        <v>272.61736029999997</v>
      </c>
      <c r="L31" s="78">
        <v>265.06831656999998</v>
      </c>
      <c r="M31" s="78">
        <v>261.27452292999999</v>
      </c>
      <c r="N31" s="78">
        <v>262.33083383000019</v>
      </c>
      <c r="O31" s="79">
        <v>266.80939717000001</v>
      </c>
      <c r="P31" s="78">
        <v>242.55690852999999</v>
      </c>
      <c r="Q31" s="78">
        <v>237.17143565999999</v>
      </c>
      <c r="R31" s="78">
        <v>248.05259810000013</v>
      </c>
      <c r="S31" s="79">
        <v>257.11484519999999</v>
      </c>
      <c r="T31" s="78">
        <v>253.01640105000001</v>
      </c>
      <c r="U31" s="78">
        <v>312.93713847000004</v>
      </c>
      <c r="V31" s="78">
        <v>320.61401363000004</v>
      </c>
      <c r="W31" s="78">
        <v>329.32130530000018</v>
      </c>
      <c r="X31" s="80">
        <v>272.09674892999999</v>
      </c>
      <c r="Y31" s="78">
        <v>247.38380376999999</v>
      </c>
      <c r="Z31" s="78">
        <v>251.62089712</v>
      </c>
      <c r="AA31" s="78">
        <v>257.61171307999984</v>
      </c>
      <c r="AB31" s="80">
        <v>246.05531471</v>
      </c>
      <c r="AC31" s="78">
        <v>245.33452773000005</v>
      </c>
      <c r="AD31" s="78">
        <v>265.40201341000011</v>
      </c>
      <c r="AE31" s="78">
        <v>299.14777417000016</v>
      </c>
      <c r="AF31" s="80">
        <v>343.40687381000004</v>
      </c>
      <c r="AG31" s="78">
        <v>375.91553894999998</v>
      </c>
      <c r="AH31" s="78">
        <v>356.19079109999996</v>
      </c>
      <c r="AI31" s="78">
        <v>370.09607518999997</v>
      </c>
      <c r="AJ31" s="80">
        <v>412.58873899999992</v>
      </c>
      <c r="AK31" s="78">
        <v>391.8715271399999</v>
      </c>
      <c r="AL31" s="78">
        <v>390.53024399000003</v>
      </c>
      <c r="AM31" s="78">
        <v>359.91521503000013</v>
      </c>
      <c r="AN31" s="80">
        <v>398.53286342000001</v>
      </c>
      <c r="AO31" s="78">
        <v>274.23250050000001</v>
      </c>
      <c r="AP31" s="78">
        <v>292.56684474999997</v>
      </c>
      <c r="AQ31" s="78">
        <v>335.53501629000016</v>
      </c>
      <c r="AR31" s="80">
        <v>616.97656289999998</v>
      </c>
      <c r="AS31" s="78">
        <v>315.24872221999999</v>
      </c>
      <c r="AT31" s="78">
        <v>333.28807945999995</v>
      </c>
      <c r="AU31" s="78">
        <v>357.60953276000009</v>
      </c>
      <c r="AV31" s="80">
        <v>243.18001953000001</v>
      </c>
      <c r="AW31" s="78">
        <v>122.68534413</v>
      </c>
      <c r="AX31" s="78">
        <v>78.241518869999936</v>
      </c>
      <c r="AY31" s="78">
        <v>130.94612630000012</v>
      </c>
      <c r="AZ31" s="80">
        <v>181.62950816</v>
      </c>
      <c r="BA31" s="78">
        <v>199.26875624000002</v>
      </c>
      <c r="BB31" s="78">
        <v>191.25741505999997</v>
      </c>
      <c r="BC31" s="78">
        <v>196.90837455999997</v>
      </c>
      <c r="BD31" s="80">
        <v>208.18545227000001</v>
      </c>
      <c r="BE31" s="78">
        <v>211.78749417999998</v>
      </c>
      <c r="BF31" s="78">
        <v>203.04127532999999</v>
      </c>
      <c r="BG31" s="78"/>
    </row>
    <row r="32" spans="1:59" ht="18" customHeight="1" x14ac:dyDescent="0.25">
      <c r="A32" s="105"/>
      <c r="B32" s="24" t="str">
        <f>IF('0'!$A$1=1,"Державне мито","State duty")</f>
        <v>Державне мито</v>
      </c>
      <c r="C32" s="22">
        <v>22090000</v>
      </c>
      <c r="D32" s="78">
        <v>116.5652989</v>
      </c>
      <c r="E32" s="78">
        <v>118.07597935000003</v>
      </c>
      <c r="F32" s="78">
        <v>124.83639620000002</v>
      </c>
      <c r="G32" s="79">
        <v>87.848293230000024</v>
      </c>
      <c r="H32" s="78">
        <v>52.117396470000003</v>
      </c>
      <c r="I32" s="78">
        <v>58.612702880000001</v>
      </c>
      <c r="J32" s="78">
        <v>61.040444130000012</v>
      </c>
      <c r="K32" s="79">
        <v>49.941554080000031</v>
      </c>
      <c r="L32" s="78">
        <v>104.68192768999999</v>
      </c>
      <c r="M32" s="78">
        <v>137.21416839</v>
      </c>
      <c r="N32" s="78">
        <v>161.42694104999998</v>
      </c>
      <c r="O32" s="79">
        <v>183.84484723999992</v>
      </c>
      <c r="P32" s="78">
        <v>164.09620142</v>
      </c>
      <c r="Q32" s="78">
        <v>157.49870808000003</v>
      </c>
      <c r="R32" s="78">
        <v>168.18761105999999</v>
      </c>
      <c r="S32" s="79">
        <v>168.54108099000001</v>
      </c>
      <c r="T32" s="78">
        <v>0</v>
      </c>
      <c r="U32" s="78">
        <v>0</v>
      </c>
      <c r="V32" s="78">
        <v>0</v>
      </c>
      <c r="W32" s="78">
        <v>0</v>
      </c>
      <c r="X32" s="80">
        <v>0</v>
      </c>
      <c r="Y32" s="78">
        <v>0</v>
      </c>
      <c r="Z32" s="78">
        <v>0</v>
      </c>
      <c r="AA32" s="78">
        <v>0</v>
      </c>
      <c r="AB32" s="80">
        <v>0</v>
      </c>
      <c r="AC32" s="78">
        <v>0</v>
      </c>
      <c r="AD32" s="78">
        <v>0</v>
      </c>
      <c r="AE32" s="78">
        <v>0</v>
      </c>
      <c r="AF32" s="80">
        <v>0</v>
      </c>
      <c r="AG32" s="78">
        <v>0</v>
      </c>
      <c r="AH32" s="78">
        <v>0</v>
      </c>
      <c r="AI32" s="78">
        <v>0</v>
      </c>
      <c r="AJ32" s="80">
        <v>0</v>
      </c>
      <c r="AK32" s="78">
        <v>0</v>
      </c>
      <c r="AL32" s="78">
        <v>0</v>
      </c>
      <c r="AM32" s="78">
        <v>0</v>
      </c>
      <c r="AN32" s="80">
        <v>0</v>
      </c>
      <c r="AO32" s="78">
        <v>0</v>
      </c>
      <c r="AP32" s="78">
        <v>0</v>
      </c>
      <c r="AQ32" s="78">
        <v>0</v>
      </c>
      <c r="AR32" s="80">
        <v>0</v>
      </c>
      <c r="AS32" s="78">
        <v>0</v>
      </c>
      <c r="AT32" s="78">
        <v>0</v>
      </c>
      <c r="AU32" s="78">
        <v>0</v>
      </c>
      <c r="AV32" s="80">
        <v>0</v>
      </c>
      <c r="AW32" s="78">
        <v>0</v>
      </c>
      <c r="AX32" s="78">
        <v>0</v>
      </c>
      <c r="AY32" s="78">
        <v>0</v>
      </c>
      <c r="AZ32" s="80">
        <v>0</v>
      </c>
      <c r="BA32" s="78">
        <v>0</v>
      </c>
      <c r="BB32" s="78">
        <v>0</v>
      </c>
      <c r="BC32" s="78">
        <v>0</v>
      </c>
      <c r="BD32" s="80">
        <v>0</v>
      </c>
      <c r="BE32" s="78">
        <v>0</v>
      </c>
      <c r="BF32" s="78">
        <v>0</v>
      </c>
      <c r="BG32" s="78"/>
    </row>
    <row r="33" spans="1:59" ht="25.2" customHeight="1" x14ac:dyDescent="0.25">
      <c r="A33" s="105"/>
      <c r="B33" s="21" t="str">
        <f>IF('0'!$A$1=1,"Інші неподаткові надходження, з них:","Other nontax revenue, inc.:")</f>
        <v>Інші неподаткові надходження, з них:</v>
      </c>
      <c r="C33" s="22">
        <v>24000000</v>
      </c>
      <c r="D33" s="78">
        <v>1380.4684047200001</v>
      </c>
      <c r="E33" s="78">
        <v>1332.25634668</v>
      </c>
      <c r="F33" s="78">
        <v>1582.8884659700007</v>
      </c>
      <c r="G33" s="79">
        <v>1721.8016461099996</v>
      </c>
      <c r="H33" s="78">
        <v>1203.4034189700001</v>
      </c>
      <c r="I33" s="78">
        <v>1397.0018365999999</v>
      </c>
      <c r="J33" s="78">
        <v>1452.2727894600002</v>
      </c>
      <c r="K33" s="79">
        <v>1897.4389736499998</v>
      </c>
      <c r="L33" s="78">
        <v>1210.9802612000001</v>
      </c>
      <c r="M33" s="78">
        <v>1334.3165460100001</v>
      </c>
      <c r="N33" s="78">
        <v>1380.7137723000001</v>
      </c>
      <c r="O33" s="79">
        <v>1443.1971551300007</v>
      </c>
      <c r="P33" s="78">
        <v>1072.0648971000001</v>
      </c>
      <c r="Q33" s="78">
        <v>3478.4780476599999</v>
      </c>
      <c r="R33" s="78">
        <v>3666.2550978200015</v>
      </c>
      <c r="S33" s="79">
        <v>4279.4975885000003</v>
      </c>
      <c r="T33" s="78">
        <v>1313.9493943700002</v>
      </c>
      <c r="U33" s="78">
        <v>1986.1898466300001</v>
      </c>
      <c r="V33" s="78">
        <v>1464.7647757200007</v>
      </c>
      <c r="W33" s="78">
        <v>2742.7991215200009</v>
      </c>
      <c r="X33" s="80">
        <v>1717.96071545</v>
      </c>
      <c r="Y33" s="78">
        <v>2656.37782806</v>
      </c>
      <c r="Z33" s="78">
        <v>2066.2461428800007</v>
      </c>
      <c r="AA33" s="78">
        <v>3503.7162784800003</v>
      </c>
      <c r="AB33" s="80">
        <v>2080.8939339799999</v>
      </c>
      <c r="AC33" s="78">
        <v>2983.0305468000006</v>
      </c>
      <c r="AD33" s="78">
        <v>2323.5847103000006</v>
      </c>
      <c r="AE33" s="78">
        <v>3495.1282836299988</v>
      </c>
      <c r="AF33" s="80">
        <v>2323.80567905</v>
      </c>
      <c r="AG33" s="78">
        <v>3283.7844934199998</v>
      </c>
      <c r="AH33" s="78">
        <v>2672.5097227000006</v>
      </c>
      <c r="AI33" s="78">
        <v>4119.8057921499985</v>
      </c>
      <c r="AJ33" s="80">
        <v>4451.0385115099998</v>
      </c>
      <c r="AK33" s="78">
        <v>3738.0853751600007</v>
      </c>
      <c r="AL33" s="78">
        <v>3460.2229812200003</v>
      </c>
      <c r="AM33" s="78">
        <v>4113.2586684599992</v>
      </c>
      <c r="AN33" s="80">
        <v>3311.0139714500001</v>
      </c>
      <c r="AO33" s="78">
        <v>2882.28214097</v>
      </c>
      <c r="AP33" s="78">
        <v>3514.5513288100001</v>
      </c>
      <c r="AQ33" s="78">
        <v>5330.3855064400013</v>
      </c>
      <c r="AR33" s="80">
        <v>3412.0736248799999</v>
      </c>
      <c r="AS33" s="78">
        <v>3976.7838703100001</v>
      </c>
      <c r="AT33" s="78">
        <v>4355.7123124100008</v>
      </c>
      <c r="AU33" s="78">
        <v>6250.3107866099999</v>
      </c>
      <c r="AV33" s="80">
        <v>3050.6683836699999</v>
      </c>
      <c r="AW33" s="78">
        <v>5090.0762548900002</v>
      </c>
      <c r="AX33" s="78">
        <v>3500.1828456799985</v>
      </c>
      <c r="AY33" s="78">
        <v>4506.0677731100022</v>
      </c>
      <c r="AZ33" s="80">
        <v>9862.9685610699999</v>
      </c>
      <c r="BA33" s="78">
        <v>14829.742663749999</v>
      </c>
      <c r="BB33" s="78">
        <v>6646.8566369500004</v>
      </c>
      <c r="BC33" s="78">
        <v>9687.7288295500039</v>
      </c>
      <c r="BD33" s="80">
        <v>22565.52643505</v>
      </c>
      <c r="BE33" s="78">
        <v>8209.8715448100011</v>
      </c>
      <c r="BF33" s="78">
        <v>12610.368456329998</v>
      </c>
      <c r="BG33" s="78"/>
    </row>
    <row r="34" spans="1:59" ht="35.1" customHeight="1" x14ac:dyDescent="0.25">
      <c r="A34" s="105"/>
      <c r="B34" s="24"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34" s="22">
        <v>24140000</v>
      </c>
      <c r="D34" s="78">
        <v>732.25935400000003</v>
      </c>
      <c r="E34" s="78">
        <v>884.3106160599998</v>
      </c>
      <c r="F34" s="78">
        <v>993.49077024000007</v>
      </c>
      <c r="G34" s="79">
        <v>1048.5339801399996</v>
      </c>
      <c r="H34" s="78">
        <v>816.65008995999995</v>
      </c>
      <c r="I34" s="78">
        <v>947.51547985000013</v>
      </c>
      <c r="J34" s="78">
        <v>997.25607122999986</v>
      </c>
      <c r="K34" s="79">
        <v>1034.87722665</v>
      </c>
      <c r="L34" s="78">
        <v>747.45716586000003</v>
      </c>
      <c r="M34" s="78">
        <v>935.40162057999964</v>
      </c>
      <c r="N34" s="78">
        <v>1011.4427697799997</v>
      </c>
      <c r="O34" s="79">
        <v>911.16843213000038</v>
      </c>
      <c r="P34" s="78">
        <v>715.63755200000003</v>
      </c>
      <c r="Q34" s="78">
        <v>2828.3283064500001</v>
      </c>
      <c r="R34" s="78">
        <v>3153.0375792700006</v>
      </c>
      <c r="S34" s="79">
        <v>2934.6405650800007</v>
      </c>
      <c r="T34" s="78">
        <v>720.00573253000005</v>
      </c>
      <c r="U34" s="78">
        <v>832.56292094000003</v>
      </c>
      <c r="V34" s="78">
        <v>1012.6096031599998</v>
      </c>
      <c r="W34" s="78">
        <v>1347.6509092000001</v>
      </c>
      <c r="X34" s="80">
        <v>1085.6623097699999</v>
      </c>
      <c r="Y34" s="78">
        <v>1254.1464032000003</v>
      </c>
      <c r="Z34" s="78">
        <v>1386.2041543099999</v>
      </c>
      <c r="AA34" s="78">
        <v>1632.5290913600002</v>
      </c>
      <c r="AB34" s="80">
        <v>1300.33215666</v>
      </c>
      <c r="AC34" s="78">
        <v>1518.6758223200002</v>
      </c>
      <c r="AD34" s="78">
        <v>1587.9692223599995</v>
      </c>
      <c r="AE34" s="78">
        <v>1776.2887880999997</v>
      </c>
      <c r="AF34" s="80">
        <v>1523.36447772</v>
      </c>
      <c r="AG34" s="78">
        <v>1649.56633274</v>
      </c>
      <c r="AH34" s="78">
        <v>1844.1023977199998</v>
      </c>
      <c r="AI34" s="78">
        <v>2144.0698827400001</v>
      </c>
      <c r="AJ34" s="80">
        <v>2181.2396136299999</v>
      </c>
      <c r="AK34" s="78">
        <v>2169.2663141600001</v>
      </c>
      <c r="AL34" s="78">
        <v>2373.2631969000004</v>
      </c>
      <c r="AM34" s="78">
        <v>2507.8913160500006</v>
      </c>
      <c r="AN34" s="80">
        <v>2075.8269345799999</v>
      </c>
      <c r="AO34" s="78">
        <v>1898.4173735599998</v>
      </c>
      <c r="AP34" s="78">
        <v>2671.5484406199994</v>
      </c>
      <c r="AQ34" s="78">
        <v>2889.8156084300008</v>
      </c>
      <c r="AR34" s="80">
        <v>2500.7539634</v>
      </c>
      <c r="AS34" s="78">
        <v>3065.5459290599997</v>
      </c>
      <c r="AT34" s="78">
        <v>3408.4086346699987</v>
      </c>
      <c r="AU34" s="78">
        <v>3439.3117196700005</v>
      </c>
      <c r="AV34" s="80">
        <v>2024.5735831099998</v>
      </c>
      <c r="AW34" s="78">
        <v>2121.1062462399996</v>
      </c>
      <c r="AX34" s="78">
        <v>2181.4034649699997</v>
      </c>
      <c r="AY34" s="78">
        <v>2257.932309660001</v>
      </c>
      <c r="AZ34" s="80">
        <v>2507.8467454499996</v>
      </c>
      <c r="BA34" s="78">
        <v>3134.1443379800003</v>
      </c>
      <c r="BB34" s="78">
        <v>3312.8897374899998</v>
      </c>
      <c r="BC34" s="78">
        <v>3383.8551521100007</v>
      </c>
      <c r="BD34" s="80">
        <v>2923.04470571</v>
      </c>
      <c r="BE34" s="78">
        <v>3332.855442</v>
      </c>
      <c r="BF34" s="78">
        <v>3931.2497891400008</v>
      </c>
      <c r="BG34" s="78"/>
    </row>
    <row r="35" spans="1:59" ht="25.2" customHeight="1" x14ac:dyDescent="0.25">
      <c r="A35" s="105"/>
      <c r="B35" s="21" t="str">
        <f>IF('0'!$A$1=1,"Власні надходження бюджетних установ","Own revenues of budgetary institutions")</f>
        <v>Власні надходження бюджетних установ</v>
      </c>
      <c r="C35" s="22">
        <v>25000000</v>
      </c>
      <c r="D35" s="78">
        <v>4785.0864820200004</v>
      </c>
      <c r="E35" s="78">
        <v>3843.2768486799996</v>
      </c>
      <c r="F35" s="78">
        <v>9829.4190147600002</v>
      </c>
      <c r="G35" s="79">
        <v>4799.0975363999933</v>
      </c>
      <c r="H35" s="78">
        <v>4875.8678811700001</v>
      </c>
      <c r="I35" s="78">
        <v>3690.35643927</v>
      </c>
      <c r="J35" s="78">
        <v>7008.6301042000014</v>
      </c>
      <c r="K35" s="79">
        <v>9126.3193529599994</v>
      </c>
      <c r="L35" s="78">
        <v>8028.2838344299998</v>
      </c>
      <c r="M35" s="78">
        <v>4031.8989568600009</v>
      </c>
      <c r="N35" s="78">
        <v>9411.3293393099993</v>
      </c>
      <c r="O35" s="79">
        <v>7560.4329586699969</v>
      </c>
      <c r="P35" s="78">
        <v>5251.4890680800008</v>
      </c>
      <c r="Q35" s="78">
        <v>4260.0938392500002</v>
      </c>
      <c r="R35" s="78">
        <v>7110.2487262299983</v>
      </c>
      <c r="S35" s="79">
        <v>5462.1349302800008</v>
      </c>
      <c r="T35" s="78">
        <v>5145.8811241700005</v>
      </c>
      <c r="U35" s="78">
        <v>5726.7405449000016</v>
      </c>
      <c r="V35" s="78">
        <v>8964.0933881800011</v>
      </c>
      <c r="W35" s="78">
        <v>6568.8926707800019</v>
      </c>
      <c r="X35" s="80">
        <v>6600.42214066</v>
      </c>
      <c r="Y35" s="78">
        <v>6063.272556410001</v>
      </c>
      <c r="Z35" s="78">
        <v>12550.800820149998</v>
      </c>
      <c r="AA35" s="78">
        <v>8868.3098736600077</v>
      </c>
      <c r="AB35" s="80">
        <v>7415.14154418</v>
      </c>
      <c r="AC35" s="78">
        <v>7565.1696821699989</v>
      </c>
      <c r="AD35" s="78">
        <v>11202.208734260001</v>
      </c>
      <c r="AE35" s="78">
        <v>9522.59664281</v>
      </c>
      <c r="AF35" s="80">
        <v>8432.7959363499995</v>
      </c>
      <c r="AG35" s="78">
        <v>10133.923268290002</v>
      </c>
      <c r="AH35" s="78">
        <v>14018.812395220004</v>
      </c>
      <c r="AI35" s="78">
        <v>14113.682919899999</v>
      </c>
      <c r="AJ35" s="80">
        <v>9304.56836157</v>
      </c>
      <c r="AK35" s="78">
        <v>9951.2928446900041</v>
      </c>
      <c r="AL35" s="78">
        <v>14176.92326118</v>
      </c>
      <c r="AM35" s="78">
        <v>12762.103254030008</v>
      </c>
      <c r="AN35" s="80">
        <v>11309.458802069999</v>
      </c>
      <c r="AO35" s="78">
        <v>18587.38560514</v>
      </c>
      <c r="AP35" s="78">
        <v>18008.573604380003</v>
      </c>
      <c r="AQ35" s="78">
        <v>21085.640333690004</v>
      </c>
      <c r="AR35" s="80">
        <v>11974.90897391</v>
      </c>
      <c r="AS35" s="78">
        <v>29054.232279210002</v>
      </c>
      <c r="AT35" s="78">
        <v>26486.338040839997</v>
      </c>
      <c r="AU35" s="78">
        <v>20853.655684900004</v>
      </c>
      <c r="AV35" s="80">
        <v>24638.71393871</v>
      </c>
      <c r="AW35" s="78">
        <v>21875.304456130001</v>
      </c>
      <c r="AX35" s="78">
        <v>85528.499119619999</v>
      </c>
      <c r="AY35" s="78">
        <v>103115.19654561</v>
      </c>
      <c r="AZ35" s="80">
        <v>106724.12590976</v>
      </c>
      <c r="BA35" s="78">
        <v>233995.78076017997</v>
      </c>
      <c r="BB35" s="78">
        <v>277211.21496112004</v>
      </c>
      <c r="BC35" s="78">
        <v>194413.21166890999</v>
      </c>
      <c r="BD35" s="80">
        <v>131632.34830497002</v>
      </c>
      <c r="BE35" s="78">
        <v>190851.94434988999</v>
      </c>
      <c r="BF35" s="78">
        <v>182245.53377023997</v>
      </c>
      <c r="BG35" s="78"/>
    </row>
    <row r="36" spans="1:59" ht="35.1" customHeight="1" x14ac:dyDescent="0.25">
      <c r="A36" s="105"/>
      <c r="B36" s="25" t="str">
        <f>IF('0'!$A$1=1,"Доходи від операцій з капіталом","Income from capital transactions")</f>
        <v>Доходи від операцій з капіталом</v>
      </c>
      <c r="C36" s="26">
        <v>30000000</v>
      </c>
      <c r="D36" s="81">
        <v>54.669008529999992</v>
      </c>
      <c r="E36" s="81">
        <v>66.81287733000002</v>
      </c>
      <c r="F36" s="81">
        <v>215.14554823000006</v>
      </c>
      <c r="G36" s="82">
        <v>181.06212645000005</v>
      </c>
      <c r="H36" s="81">
        <v>49.321574889999994</v>
      </c>
      <c r="I36" s="81">
        <v>103.19180334000001</v>
      </c>
      <c r="J36" s="81">
        <v>53.261995880000001</v>
      </c>
      <c r="K36" s="82">
        <v>1025.6682718800002</v>
      </c>
      <c r="L36" s="81">
        <v>12.389817410000001</v>
      </c>
      <c r="M36" s="81">
        <v>56.073186040000003</v>
      </c>
      <c r="N36" s="81">
        <v>105.48729756</v>
      </c>
      <c r="O36" s="82">
        <v>81.458151659999999</v>
      </c>
      <c r="P36" s="81">
        <v>26.759676679999998</v>
      </c>
      <c r="Q36" s="81">
        <v>25.556759490000005</v>
      </c>
      <c r="R36" s="81">
        <v>684.27097857000001</v>
      </c>
      <c r="S36" s="82">
        <v>151.51156116999994</v>
      </c>
      <c r="T36" s="81">
        <v>53.072889199999999</v>
      </c>
      <c r="U36" s="81">
        <v>54.942936870000004</v>
      </c>
      <c r="V36" s="81">
        <v>36.918630910000019</v>
      </c>
      <c r="W36" s="81">
        <v>26.46840229</v>
      </c>
      <c r="X36" s="83">
        <v>96.949744989999999</v>
      </c>
      <c r="Y36" s="81">
        <v>19.001249519999988</v>
      </c>
      <c r="Z36" s="81">
        <v>26.752961460000023</v>
      </c>
      <c r="AA36" s="81">
        <v>48.760001410000001</v>
      </c>
      <c r="AB36" s="83">
        <v>162.27214028999998</v>
      </c>
      <c r="AC36" s="81">
        <v>77.99617022000001</v>
      </c>
      <c r="AD36" s="81">
        <v>19.673873700000001</v>
      </c>
      <c r="AE36" s="81">
        <v>26.956807429999969</v>
      </c>
      <c r="AF36" s="83">
        <v>42.201683029999998</v>
      </c>
      <c r="AG36" s="81">
        <v>403.85072618999993</v>
      </c>
      <c r="AH36" s="81">
        <v>82.83677023000007</v>
      </c>
      <c r="AI36" s="81">
        <v>128.64087697999992</v>
      </c>
      <c r="AJ36" s="83">
        <v>35.902613009999996</v>
      </c>
      <c r="AK36" s="81">
        <v>41.896989720000008</v>
      </c>
      <c r="AL36" s="81">
        <v>44.837201800000003</v>
      </c>
      <c r="AM36" s="81">
        <v>60.394336350000003</v>
      </c>
      <c r="AN36" s="83">
        <v>15.768091310000001</v>
      </c>
      <c r="AO36" s="81">
        <v>13.038614490000002</v>
      </c>
      <c r="AP36" s="81">
        <v>24.527738160000006</v>
      </c>
      <c r="AQ36" s="81">
        <v>26.04924243</v>
      </c>
      <c r="AR36" s="83">
        <v>58.772485439999997</v>
      </c>
      <c r="AS36" s="81">
        <v>231.43170849999998</v>
      </c>
      <c r="AT36" s="81">
        <v>10.52667292000001</v>
      </c>
      <c r="AU36" s="81">
        <v>27.936305220000008</v>
      </c>
      <c r="AV36" s="83">
        <v>5.5799046900000002</v>
      </c>
      <c r="AW36" s="81">
        <v>291.83899651000002</v>
      </c>
      <c r="AX36" s="81">
        <v>301.24572740000002</v>
      </c>
      <c r="AY36" s="81">
        <v>12.318487720000007</v>
      </c>
      <c r="AZ36" s="83">
        <v>23.832424929999998</v>
      </c>
      <c r="BA36" s="81">
        <v>29.722809380000001</v>
      </c>
      <c r="BB36" s="81">
        <v>17.139997170000001</v>
      </c>
      <c r="BC36" s="81">
        <v>29.621117580000007</v>
      </c>
      <c r="BD36" s="83">
        <v>33.694712060000001</v>
      </c>
      <c r="BE36" s="81">
        <v>26.958343120000002</v>
      </c>
      <c r="BF36" s="81">
        <v>52.11238677999998</v>
      </c>
      <c r="BG36" s="81"/>
    </row>
    <row r="37" spans="1:59" ht="35.1" customHeight="1" x14ac:dyDescent="0.25">
      <c r="A37" s="105"/>
      <c r="B37" s="25" t="str">
        <f>IF('0'!$A$1=1,"Від урядів зарубіжних країн та міжнародних організацій","Receipts from the governments of foreign countries and international organizations")</f>
        <v>Від урядів зарубіжних країн та міжнародних організацій</v>
      </c>
      <c r="C37" s="26">
        <v>42000000</v>
      </c>
      <c r="D37" s="81">
        <v>9.0927261000000001</v>
      </c>
      <c r="E37" s="81">
        <v>50.068062280000007</v>
      </c>
      <c r="F37" s="81">
        <v>55.625514700000004</v>
      </c>
      <c r="G37" s="82">
        <v>366.56526453999993</v>
      </c>
      <c r="H37" s="81">
        <v>56.649890880000001</v>
      </c>
      <c r="I37" s="81">
        <v>50.229699150000002</v>
      </c>
      <c r="J37" s="81">
        <v>41.197251490000014</v>
      </c>
      <c r="K37" s="82">
        <v>74.57157866</v>
      </c>
      <c r="L37" s="81">
        <v>377.86679070000002</v>
      </c>
      <c r="M37" s="81">
        <v>20.162898419999976</v>
      </c>
      <c r="N37" s="81">
        <v>45.63998411</v>
      </c>
      <c r="O37" s="82">
        <v>1085.6054569200003</v>
      </c>
      <c r="P37" s="81">
        <v>39.942154600000002</v>
      </c>
      <c r="Q37" s="81">
        <v>384.78870325999998</v>
      </c>
      <c r="R37" s="81">
        <v>4758.5867662100009</v>
      </c>
      <c r="S37" s="82">
        <v>199.63715782000054</v>
      </c>
      <c r="T37" s="81">
        <v>301.91946141000005</v>
      </c>
      <c r="U37" s="81">
        <v>258.81139133999989</v>
      </c>
      <c r="V37" s="81">
        <v>923.3847812199997</v>
      </c>
      <c r="W37" s="81">
        <v>316.20402119000005</v>
      </c>
      <c r="X37" s="83">
        <v>215.12159975</v>
      </c>
      <c r="Y37" s="81">
        <v>171.80416724</v>
      </c>
      <c r="Z37" s="81">
        <v>413.95007976000005</v>
      </c>
      <c r="AA37" s="81">
        <v>3308.48197678</v>
      </c>
      <c r="AB37" s="83">
        <v>493.32934500000005</v>
      </c>
      <c r="AC37" s="81">
        <v>344.21087734999998</v>
      </c>
      <c r="AD37" s="81">
        <v>452.36488213000007</v>
      </c>
      <c r="AE37" s="81">
        <v>317.45992311000009</v>
      </c>
      <c r="AF37" s="83">
        <v>52.241861880000002</v>
      </c>
      <c r="AG37" s="81">
        <v>72.205846120000004</v>
      </c>
      <c r="AH37" s="81">
        <v>810.20702134999999</v>
      </c>
      <c r="AI37" s="81">
        <v>530.1913202799999</v>
      </c>
      <c r="AJ37" s="83">
        <v>39.86447905</v>
      </c>
      <c r="AK37" s="81">
        <v>596.15982586999996</v>
      </c>
      <c r="AL37" s="81">
        <v>32.023760200000083</v>
      </c>
      <c r="AM37" s="81">
        <v>471.82116931999985</v>
      </c>
      <c r="AN37" s="83">
        <v>184.26346559000001</v>
      </c>
      <c r="AO37" s="81">
        <v>295.35166238000005</v>
      </c>
      <c r="AP37" s="81">
        <v>472.06312388999999</v>
      </c>
      <c r="AQ37" s="81">
        <v>77.97276257999988</v>
      </c>
      <c r="AR37" s="83">
        <v>43.896461330000001</v>
      </c>
      <c r="AS37" s="81">
        <v>113.68054014999998</v>
      </c>
      <c r="AT37" s="81">
        <v>332.8416512</v>
      </c>
      <c r="AU37" s="81">
        <v>839.51013491999993</v>
      </c>
      <c r="AV37" s="83">
        <v>3788.9035129499998</v>
      </c>
      <c r="AW37" s="81">
        <v>75827.880321289995</v>
      </c>
      <c r="AX37" s="81">
        <v>262733.21857341996</v>
      </c>
      <c r="AY37" s="81">
        <v>138740.71903394</v>
      </c>
      <c r="AZ37" s="83">
        <v>133812.73420455001</v>
      </c>
      <c r="BA37" s="81">
        <v>135922.51207575001</v>
      </c>
      <c r="BB37" s="81">
        <v>93271.539024529979</v>
      </c>
      <c r="BC37" s="81">
        <v>70941.052818769997</v>
      </c>
      <c r="BD37" s="83">
        <v>37523.700664110002</v>
      </c>
      <c r="BE37" s="81">
        <v>2972.7552677099957</v>
      </c>
      <c r="BF37" s="81">
        <v>232247.15062727995</v>
      </c>
      <c r="BG37" s="81"/>
    </row>
    <row r="38" spans="1:59" ht="35.1" customHeight="1" x14ac:dyDescent="0.25">
      <c r="A38" s="106"/>
      <c r="B38" s="25" t="str">
        <f>IF('0'!$A$1=1,"Цільові фонди","Targeted  funds")</f>
        <v>Цільові фонди</v>
      </c>
      <c r="C38" s="26">
        <v>50000000</v>
      </c>
      <c r="D38" s="81">
        <v>85.848949219999994</v>
      </c>
      <c r="E38" s="81">
        <v>101.40105043999999</v>
      </c>
      <c r="F38" s="81">
        <v>13.021102530000007</v>
      </c>
      <c r="G38" s="82">
        <v>6.1263456400000109</v>
      </c>
      <c r="H38" s="81">
        <v>61.742926089999997</v>
      </c>
      <c r="I38" s="81">
        <v>120.14828834999997</v>
      </c>
      <c r="J38" s="81">
        <v>9.4285446000000093</v>
      </c>
      <c r="K38" s="82">
        <v>63.230890390000013</v>
      </c>
      <c r="L38" s="81">
        <v>61.936476720000002</v>
      </c>
      <c r="M38" s="81">
        <v>110.56292325999999</v>
      </c>
      <c r="N38" s="81">
        <v>12.777654600000034</v>
      </c>
      <c r="O38" s="82">
        <v>17.432894409999989</v>
      </c>
      <c r="P38" s="81">
        <v>69.960189220000004</v>
      </c>
      <c r="Q38" s="81">
        <v>77.319629669999998</v>
      </c>
      <c r="R38" s="81">
        <v>6.8500760599999921</v>
      </c>
      <c r="S38" s="82">
        <v>7.5608440999999971</v>
      </c>
      <c r="T38" s="81">
        <v>43.00525743</v>
      </c>
      <c r="U38" s="81">
        <v>75.102942169999992</v>
      </c>
      <c r="V38" s="81">
        <v>29.624995309999989</v>
      </c>
      <c r="W38" s="81">
        <v>7.2837936200000115</v>
      </c>
      <c r="X38" s="83">
        <v>96.141693999999987</v>
      </c>
      <c r="Y38" s="81">
        <v>151.66229148000002</v>
      </c>
      <c r="Z38" s="81">
        <v>28.361045040000022</v>
      </c>
      <c r="AA38" s="81">
        <v>11.537097650000021</v>
      </c>
      <c r="AB38" s="83">
        <v>91.288848189999996</v>
      </c>
      <c r="AC38" s="81">
        <v>29736.377576190003</v>
      </c>
      <c r="AD38" s="81">
        <v>11.235467590002372</v>
      </c>
      <c r="AE38" s="81">
        <v>8.2051064099978248</v>
      </c>
      <c r="AF38" s="83">
        <v>83.915498749999998</v>
      </c>
      <c r="AG38" s="81">
        <v>82.899801939999989</v>
      </c>
      <c r="AH38" s="81">
        <v>14.384974160000013</v>
      </c>
      <c r="AI38" s="81">
        <v>6.3033036300000163</v>
      </c>
      <c r="AJ38" s="83">
        <v>1543.8877505900002</v>
      </c>
      <c r="AK38" s="81">
        <v>142.85913775999984</v>
      </c>
      <c r="AL38" s="81">
        <v>36.658966730000202</v>
      </c>
      <c r="AM38" s="81">
        <v>47.401381150000134</v>
      </c>
      <c r="AN38" s="83">
        <v>69.648571630000006</v>
      </c>
      <c r="AO38" s="81">
        <v>96.677586799999986</v>
      </c>
      <c r="AP38" s="81">
        <v>13.988968099999994</v>
      </c>
      <c r="AQ38" s="81">
        <v>6.7527167899999938</v>
      </c>
      <c r="AR38" s="83">
        <v>63.389582820000001</v>
      </c>
      <c r="AS38" s="81">
        <v>122.23765628</v>
      </c>
      <c r="AT38" s="81">
        <v>12.479946089999999</v>
      </c>
      <c r="AU38" s="81">
        <v>11.317627430000016</v>
      </c>
      <c r="AV38" s="83">
        <v>34.44271655</v>
      </c>
      <c r="AW38" s="81">
        <v>65.674750180000004</v>
      </c>
      <c r="AX38" s="81">
        <v>25.294623899999991</v>
      </c>
      <c r="AY38" s="81">
        <v>10.757001200000019</v>
      </c>
      <c r="AZ38" s="83">
        <v>26.7679613</v>
      </c>
      <c r="BA38" s="81">
        <v>299.71286161</v>
      </c>
      <c r="BB38" s="81">
        <v>79.290914029999954</v>
      </c>
      <c r="BC38" s="81">
        <v>26.312851890000015</v>
      </c>
      <c r="BD38" s="83">
        <v>106.02519459999999</v>
      </c>
      <c r="BE38" s="81">
        <v>267.13148670999999</v>
      </c>
      <c r="BF38" s="81">
        <v>62.54080619000004</v>
      </c>
      <c r="BG38" s="81"/>
    </row>
    <row r="39" spans="1:59" x14ac:dyDescent="0.25">
      <c r="A39" s="15"/>
      <c r="B39" s="27"/>
      <c r="C39" s="27"/>
      <c r="D39" s="27"/>
      <c r="E39" s="27"/>
      <c r="F39" s="15"/>
      <c r="G39" s="15"/>
      <c r="H39" s="15"/>
      <c r="I39" s="15"/>
      <c r="J39" s="15"/>
      <c r="K39" s="15"/>
      <c r="L39" s="15"/>
      <c r="M39" s="15"/>
      <c r="N39" s="15"/>
      <c r="O39" s="15"/>
      <c r="P39" s="15"/>
      <c r="Q39" s="15"/>
      <c r="R39" s="15"/>
      <c r="S39" s="15"/>
      <c r="T39" s="15"/>
      <c r="U39" s="15"/>
      <c r="V39" s="15"/>
      <c r="W39" s="15"/>
      <c r="X39" s="15"/>
      <c r="Y39" s="15"/>
      <c r="Z39" s="15"/>
      <c r="AA39" s="15"/>
    </row>
    <row r="40" spans="1:59" ht="13.95" customHeight="1" x14ac:dyDescent="0.25">
      <c r="A40" s="109" t="str">
        <f>IF('0'!$A$1=1,"* Дані розраховано згідно із квартальними та річними звітами Казначейства про виконання бюджету",
"* Data calculated according to the quarterly and the annual reports of Treasury")</f>
        <v>* Дані розраховано згідно із квартальними та річними звітами Казначейства про виконання бюджету</v>
      </c>
      <c r="B40" s="109"/>
      <c r="C40" s="109"/>
      <c r="D40" s="27"/>
      <c r="E40" s="27"/>
      <c r="F40" s="15"/>
      <c r="G40" s="15"/>
      <c r="H40" s="15"/>
      <c r="I40" s="15"/>
      <c r="J40" s="15"/>
      <c r="K40" s="15"/>
      <c r="L40" s="15"/>
      <c r="M40" s="15"/>
      <c r="N40" s="15"/>
      <c r="O40" s="15"/>
      <c r="P40" s="15"/>
      <c r="Q40" s="15"/>
      <c r="R40" s="15"/>
      <c r="S40" s="15"/>
      <c r="T40" s="15"/>
      <c r="U40" s="15"/>
      <c r="V40" s="15"/>
      <c r="W40" s="15"/>
      <c r="X40" s="15"/>
      <c r="Y40" s="15"/>
      <c r="Z40" s="15"/>
      <c r="AA40" s="15"/>
    </row>
    <row r="41" spans="1:59" x14ac:dyDescent="0.25">
      <c r="A41" s="109"/>
      <c r="B41" s="109"/>
      <c r="C41" s="109"/>
    </row>
    <row r="42" spans="1:59" x14ac:dyDescent="0.25">
      <c r="A42" s="109"/>
      <c r="B42" s="109"/>
      <c r="C42" s="109"/>
    </row>
  </sheetData>
  <sheetProtection password="CF7A" sheet="1" formatCells="0"/>
  <mergeCells count="3">
    <mergeCell ref="A3:A38"/>
    <mergeCell ref="A2:B2"/>
    <mergeCell ref="A40:C42"/>
  </mergeCells>
  <phoneticPr fontId="24"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49" fitToWidth="2" orientation="landscape" r:id="rId1"/>
  <colBreaks count="2" manualBreakCount="2">
    <brk id="15" max="1048575" man="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3"/>
  <sheetViews>
    <sheetView showGridLines="0" zoomScale="60" zoomScaleNormal="60" workbookViewId="0">
      <pane xSplit="3" ySplit="2" topLeftCell="AY9" activePane="bottomRight" state="frozen"/>
      <selection pane="topRight" activeCell="D1" sqref="D1"/>
      <selection pane="bottomLeft" activeCell="A2" sqref="A2"/>
      <selection pane="bottomRight" activeCell="BK15" sqref="BK15"/>
    </sheetView>
  </sheetViews>
  <sheetFormatPr defaultColWidth="8.77734375" defaultRowHeight="13.8" x14ac:dyDescent="0.25"/>
  <cols>
    <col min="1" max="1" width="15.5546875" style="61" customWidth="1"/>
    <col min="2" max="2" width="65.77734375" style="60" customWidth="1"/>
    <col min="3" max="3" width="16.5546875" style="60" customWidth="1"/>
    <col min="4" max="23" width="11.5546875" style="60" customWidth="1"/>
    <col min="24" max="35" width="11.77734375" style="60" customWidth="1"/>
    <col min="36" max="51" width="12.77734375" style="60" customWidth="1"/>
    <col min="52" max="55" width="12.6640625" style="60" customWidth="1"/>
    <col min="56" max="56" width="11.6640625" style="60" customWidth="1"/>
    <col min="57" max="59" width="12.5546875" style="60" customWidth="1"/>
    <col min="60" max="16384" width="8.77734375" style="60"/>
  </cols>
  <sheetData>
    <row r="1" spans="1:59" ht="20.100000000000001" customHeight="1" x14ac:dyDescent="0.25">
      <c r="A1" s="9" t="str">
        <f>IF('0'!$A$1=1,"до змісту","to title")</f>
        <v>до змісту</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59" ht="45" customHeight="1" x14ac:dyDescent="0.25">
      <c r="A2" s="112" t="str">
        <f>IF('0'!$A$1=1,"Видатки Державного бюджету *
(млн. гривень)","State budget expenditure *
(UAH million)")</f>
        <v>Видатки Державного бюджету *
(млн. гривень)</v>
      </c>
      <c r="B2" s="107"/>
      <c r="C2" s="12" t="str">
        <f>IF('0'!$A$1=1,"код бюджетної класифікації","budget classification
code")</f>
        <v>код бюджетної класифікації</v>
      </c>
      <c r="D2" s="13" t="s">
        <v>1</v>
      </c>
      <c r="E2" s="13" t="s">
        <v>2</v>
      </c>
      <c r="F2" s="13" t="s">
        <v>3</v>
      </c>
      <c r="G2" s="14" t="s">
        <v>4</v>
      </c>
      <c r="H2" s="13" t="s">
        <v>5</v>
      </c>
      <c r="I2" s="13" t="s">
        <v>6</v>
      </c>
      <c r="J2" s="13" t="s">
        <v>7</v>
      </c>
      <c r="K2" s="14" t="s">
        <v>8</v>
      </c>
      <c r="L2" s="13" t="s">
        <v>9</v>
      </c>
      <c r="M2" s="13" t="s">
        <v>10</v>
      </c>
      <c r="N2" s="13" t="s">
        <v>11</v>
      </c>
      <c r="O2" s="14" t="s">
        <v>12</v>
      </c>
      <c r="P2" s="13" t="s">
        <v>13</v>
      </c>
      <c r="Q2" s="13" t="s">
        <v>14</v>
      </c>
      <c r="R2" s="13" t="s">
        <v>15</v>
      </c>
      <c r="S2" s="14" t="s">
        <v>16</v>
      </c>
      <c r="T2" s="13" t="s">
        <v>17</v>
      </c>
      <c r="U2" s="13" t="s">
        <v>18</v>
      </c>
      <c r="V2" s="13" t="s">
        <v>19</v>
      </c>
      <c r="W2" s="13" t="s">
        <v>20</v>
      </c>
      <c r="X2" s="64" t="s">
        <v>23</v>
      </c>
      <c r="Y2" s="13" t="s">
        <v>24</v>
      </c>
      <c r="Z2" s="13" t="s">
        <v>25</v>
      </c>
      <c r="AA2" s="13" t="s">
        <v>26</v>
      </c>
      <c r="AB2" s="64" t="s">
        <v>27</v>
      </c>
      <c r="AC2" s="13" t="s">
        <v>28</v>
      </c>
      <c r="AD2" s="13" t="s">
        <v>29</v>
      </c>
      <c r="AE2" s="13" t="s">
        <v>30</v>
      </c>
      <c r="AF2" s="64" t="s">
        <v>31</v>
      </c>
      <c r="AG2" s="13" t="s">
        <v>32</v>
      </c>
      <c r="AH2" s="13" t="s">
        <v>33</v>
      </c>
      <c r="AI2" s="13" t="s">
        <v>34</v>
      </c>
      <c r="AJ2" s="64" t="s">
        <v>35</v>
      </c>
      <c r="AK2" s="13" t="s">
        <v>36</v>
      </c>
      <c r="AL2" s="13" t="s">
        <v>37</v>
      </c>
      <c r="AM2" s="13" t="s">
        <v>38</v>
      </c>
      <c r="AN2" s="64" t="s">
        <v>40</v>
      </c>
      <c r="AO2" s="13" t="s">
        <v>41</v>
      </c>
      <c r="AP2" s="13" t="s">
        <v>42</v>
      </c>
      <c r="AQ2" s="13" t="s">
        <v>43</v>
      </c>
      <c r="AR2" s="64" t="s">
        <v>44</v>
      </c>
      <c r="AS2" s="13" t="s">
        <v>45</v>
      </c>
      <c r="AT2" s="13" t="s">
        <v>46</v>
      </c>
      <c r="AU2" s="13" t="s">
        <v>47</v>
      </c>
      <c r="AV2" s="64" t="s">
        <v>48</v>
      </c>
      <c r="AW2" s="13" t="s">
        <v>49</v>
      </c>
      <c r="AX2" s="13" t="s">
        <v>50</v>
      </c>
      <c r="AY2" s="13" t="s">
        <v>51</v>
      </c>
      <c r="AZ2" s="64" t="s">
        <v>52</v>
      </c>
      <c r="BA2" s="13" t="s">
        <v>53</v>
      </c>
      <c r="BB2" s="13" t="s">
        <v>54</v>
      </c>
      <c r="BC2" s="13" t="s">
        <v>55</v>
      </c>
      <c r="BD2" s="64" t="s">
        <v>56</v>
      </c>
      <c r="BE2" s="13" t="s">
        <v>57</v>
      </c>
      <c r="BF2" s="13" t="s">
        <v>58</v>
      </c>
      <c r="BG2" s="13" t="s">
        <v>59</v>
      </c>
    </row>
    <row r="3" spans="1:59" ht="30" customHeight="1" x14ac:dyDescent="0.25">
      <c r="A3" s="110" t="str">
        <f>IF('0'!$A$1=1,"ЗА ФУНКЦІОНАЛЬНОЮ КЛАСИФІКАЦІЄЮ ВИДАТКІВ","FUNCTIONAL CLASSIFICATION
OF EXPENDITURE")</f>
        <v>ЗА ФУНКЦІОНАЛЬНОЮ КЛАСИФІКАЦІЄЮ ВИДАТКІВ</v>
      </c>
      <c r="B3" s="29" t="str">
        <f>IF('0'!$A$1=1,"Загальнодержавні функції","State administration")</f>
        <v>Загальнодержавні функції</v>
      </c>
      <c r="C3" s="30">
        <v>100</v>
      </c>
      <c r="D3" s="84">
        <v>8015.7470621800003</v>
      </c>
      <c r="E3" s="84">
        <v>9762.8392865899968</v>
      </c>
      <c r="F3" s="84">
        <v>10157.115162540002</v>
      </c>
      <c r="G3" s="85">
        <v>12060.868415910001</v>
      </c>
      <c r="H3" s="84">
        <v>8767.6594239700007</v>
      </c>
      <c r="I3" s="84">
        <v>10310.8089814</v>
      </c>
      <c r="J3" s="84">
        <v>10576.213220499998</v>
      </c>
      <c r="K3" s="85">
        <v>14355.988932890003</v>
      </c>
      <c r="L3" s="84">
        <v>10377.163948670001</v>
      </c>
      <c r="M3" s="84">
        <v>12123.37122569</v>
      </c>
      <c r="N3" s="84">
        <v>12410.372525299998</v>
      </c>
      <c r="O3" s="85">
        <v>15190.181551670008</v>
      </c>
      <c r="P3" s="84">
        <v>12001.46965044</v>
      </c>
      <c r="Q3" s="84">
        <v>17344.921636300001</v>
      </c>
      <c r="R3" s="84">
        <v>14340.804648909994</v>
      </c>
      <c r="S3" s="85">
        <v>22138.638819870008</v>
      </c>
      <c r="T3" s="84">
        <v>20512.554789000002</v>
      </c>
      <c r="U3" s="84">
        <v>28275.963910649996</v>
      </c>
      <c r="V3" s="84">
        <v>23455.586500889985</v>
      </c>
      <c r="W3" s="84">
        <v>30872.611825330023</v>
      </c>
      <c r="X3" s="86">
        <v>31368.302154479999</v>
      </c>
      <c r="Y3" s="84">
        <v>23771.683089709994</v>
      </c>
      <c r="Z3" s="84">
        <v>35047.396336889993</v>
      </c>
      <c r="AA3" s="84">
        <v>27861.890470170008</v>
      </c>
      <c r="AB3" s="86">
        <v>36801.297435839995</v>
      </c>
      <c r="AC3" s="84">
        <v>27878.410754950004</v>
      </c>
      <c r="AD3" s="84">
        <v>44188.753484159985</v>
      </c>
      <c r="AE3" s="84">
        <v>33624.251367940029</v>
      </c>
      <c r="AF3" s="86">
        <v>38577.999156599995</v>
      </c>
      <c r="AG3" s="84">
        <v>37599.580708059992</v>
      </c>
      <c r="AH3" s="84">
        <v>41852.603788439985</v>
      </c>
      <c r="AI3" s="84">
        <v>44927.904073970029</v>
      </c>
      <c r="AJ3" s="86">
        <v>40509.700421870002</v>
      </c>
      <c r="AK3" s="84">
        <v>40388.766973059988</v>
      </c>
      <c r="AL3" s="84">
        <v>44365.123474370004</v>
      </c>
      <c r="AM3" s="84">
        <v>42930.824768350038</v>
      </c>
      <c r="AN3" s="86">
        <v>41152.368775480005</v>
      </c>
      <c r="AO3" s="84">
        <v>38967.273849220001</v>
      </c>
      <c r="AP3" s="84">
        <v>47781.096389049999</v>
      </c>
      <c r="AQ3" s="84">
        <v>35949.395256670003</v>
      </c>
      <c r="AR3" s="86">
        <v>46780.821257349999</v>
      </c>
      <c r="AS3" s="84">
        <v>48974.801014680001</v>
      </c>
      <c r="AT3" s="84">
        <v>49122.881161700017</v>
      </c>
      <c r="AU3" s="84">
        <v>61910.548236919974</v>
      </c>
      <c r="AV3" s="86">
        <v>49255.941738580004</v>
      </c>
      <c r="AW3" s="84">
        <v>57505.27344777999</v>
      </c>
      <c r="AX3" s="84">
        <v>30215.078264600015</v>
      </c>
      <c r="AY3" s="84">
        <v>65031.383834749984</v>
      </c>
      <c r="AZ3" s="86">
        <v>32409.310698729998</v>
      </c>
      <c r="BA3" s="84">
        <v>103931.87827600999</v>
      </c>
      <c r="BB3" s="84">
        <v>67360.873571559991</v>
      </c>
      <c r="BC3" s="84">
        <v>92411.705243130011</v>
      </c>
      <c r="BD3" s="86">
        <v>55582.616118239996</v>
      </c>
      <c r="BE3" s="84">
        <v>103069.11521164002</v>
      </c>
      <c r="BF3" s="84">
        <v>101930.43194194997</v>
      </c>
      <c r="BG3" s="84"/>
    </row>
    <row r="4" spans="1:59" ht="30" customHeight="1" x14ac:dyDescent="0.25">
      <c r="A4" s="110"/>
      <c r="B4" s="29" t="str">
        <f>IF('0'!$A$1=1,"Оборона","Defence")</f>
        <v>Оборона</v>
      </c>
      <c r="C4" s="30">
        <v>200</v>
      </c>
      <c r="D4" s="84">
        <v>2623.39002119</v>
      </c>
      <c r="E4" s="84">
        <v>2741.8256971499995</v>
      </c>
      <c r="F4" s="84">
        <v>3502.4568938200009</v>
      </c>
      <c r="G4" s="85">
        <v>4373.4086777299981</v>
      </c>
      <c r="H4" s="84">
        <v>2725.80872537</v>
      </c>
      <c r="I4" s="84">
        <v>3414.4863613499997</v>
      </c>
      <c r="J4" s="84">
        <v>3866.3223211200002</v>
      </c>
      <c r="K4" s="85">
        <v>4479.1081096200014</v>
      </c>
      <c r="L4" s="84">
        <v>2887.2620030100002</v>
      </c>
      <c r="M4" s="84">
        <v>3196.0967245800007</v>
      </c>
      <c r="N4" s="84">
        <v>3667.9841992199999</v>
      </c>
      <c r="O4" s="85">
        <v>5091.6962009300023</v>
      </c>
      <c r="P4" s="84">
        <v>3049.0425411199999</v>
      </c>
      <c r="Q4" s="84">
        <v>4646.9837517500018</v>
      </c>
      <c r="R4" s="84">
        <v>7053.100080629998</v>
      </c>
      <c r="S4" s="85">
        <v>12614.2838462</v>
      </c>
      <c r="T4" s="84">
        <v>7771.1922089700001</v>
      </c>
      <c r="U4" s="84">
        <v>12656.951405590002</v>
      </c>
      <c r="V4" s="84">
        <v>12205.844889979999</v>
      </c>
      <c r="W4" s="84">
        <v>19371.209183720013</v>
      </c>
      <c r="X4" s="86">
        <v>12030.829985830002</v>
      </c>
      <c r="Y4" s="84">
        <v>14041.230322489995</v>
      </c>
      <c r="Z4" s="84">
        <v>13991.367576970006</v>
      </c>
      <c r="AA4" s="84">
        <v>19287.341830220008</v>
      </c>
      <c r="AB4" s="86">
        <v>11530.77920447</v>
      </c>
      <c r="AC4" s="84">
        <v>16046.087239709999</v>
      </c>
      <c r="AD4" s="84">
        <v>17728.580505420003</v>
      </c>
      <c r="AE4" s="84">
        <v>29040.779983020002</v>
      </c>
      <c r="AF4" s="86">
        <v>13266.48938992</v>
      </c>
      <c r="AG4" s="84">
        <v>24217.110316560003</v>
      </c>
      <c r="AH4" s="84">
        <v>20868.127022039989</v>
      </c>
      <c r="AI4" s="84">
        <v>38672.330674679994</v>
      </c>
      <c r="AJ4" s="86">
        <v>19001.9083971</v>
      </c>
      <c r="AK4" s="84">
        <v>25602.944382590009</v>
      </c>
      <c r="AL4" s="84">
        <v>26204.972126059998</v>
      </c>
      <c r="AM4" s="84">
        <v>35817.993157520003</v>
      </c>
      <c r="AN4" s="86">
        <v>19664.140748059999</v>
      </c>
      <c r="AO4" s="84">
        <v>27660.552174380009</v>
      </c>
      <c r="AP4" s="84">
        <v>29862.146799590002</v>
      </c>
      <c r="AQ4" s="84">
        <v>43187.303472490006</v>
      </c>
      <c r="AR4" s="86">
        <v>20857.293538060003</v>
      </c>
      <c r="AS4" s="84">
        <v>33518.45689745</v>
      </c>
      <c r="AT4" s="84">
        <v>25403.694922909992</v>
      </c>
      <c r="AU4" s="84">
        <v>47747.526128600017</v>
      </c>
      <c r="AV4" s="86">
        <v>75716.508974609998</v>
      </c>
      <c r="AW4" s="84">
        <v>258401.50816577999</v>
      </c>
      <c r="AX4" s="84">
        <v>366504.1549968099</v>
      </c>
      <c r="AY4" s="84">
        <v>442541.40355565026</v>
      </c>
      <c r="AZ4" s="86">
        <v>403447.53741280001</v>
      </c>
      <c r="BA4" s="84">
        <v>538691.27411964</v>
      </c>
      <c r="BB4" s="84">
        <v>568815.78105201002</v>
      </c>
      <c r="BC4" s="84">
        <v>586667.31763208995</v>
      </c>
      <c r="BD4" s="86">
        <v>423686.61443863</v>
      </c>
      <c r="BE4" s="84">
        <v>560604.22445118008</v>
      </c>
      <c r="BF4" s="84">
        <v>515701.67693349993</v>
      </c>
      <c r="BG4" s="84"/>
    </row>
    <row r="5" spans="1:59" ht="30" customHeight="1" x14ac:dyDescent="0.25">
      <c r="A5" s="110"/>
      <c r="B5" s="29" t="str">
        <f>IF('0'!$A$1=1,"Громадський порядок, безпека та судова влада","Public order, security and judiciary")</f>
        <v>Громадський порядок, безпека та судова влада</v>
      </c>
      <c r="C5" s="30">
        <v>300</v>
      </c>
      <c r="D5" s="84">
        <v>6332.2385853699998</v>
      </c>
      <c r="E5" s="84">
        <v>7490.9316948000014</v>
      </c>
      <c r="F5" s="84">
        <v>7919.1167882000009</v>
      </c>
      <c r="G5" s="85">
        <v>10672.992479299999</v>
      </c>
      <c r="H5" s="84">
        <v>7164.6331008399993</v>
      </c>
      <c r="I5" s="84">
        <v>8456.0778923300004</v>
      </c>
      <c r="J5" s="84">
        <v>8920.7327153299993</v>
      </c>
      <c r="K5" s="85">
        <v>11928.319135610003</v>
      </c>
      <c r="L5" s="84">
        <v>8052.9287710199987</v>
      </c>
      <c r="M5" s="84">
        <v>9026.0193958600012</v>
      </c>
      <c r="N5" s="84">
        <v>9917.1988307699976</v>
      </c>
      <c r="O5" s="85">
        <v>12194.784729249997</v>
      </c>
      <c r="P5" s="84">
        <v>7751.3849158599996</v>
      </c>
      <c r="Q5" s="84">
        <v>9508.907493040002</v>
      </c>
      <c r="R5" s="84">
        <v>10842.797319100002</v>
      </c>
      <c r="S5" s="85">
        <v>16515.933001169997</v>
      </c>
      <c r="T5" s="84">
        <v>9145.6566182700008</v>
      </c>
      <c r="U5" s="84">
        <v>11596.647694710002</v>
      </c>
      <c r="V5" s="84">
        <v>14227.471051729994</v>
      </c>
      <c r="W5" s="84">
        <v>19673.64400778</v>
      </c>
      <c r="X5" s="86">
        <v>11841.246436189998</v>
      </c>
      <c r="Y5" s="84">
        <v>15815.534764150001</v>
      </c>
      <c r="Z5" s="84">
        <v>17364.553415210004</v>
      </c>
      <c r="AA5" s="84">
        <v>26649.105725889996</v>
      </c>
      <c r="AB5" s="86">
        <v>15242.753667070001</v>
      </c>
      <c r="AC5" s="84">
        <v>19445.672970220003</v>
      </c>
      <c r="AD5" s="84">
        <v>22053.459311619998</v>
      </c>
      <c r="AE5" s="84">
        <v>31108.603341520007</v>
      </c>
      <c r="AF5" s="86">
        <v>21252.158992320001</v>
      </c>
      <c r="AG5" s="84">
        <v>26438.05120622</v>
      </c>
      <c r="AH5" s="84">
        <v>28560.457960549997</v>
      </c>
      <c r="AI5" s="84">
        <v>40625.259304709994</v>
      </c>
      <c r="AJ5" s="86">
        <v>27249.097619530003</v>
      </c>
      <c r="AK5" s="84">
        <v>32960.396542019997</v>
      </c>
      <c r="AL5" s="84">
        <v>35755.299498069988</v>
      </c>
      <c r="AM5" s="84">
        <v>46424.974647610012</v>
      </c>
      <c r="AN5" s="86">
        <v>31500.240015080002</v>
      </c>
      <c r="AO5" s="84">
        <v>34901.283365709991</v>
      </c>
      <c r="AP5" s="84">
        <v>38809.777376359998</v>
      </c>
      <c r="AQ5" s="84">
        <v>52464.484955560009</v>
      </c>
      <c r="AR5" s="86">
        <v>32213.515408340001</v>
      </c>
      <c r="AS5" s="84">
        <v>38565.415851600002</v>
      </c>
      <c r="AT5" s="84">
        <v>43588.737100030005</v>
      </c>
      <c r="AU5" s="84">
        <v>60042.474102200009</v>
      </c>
      <c r="AV5" s="86">
        <v>50962.300952110003</v>
      </c>
      <c r="AW5" s="84">
        <v>108524.63760007001</v>
      </c>
      <c r="AX5" s="84">
        <v>116700.38733051004</v>
      </c>
      <c r="AY5" s="84">
        <v>167161.37139517994</v>
      </c>
      <c r="AZ5" s="86">
        <v>89467.54868675</v>
      </c>
      <c r="BA5" s="84">
        <v>129943.15155306002</v>
      </c>
      <c r="BB5" s="84">
        <v>143273.31603828</v>
      </c>
      <c r="BC5" s="84">
        <v>212078.38091094</v>
      </c>
      <c r="BD5" s="86">
        <v>140059.34831887</v>
      </c>
      <c r="BE5" s="84">
        <v>146909.10770182998</v>
      </c>
      <c r="BF5" s="84">
        <v>158018.80763055</v>
      </c>
      <c r="BG5" s="84"/>
    </row>
    <row r="6" spans="1:59" ht="30" customHeight="1" x14ac:dyDescent="0.25">
      <c r="A6" s="110"/>
      <c r="B6" s="29" t="str">
        <f>IF('0'!$A$1=1,"Економічна діяльність","Economic activity")</f>
        <v>Економічна діяльність</v>
      </c>
      <c r="C6" s="30">
        <v>400</v>
      </c>
      <c r="D6" s="84">
        <v>6113.5270630499999</v>
      </c>
      <c r="E6" s="84">
        <v>10100.604637839999</v>
      </c>
      <c r="F6" s="84">
        <v>11560.46882652</v>
      </c>
      <c r="G6" s="85">
        <v>16996.974932880006</v>
      </c>
      <c r="H6" s="84">
        <v>8566.5974061199995</v>
      </c>
      <c r="I6" s="84">
        <v>12069.75035359</v>
      </c>
      <c r="J6" s="84">
        <v>11727.58044369</v>
      </c>
      <c r="K6" s="85">
        <v>17032.109756739999</v>
      </c>
      <c r="L6" s="84">
        <v>7814.4325985000005</v>
      </c>
      <c r="M6" s="84">
        <v>9573.4061664999972</v>
      </c>
      <c r="N6" s="84">
        <v>11133.941281280004</v>
      </c>
      <c r="O6" s="85">
        <v>12777.438882660004</v>
      </c>
      <c r="P6" s="84">
        <v>7654.8509316499985</v>
      </c>
      <c r="Q6" s="84">
        <v>7517.1920396200003</v>
      </c>
      <c r="R6" s="84">
        <v>9788.7663808899961</v>
      </c>
      <c r="S6" s="85">
        <v>9449.9145005600003</v>
      </c>
      <c r="T6" s="84">
        <v>6460.4270927599991</v>
      </c>
      <c r="U6" s="84">
        <v>6154.4199784899974</v>
      </c>
      <c r="V6" s="84">
        <v>8966.396972620003</v>
      </c>
      <c r="W6" s="84">
        <v>15554.167698830002</v>
      </c>
      <c r="X6" s="86">
        <v>3911.6914464499996</v>
      </c>
      <c r="Y6" s="84">
        <v>5662.0911120700011</v>
      </c>
      <c r="Z6" s="84">
        <v>9026.6483090399997</v>
      </c>
      <c r="AA6" s="84">
        <v>12821.892850430002</v>
      </c>
      <c r="AB6" s="86">
        <v>4752.1204428299989</v>
      </c>
      <c r="AC6" s="84">
        <v>9503.5189050000026</v>
      </c>
      <c r="AD6" s="84">
        <v>12614.953654019999</v>
      </c>
      <c r="AE6" s="84">
        <v>20129.527099859995</v>
      </c>
      <c r="AF6" s="86">
        <v>6447.5959264599996</v>
      </c>
      <c r="AG6" s="84">
        <v>12106.516261810004</v>
      </c>
      <c r="AH6" s="84">
        <v>18921.899811129995</v>
      </c>
      <c r="AI6" s="84">
        <v>26124.854405589998</v>
      </c>
      <c r="AJ6" s="86">
        <v>6286.4549031399993</v>
      </c>
      <c r="AK6" s="84">
        <v>15777.541321119999</v>
      </c>
      <c r="AL6" s="84">
        <v>18399.064982089996</v>
      </c>
      <c r="AM6" s="84">
        <v>31900.666233620002</v>
      </c>
      <c r="AN6" s="86">
        <v>11177.590253410001</v>
      </c>
      <c r="AO6" s="84">
        <v>23315.813977560007</v>
      </c>
      <c r="AP6" s="84">
        <v>39139.085979679985</v>
      </c>
      <c r="AQ6" s="84">
        <v>95357.536735880014</v>
      </c>
      <c r="AR6" s="86">
        <v>9958.3153643099995</v>
      </c>
      <c r="AS6" s="84">
        <v>37005.460248160001</v>
      </c>
      <c r="AT6" s="84">
        <v>45176.861649360006</v>
      </c>
      <c r="AU6" s="84">
        <v>89136.59479865001</v>
      </c>
      <c r="AV6" s="86">
        <v>13454.62586303</v>
      </c>
      <c r="AW6" s="84">
        <v>12708.234968130004</v>
      </c>
      <c r="AX6" s="84">
        <v>13101.468196129998</v>
      </c>
      <c r="AY6" s="84">
        <v>56104.283710289994</v>
      </c>
      <c r="AZ6" s="86">
        <v>12437.12378106</v>
      </c>
      <c r="BA6" s="84">
        <v>28347.201065660003</v>
      </c>
      <c r="BB6" s="84">
        <v>40601.016060109992</v>
      </c>
      <c r="BC6" s="84">
        <v>53205.253494319986</v>
      </c>
      <c r="BD6" s="86">
        <v>13305.611257370001</v>
      </c>
      <c r="BE6" s="84">
        <v>29981.863806680005</v>
      </c>
      <c r="BF6" s="84">
        <v>51796.283919459987</v>
      </c>
      <c r="BG6" s="84"/>
    </row>
    <row r="7" spans="1:59" ht="30" customHeight="1" x14ac:dyDescent="0.25">
      <c r="A7" s="110"/>
      <c r="B7" s="29" t="str">
        <f>IF('0'!$A$1=1,"Охорона навколишнього природного середовища","Environmental protection")</f>
        <v>Охорона навколишнього природного середовища</v>
      </c>
      <c r="C7" s="30">
        <v>500</v>
      </c>
      <c r="D7" s="84">
        <v>333.45556211999997</v>
      </c>
      <c r="E7" s="84">
        <v>515.25643275000016</v>
      </c>
      <c r="F7" s="84">
        <v>814.68432396999992</v>
      </c>
      <c r="G7" s="85">
        <v>1345.0304029500001</v>
      </c>
      <c r="H7" s="84">
        <v>481.5550369</v>
      </c>
      <c r="I7" s="84">
        <v>720.16131880000012</v>
      </c>
      <c r="J7" s="84">
        <v>1130.9276278600003</v>
      </c>
      <c r="K7" s="85">
        <v>1802.7830900999998</v>
      </c>
      <c r="L7" s="84">
        <v>1144.8070529099998</v>
      </c>
      <c r="M7" s="84">
        <v>1067.0010650300003</v>
      </c>
      <c r="N7" s="84">
        <v>917.31988815000022</v>
      </c>
      <c r="O7" s="85">
        <v>1465.8891840199999</v>
      </c>
      <c r="P7" s="84">
        <v>391.33473475</v>
      </c>
      <c r="Q7" s="84">
        <v>563.60082244</v>
      </c>
      <c r="R7" s="84">
        <v>501.42229679000002</v>
      </c>
      <c r="S7" s="85">
        <v>1140.6789027099999</v>
      </c>
      <c r="T7" s="84">
        <v>446.67585181000004</v>
      </c>
      <c r="U7" s="84">
        <v>862.25023561000012</v>
      </c>
      <c r="V7" s="84">
        <v>754.92282853999973</v>
      </c>
      <c r="W7" s="84">
        <v>1989.1222069</v>
      </c>
      <c r="X7" s="86">
        <v>704.33456267999998</v>
      </c>
      <c r="Y7" s="84">
        <v>752.87657015000025</v>
      </c>
      <c r="Z7" s="84">
        <v>806.38565348999964</v>
      </c>
      <c r="AA7" s="84">
        <v>2508.0243077600003</v>
      </c>
      <c r="AB7" s="86">
        <v>1000.9488919000001</v>
      </c>
      <c r="AC7" s="84">
        <v>1115.2408409899999</v>
      </c>
      <c r="AD7" s="84">
        <v>644.73034913000038</v>
      </c>
      <c r="AE7" s="84">
        <v>1979.02884722</v>
      </c>
      <c r="AF7" s="86">
        <v>601.27224856999999</v>
      </c>
      <c r="AG7" s="84">
        <v>858.38743276000002</v>
      </c>
      <c r="AH7" s="84">
        <v>1137.1065598099997</v>
      </c>
      <c r="AI7" s="84">
        <v>2644.4357955600008</v>
      </c>
      <c r="AJ7" s="86">
        <v>743.38879368000016</v>
      </c>
      <c r="AK7" s="84">
        <v>1015.3232825599998</v>
      </c>
      <c r="AL7" s="84">
        <v>1186.0206780500002</v>
      </c>
      <c r="AM7" s="84">
        <v>3372.8571226799995</v>
      </c>
      <c r="AN7" s="86">
        <v>790.50678233000008</v>
      </c>
      <c r="AO7" s="84">
        <v>1028.2784085800001</v>
      </c>
      <c r="AP7" s="84">
        <v>1290.2090077999999</v>
      </c>
      <c r="AQ7" s="84">
        <v>3527.85248237</v>
      </c>
      <c r="AR7" s="86">
        <v>846.29666566999992</v>
      </c>
      <c r="AS7" s="84">
        <v>1152.2688648100002</v>
      </c>
      <c r="AT7" s="84">
        <v>1476.93638201</v>
      </c>
      <c r="AU7" s="84">
        <v>4724.7235995599995</v>
      </c>
      <c r="AV7" s="86">
        <v>782.89831769000011</v>
      </c>
      <c r="AW7" s="84">
        <v>1055.12376021</v>
      </c>
      <c r="AX7" s="84">
        <v>1025.6107406700003</v>
      </c>
      <c r="AY7" s="84">
        <v>1850.5604755499999</v>
      </c>
      <c r="AZ7" s="86">
        <v>874.25834594000003</v>
      </c>
      <c r="BA7" s="84">
        <v>1181.0338887400001</v>
      </c>
      <c r="BB7" s="84">
        <v>1178.6385966400003</v>
      </c>
      <c r="BC7" s="84">
        <v>1968.6402502799995</v>
      </c>
      <c r="BD7" s="86">
        <v>1675.76769616</v>
      </c>
      <c r="BE7" s="84">
        <v>1986.4929468400001</v>
      </c>
      <c r="BF7" s="84">
        <v>2444.7309749499991</v>
      </c>
      <c r="BG7" s="84"/>
    </row>
    <row r="8" spans="1:59" ht="30" customHeight="1" x14ac:dyDescent="0.25">
      <c r="A8" s="110"/>
      <c r="B8" s="29" t="str">
        <f>IF('0'!$A$1=1,"Житлово-комунальне господарство","Housing and communal services")</f>
        <v>Житлово-комунальне господарство</v>
      </c>
      <c r="C8" s="30">
        <v>600</v>
      </c>
      <c r="D8" s="84">
        <v>1.2536006400000002</v>
      </c>
      <c r="E8" s="84">
        <v>5.9824947900000005</v>
      </c>
      <c r="F8" s="84">
        <v>32.127726340000002</v>
      </c>
      <c r="G8" s="85">
        <v>284.88491884000001</v>
      </c>
      <c r="H8" s="84">
        <v>6.9485775800000003</v>
      </c>
      <c r="I8" s="84">
        <v>46.810928480000001</v>
      </c>
      <c r="J8" s="84">
        <v>47.898278110000014</v>
      </c>
      <c r="K8" s="85">
        <v>277.98944436999994</v>
      </c>
      <c r="L8" s="84">
        <v>8.4129822700000005</v>
      </c>
      <c r="M8" s="84">
        <v>16.992674569999998</v>
      </c>
      <c r="N8" s="84">
        <v>14.610822720000009</v>
      </c>
      <c r="O8" s="85">
        <v>56.843866549999987</v>
      </c>
      <c r="P8" s="84">
        <v>15.515394439999998</v>
      </c>
      <c r="Q8" s="84">
        <v>26.724329570000005</v>
      </c>
      <c r="R8" s="84">
        <v>24.891292829999998</v>
      </c>
      <c r="S8" s="85">
        <v>44.403920760000005</v>
      </c>
      <c r="T8" s="84">
        <v>0.27140026999999994</v>
      </c>
      <c r="U8" s="84">
        <v>0.32543210000000006</v>
      </c>
      <c r="V8" s="84">
        <v>4.2653751500000006</v>
      </c>
      <c r="W8" s="84">
        <v>16.630938640000004</v>
      </c>
      <c r="X8" s="86">
        <v>1.0813288600000002</v>
      </c>
      <c r="Y8" s="84">
        <v>2.35334311</v>
      </c>
      <c r="Z8" s="84">
        <v>2.1079774100000011</v>
      </c>
      <c r="AA8" s="84">
        <v>6.970368979999999</v>
      </c>
      <c r="AB8" s="86">
        <v>1.9174539400000001</v>
      </c>
      <c r="AC8" s="84">
        <v>2.7986138299999994</v>
      </c>
      <c r="AD8" s="84">
        <v>4.3435041300000004</v>
      </c>
      <c r="AE8" s="84">
        <v>7.88851002</v>
      </c>
      <c r="AF8" s="86">
        <v>2.1679951299999995</v>
      </c>
      <c r="AG8" s="84">
        <v>5.44811931</v>
      </c>
      <c r="AH8" s="84">
        <v>44.031734389999997</v>
      </c>
      <c r="AI8" s="84">
        <v>245.2817445</v>
      </c>
      <c r="AJ8" s="86">
        <v>2.5041282499999999</v>
      </c>
      <c r="AK8" s="84">
        <v>16.762367129999998</v>
      </c>
      <c r="AL8" s="84">
        <v>44.691740210000006</v>
      </c>
      <c r="AM8" s="84">
        <v>44.011340490000002</v>
      </c>
      <c r="AN8" s="86">
        <v>1.4655303200000001</v>
      </c>
      <c r="AO8" s="84">
        <v>8.6907681999999973</v>
      </c>
      <c r="AP8" s="84">
        <v>14.540145750000002</v>
      </c>
      <c r="AQ8" s="84">
        <v>63.848531710000003</v>
      </c>
      <c r="AR8" s="86">
        <v>3.20769496</v>
      </c>
      <c r="AS8" s="84">
        <v>4.7919745900000006</v>
      </c>
      <c r="AT8" s="84">
        <v>36.934103859999993</v>
      </c>
      <c r="AU8" s="84">
        <v>119.11954602000003</v>
      </c>
      <c r="AV8" s="86">
        <v>2.5805017000000001</v>
      </c>
      <c r="AW8" s="84">
        <v>8.7555424100000003</v>
      </c>
      <c r="AX8" s="84">
        <v>23.174625469999999</v>
      </c>
      <c r="AY8" s="84">
        <v>494.13610168000002</v>
      </c>
      <c r="AZ8" s="86">
        <v>0.49697108000000001</v>
      </c>
      <c r="BA8" s="84">
        <v>7.5442374999999995</v>
      </c>
      <c r="BB8" s="84">
        <v>1292.5365874799998</v>
      </c>
      <c r="BC8" s="84">
        <v>7068.7987163600001</v>
      </c>
      <c r="BD8" s="86">
        <v>32.127161139999998</v>
      </c>
      <c r="BE8" s="84">
        <v>5161.7422749699999</v>
      </c>
      <c r="BF8" s="84">
        <v>70.631485530000418</v>
      </c>
      <c r="BG8" s="84"/>
    </row>
    <row r="9" spans="1:59" ht="30" customHeight="1" x14ac:dyDescent="0.25">
      <c r="A9" s="110"/>
      <c r="B9" s="29" t="str">
        <f>IF('0'!$A$1=1,"Охорона здоров'я","Healthcare")</f>
        <v>Охорона здоров'я</v>
      </c>
      <c r="C9" s="30">
        <v>700</v>
      </c>
      <c r="D9" s="84">
        <v>1465.83003085</v>
      </c>
      <c r="E9" s="84">
        <v>1743.67825307</v>
      </c>
      <c r="F9" s="84">
        <v>2080.2701309199997</v>
      </c>
      <c r="G9" s="85">
        <v>4934.0846763199997</v>
      </c>
      <c r="H9" s="84">
        <v>1760.0896755200001</v>
      </c>
      <c r="I9" s="84">
        <v>2106.4567994899999</v>
      </c>
      <c r="J9" s="84">
        <v>3275.6795120799998</v>
      </c>
      <c r="K9" s="85">
        <v>4216.2712881199986</v>
      </c>
      <c r="L9" s="84">
        <v>1773.76020849</v>
      </c>
      <c r="M9" s="84">
        <v>2529.8177008800003</v>
      </c>
      <c r="N9" s="84">
        <v>3538.5956708799995</v>
      </c>
      <c r="O9" s="85">
        <v>5037.1712139200035</v>
      </c>
      <c r="P9" s="84">
        <v>1734.86636084</v>
      </c>
      <c r="Q9" s="84">
        <v>1863.2781384399998</v>
      </c>
      <c r="R9" s="84">
        <v>2270.9011678200004</v>
      </c>
      <c r="S9" s="85">
        <v>4711.76149068</v>
      </c>
      <c r="T9" s="84">
        <v>1374.5423530300002</v>
      </c>
      <c r="U9" s="84">
        <v>1636.3988258499996</v>
      </c>
      <c r="V9" s="84">
        <v>2188.2832313200006</v>
      </c>
      <c r="W9" s="84">
        <v>6251.19297224</v>
      </c>
      <c r="X9" s="86">
        <v>1584.9331421400002</v>
      </c>
      <c r="Y9" s="84">
        <v>1917.7044409199998</v>
      </c>
      <c r="Z9" s="84">
        <v>1948.5984923200003</v>
      </c>
      <c r="AA9" s="84">
        <v>7013.374489830001</v>
      </c>
      <c r="AB9" s="86">
        <v>1827.2817633700001</v>
      </c>
      <c r="AC9" s="84">
        <v>2207.2612299100001</v>
      </c>
      <c r="AD9" s="84">
        <v>5447.2460860700012</v>
      </c>
      <c r="AE9" s="84">
        <v>7247.5947386299995</v>
      </c>
      <c r="AF9" s="86">
        <v>1941.80614541</v>
      </c>
      <c r="AG9" s="84">
        <v>3375.5063179299996</v>
      </c>
      <c r="AH9" s="84">
        <v>5725.2616986500007</v>
      </c>
      <c r="AI9" s="84">
        <v>11575.47307548</v>
      </c>
      <c r="AJ9" s="86">
        <v>6484.2152427099991</v>
      </c>
      <c r="AK9" s="84">
        <v>8788.4755455100003</v>
      </c>
      <c r="AL9" s="84">
        <v>9641.1995813700014</v>
      </c>
      <c r="AM9" s="84">
        <v>13652.691542829998</v>
      </c>
      <c r="AN9" s="86">
        <v>7786.8360687900004</v>
      </c>
      <c r="AO9" s="84">
        <v>25166.764777820004</v>
      </c>
      <c r="AP9" s="84">
        <v>29670.720271590006</v>
      </c>
      <c r="AQ9" s="84">
        <v>62299.360838420005</v>
      </c>
      <c r="AR9" s="86">
        <v>34708.061121809995</v>
      </c>
      <c r="AS9" s="84">
        <v>41579.752017240011</v>
      </c>
      <c r="AT9" s="84">
        <v>33459.160922509996</v>
      </c>
      <c r="AU9" s="84">
        <v>61269.542851879989</v>
      </c>
      <c r="AV9" s="86">
        <v>40004.732291169996</v>
      </c>
      <c r="AW9" s="84">
        <v>44456.849356380015</v>
      </c>
      <c r="AX9" s="84">
        <v>43031.366692369993</v>
      </c>
      <c r="AY9" s="84">
        <v>56775.101299289978</v>
      </c>
      <c r="AZ9" s="86">
        <v>38958.214682419995</v>
      </c>
      <c r="BA9" s="84">
        <v>43598.802612469997</v>
      </c>
      <c r="BB9" s="84">
        <v>45772.930389340007</v>
      </c>
      <c r="BC9" s="84">
        <v>50928.173953000012</v>
      </c>
      <c r="BD9" s="86">
        <v>41323.101419539998</v>
      </c>
      <c r="BE9" s="84">
        <v>48672.440538939998</v>
      </c>
      <c r="BF9" s="84">
        <v>49438.121977849987</v>
      </c>
      <c r="BG9" s="84"/>
    </row>
    <row r="10" spans="1:59" ht="30" customHeight="1" x14ac:dyDescent="0.25">
      <c r="A10" s="110"/>
      <c r="B10" s="29" t="str">
        <f>IF('0'!$A$1=1,"Духовний та фізичний розвиток","Spiritual and physical development")</f>
        <v>Духовний та фізичний розвиток</v>
      </c>
      <c r="C10" s="30">
        <v>800</v>
      </c>
      <c r="D10" s="84">
        <v>515.09680308999998</v>
      </c>
      <c r="E10" s="84">
        <v>872.22186732000011</v>
      </c>
      <c r="F10" s="84">
        <v>763.65432132000001</v>
      </c>
      <c r="G10" s="85">
        <v>1679.4505580500004</v>
      </c>
      <c r="H10" s="84">
        <v>603.74919801999999</v>
      </c>
      <c r="I10" s="84">
        <v>1482.4489145699997</v>
      </c>
      <c r="J10" s="84">
        <v>1324.2318245700003</v>
      </c>
      <c r="K10" s="85">
        <v>2078.0427079199999</v>
      </c>
      <c r="L10" s="84">
        <v>687.50086694999993</v>
      </c>
      <c r="M10" s="84">
        <v>1439.0053941700003</v>
      </c>
      <c r="N10" s="84">
        <v>1090.8530450699996</v>
      </c>
      <c r="O10" s="85">
        <v>1894.5317255200002</v>
      </c>
      <c r="P10" s="84">
        <v>591.54240503999995</v>
      </c>
      <c r="Q10" s="84">
        <v>1675.3558974300001</v>
      </c>
      <c r="R10" s="84">
        <v>814.78869132</v>
      </c>
      <c r="S10" s="85">
        <v>1790.6805247200009</v>
      </c>
      <c r="T10" s="84">
        <v>667.20579071999987</v>
      </c>
      <c r="U10" s="84">
        <v>2482.6945987999998</v>
      </c>
      <c r="V10" s="84">
        <v>883.84215170000016</v>
      </c>
      <c r="W10" s="84">
        <v>2585.4111062599995</v>
      </c>
      <c r="X10" s="86">
        <v>739.80892940000001</v>
      </c>
      <c r="Y10" s="84">
        <v>967.39101187000017</v>
      </c>
      <c r="Z10" s="84">
        <v>1672.3676721000002</v>
      </c>
      <c r="AA10" s="84">
        <v>1579.3815711800003</v>
      </c>
      <c r="AB10" s="86">
        <v>1201.5722648299998</v>
      </c>
      <c r="AC10" s="84">
        <v>1888.1773912399999</v>
      </c>
      <c r="AD10" s="84">
        <v>1894.3109763400003</v>
      </c>
      <c r="AE10" s="84">
        <v>2914.0059425699992</v>
      </c>
      <c r="AF10" s="86">
        <v>1464.28471941</v>
      </c>
      <c r="AG10" s="84">
        <v>2011.8350746000001</v>
      </c>
      <c r="AH10" s="84">
        <v>1941.7232488500003</v>
      </c>
      <c r="AI10" s="84">
        <v>4689.2307292999994</v>
      </c>
      <c r="AJ10" s="86">
        <v>1565.54470593</v>
      </c>
      <c r="AK10" s="84">
        <v>2126.1392704200002</v>
      </c>
      <c r="AL10" s="84">
        <v>2296.4387021499997</v>
      </c>
      <c r="AM10" s="84">
        <v>3978.8507485700011</v>
      </c>
      <c r="AN10" s="86">
        <v>1656.4642399100003</v>
      </c>
      <c r="AO10" s="84">
        <v>1823.8590289700005</v>
      </c>
      <c r="AP10" s="84">
        <v>2402.5541016199995</v>
      </c>
      <c r="AQ10" s="84">
        <v>3943.5037503100011</v>
      </c>
      <c r="AR10" s="86">
        <v>2071.1283399899999</v>
      </c>
      <c r="AS10" s="84">
        <v>3073.5798272399993</v>
      </c>
      <c r="AT10" s="84">
        <v>4635.7753856300023</v>
      </c>
      <c r="AU10" s="84">
        <v>6189.8472953399996</v>
      </c>
      <c r="AV10" s="86">
        <v>2021.4966714300001</v>
      </c>
      <c r="AW10" s="84">
        <v>2554.20915289</v>
      </c>
      <c r="AX10" s="84">
        <v>2975.61844673</v>
      </c>
      <c r="AY10" s="84">
        <v>3499.9362261300012</v>
      </c>
      <c r="AZ10" s="86">
        <v>2059.4156076700001</v>
      </c>
      <c r="BA10" s="84">
        <v>2862.6994941600005</v>
      </c>
      <c r="BB10" s="84">
        <v>3055.5427303500001</v>
      </c>
      <c r="BC10" s="84">
        <v>3840.0121234199996</v>
      </c>
      <c r="BD10" s="86">
        <v>2561.0129755300004</v>
      </c>
      <c r="BE10" s="84">
        <v>3638.4067589799997</v>
      </c>
      <c r="BF10" s="84">
        <v>3966.5293930600001</v>
      </c>
      <c r="BG10" s="84"/>
    </row>
    <row r="11" spans="1:59" ht="30" customHeight="1" x14ac:dyDescent="0.25">
      <c r="A11" s="110"/>
      <c r="B11" s="29" t="str">
        <f>IF('0'!$A$1=1,"Освіта","Education")</f>
        <v>Освіта</v>
      </c>
      <c r="C11" s="30">
        <v>900</v>
      </c>
      <c r="D11" s="84">
        <v>6042.3279317500001</v>
      </c>
      <c r="E11" s="84">
        <v>7264.6338813199964</v>
      </c>
      <c r="F11" s="84">
        <v>5717.3692077000014</v>
      </c>
      <c r="G11" s="85">
        <v>8208.4156091900004</v>
      </c>
      <c r="H11" s="84">
        <v>6971.6010600200007</v>
      </c>
      <c r="I11" s="84">
        <v>8235.5781779099998</v>
      </c>
      <c r="J11" s="84">
        <v>6477.0900732700011</v>
      </c>
      <c r="K11" s="85">
        <v>8558.9644755500012</v>
      </c>
      <c r="L11" s="84">
        <v>7307.0453206100001</v>
      </c>
      <c r="M11" s="84">
        <v>8303.9958481899994</v>
      </c>
      <c r="N11" s="84">
        <v>6650.7796764100003</v>
      </c>
      <c r="O11" s="85">
        <v>8681.2572358899997</v>
      </c>
      <c r="P11" s="84">
        <v>6608.6310180199989</v>
      </c>
      <c r="Q11" s="84">
        <v>8082.5552219899992</v>
      </c>
      <c r="R11" s="84">
        <v>6080.8353313899952</v>
      </c>
      <c r="S11" s="85">
        <v>7905.8468743900085</v>
      </c>
      <c r="T11" s="84">
        <v>6322.7044894200008</v>
      </c>
      <c r="U11" s="84">
        <v>7966.0648531499974</v>
      </c>
      <c r="V11" s="84">
        <v>6101.8334394600024</v>
      </c>
      <c r="W11" s="84">
        <v>9795.0949934399978</v>
      </c>
      <c r="X11" s="86">
        <v>6960.8320174099999</v>
      </c>
      <c r="Y11" s="84">
        <v>8631.9907394000002</v>
      </c>
      <c r="Z11" s="84">
        <v>9145.822992450001</v>
      </c>
      <c r="AA11" s="84">
        <v>10087.832835239999</v>
      </c>
      <c r="AB11" s="86">
        <v>8904.3352245599999</v>
      </c>
      <c r="AC11" s="84">
        <v>10850.076320639997</v>
      </c>
      <c r="AD11" s="84">
        <v>8499.2848838100035</v>
      </c>
      <c r="AE11" s="84">
        <v>13043.61495137</v>
      </c>
      <c r="AF11" s="86">
        <v>9506.8870458800011</v>
      </c>
      <c r="AG11" s="84">
        <v>12118.88533809</v>
      </c>
      <c r="AH11" s="84">
        <v>9252.8568037100013</v>
      </c>
      <c r="AI11" s="84">
        <v>13445.70589391001</v>
      </c>
      <c r="AJ11" s="86">
        <v>10857.875133789999</v>
      </c>
      <c r="AK11" s="84">
        <v>14649.599310530004</v>
      </c>
      <c r="AL11" s="84">
        <v>10448.053638149999</v>
      </c>
      <c r="AM11" s="84">
        <v>15701.093363509994</v>
      </c>
      <c r="AN11" s="86">
        <v>11706.863821350002</v>
      </c>
      <c r="AO11" s="84">
        <v>13590.711967129999</v>
      </c>
      <c r="AP11" s="84">
        <v>10971.158691430002</v>
      </c>
      <c r="AQ11" s="84">
        <v>16589.069942480004</v>
      </c>
      <c r="AR11" s="86">
        <v>13264.282811569999</v>
      </c>
      <c r="AS11" s="84">
        <v>17590.025243939999</v>
      </c>
      <c r="AT11" s="84">
        <v>13212.905966729999</v>
      </c>
      <c r="AU11" s="84">
        <v>19772.455464430001</v>
      </c>
      <c r="AV11" s="86">
        <v>13376.02689266</v>
      </c>
      <c r="AW11" s="84">
        <v>15411.185431740003</v>
      </c>
      <c r="AX11" s="84">
        <v>11773.257339780001</v>
      </c>
      <c r="AY11" s="84">
        <v>17948.113586499996</v>
      </c>
      <c r="AZ11" s="86">
        <v>12498.53485641</v>
      </c>
      <c r="BA11" s="84">
        <v>16951.65978907</v>
      </c>
      <c r="BB11" s="84">
        <v>12154.422283799999</v>
      </c>
      <c r="BC11" s="84">
        <v>18835.51083811</v>
      </c>
      <c r="BD11" s="86">
        <v>13555.690090850001</v>
      </c>
      <c r="BE11" s="84">
        <v>18240.160520089994</v>
      </c>
      <c r="BF11" s="84">
        <v>15479.242838280008</v>
      </c>
      <c r="BG11" s="84"/>
    </row>
    <row r="12" spans="1:59" ht="30" customHeight="1" x14ac:dyDescent="0.25">
      <c r="A12" s="110"/>
      <c r="B12" s="29" t="str">
        <f>IF('0'!$A$1=1,"Соціальний захист та соціальне забезпечення","Social protection and social security")</f>
        <v>Соціальний захист та соціальне забезпечення</v>
      </c>
      <c r="C12" s="30">
        <v>1000</v>
      </c>
      <c r="D12" s="84">
        <v>15102.224935070002</v>
      </c>
      <c r="E12" s="84">
        <v>18510.885823880002</v>
      </c>
      <c r="F12" s="84">
        <v>15750.586578320006</v>
      </c>
      <c r="G12" s="85">
        <v>14176.523433310002</v>
      </c>
      <c r="H12" s="84">
        <v>15009.807820040003</v>
      </c>
      <c r="I12" s="84">
        <v>19600.916753319994</v>
      </c>
      <c r="J12" s="84">
        <v>20836.835898619996</v>
      </c>
      <c r="K12" s="85">
        <v>19806.866597389999</v>
      </c>
      <c r="L12" s="84">
        <v>21539.068082719998</v>
      </c>
      <c r="M12" s="84">
        <v>22737.635498700001</v>
      </c>
      <c r="N12" s="84">
        <v>21861.495166949993</v>
      </c>
      <c r="O12" s="85">
        <v>22409.079978269991</v>
      </c>
      <c r="P12" s="84">
        <v>21305.348097249996</v>
      </c>
      <c r="Q12" s="84">
        <v>22732.523193779998</v>
      </c>
      <c r="R12" s="84">
        <v>19978.89118418</v>
      </c>
      <c r="S12" s="85">
        <v>16541.479297540005</v>
      </c>
      <c r="T12" s="84">
        <v>20795.915671900002</v>
      </c>
      <c r="U12" s="84">
        <v>22814.729599990002</v>
      </c>
      <c r="V12" s="84">
        <v>20686.1614157</v>
      </c>
      <c r="W12" s="84">
        <v>39404.126971270009</v>
      </c>
      <c r="X12" s="86">
        <v>26391.940335139996</v>
      </c>
      <c r="Y12" s="84">
        <v>39820.621995209993</v>
      </c>
      <c r="Z12" s="84">
        <v>39193.045296870012</v>
      </c>
      <c r="AA12" s="84">
        <v>46555.865933509995</v>
      </c>
      <c r="AB12" s="86">
        <v>27278.937981520001</v>
      </c>
      <c r="AC12" s="84">
        <v>31763.204401470008</v>
      </c>
      <c r="AD12" s="84">
        <v>30657.655550019997</v>
      </c>
      <c r="AE12" s="84">
        <v>54779.080157370016</v>
      </c>
      <c r="AF12" s="86">
        <v>37315.441359160002</v>
      </c>
      <c r="AG12" s="84">
        <v>39987.451921910004</v>
      </c>
      <c r="AH12" s="84">
        <v>38000.019482260002</v>
      </c>
      <c r="AI12" s="84">
        <v>48562.676140499971</v>
      </c>
      <c r="AJ12" s="86">
        <v>53574.586217839998</v>
      </c>
      <c r="AK12" s="84">
        <v>57831.555621069987</v>
      </c>
      <c r="AL12" s="84">
        <v>45062.163849659977</v>
      </c>
      <c r="AM12" s="84">
        <v>62160.292374699988</v>
      </c>
      <c r="AN12" s="86">
        <v>76758.182072169991</v>
      </c>
      <c r="AO12" s="84">
        <v>83162.234163149988</v>
      </c>
      <c r="AP12" s="84">
        <v>74890.923900369962</v>
      </c>
      <c r="AQ12" s="84">
        <v>87909.600129840022</v>
      </c>
      <c r="AR12" s="86">
        <v>85694.032347649991</v>
      </c>
      <c r="AS12" s="84">
        <v>82896.031952709993</v>
      </c>
      <c r="AT12" s="84">
        <v>73110.58202129</v>
      </c>
      <c r="AU12" s="84">
        <v>97578.227937210031</v>
      </c>
      <c r="AV12" s="86">
        <v>102516.62226578999</v>
      </c>
      <c r="AW12" s="84">
        <v>107856.09757478998</v>
      </c>
      <c r="AX12" s="84">
        <v>102316.18913936001</v>
      </c>
      <c r="AY12" s="84">
        <v>113298.11573386</v>
      </c>
      <c r="AZ12" s="86">
        <v>117595.06450332001</v>
      </c>
      <c r="BA12" s="84">
        <v>118575.89451737999</v>
      </c>
      <c r="BB12" s="84">
        <v>107687.54507232999</v>
      </c>
      <c r="BC12" s="84">
        <v>125392.72047154001</v>
      </c>
      <c r="BD12" s="86">
        <v>113150.29064029</v>
      </c>
      <c r="BE12" s="84">
        <v>111662.44246132999</v>
      </c>
      <c r="BF12" s="84">
        <v>104356.47593102006</v>
      </c>
      <c r="BG12" s="84"/>
    </row>
    <row r="13" spans="1:59" ht="35.1" customHeight="1" x14ac:dyDescent="0.25">
      <c r="A13" s="110"/>
      <c r="B13" s="32" t="str">
        <f>IF('0'!$A$1=1,"Разом видатків
(без урахування міжбюджетних трансфертів)","Expenditure (less interbudget transfer)")</f>
        <v>Разом видатків
(без урахування міжбюджетних трансфертів)</v>
      </c>
      <c r="C13" s="33"/>
      <c r="D13" s="87">
        <v>46545.091595310005</v>
      </c>
      <c r="E13" s="87">
        <v>59008.860069510003</v>
      </c>
      <c r="F13" s="87">
        <v>58297.849959650033</v>
      </c>
      <c r="G13" s="88">
        <v>74732.634104479977</v>
      </c>
      <c r="H13" s="87">
        <v>52058.450024380007</v>
      </c>
      <c r="I13" s="87">
        <v>66443.496481239999</v>
      </c>
      <c r="J13" s="87">
        <v>68183.511915149982</v>
      </c>
      <c r="K13" s="88">
        <v>84536.443538310035</v>
      </c>
      <c r="L13" s="87">
        <v>61592.381835149994</v>
      </c>
      <c r="M13" s="87">
        <v>70013.341694170012</v>
      </c>
      <c r="N13" s="87">
        <v>71203.151106750011</v>
      </c>
      <c r="O13" s="88">
        <v>84798.874568679923</v>
      </c>
      <c r="P13" s="87">
        <v>61103.986049409985</v>
      </c>
      <c r="Q13" s="87">
        <v>73962.042524360004</v>
      </c>
      <c r="R13" s="87">
        <v>71697.198393859988</v>
      </c>
      <c r="S13" s="88">
        <v>92853.621178600006</v>
      </c>
      <c r="T13" s="87">
        <v>73497.146266149997</v>
      </c>
      <c r="U13" s="87">
        <v>94446.446534940012</v>
      </c>
      <c r="V13" s="87">
        <v>89474.607857089984</v>
      </c>
      <c r="W13" s="87">
        <v>145513.21190440998</v>
      </c>
      <c r="X13" s="89">
        <v>95535.000338580023</v>
      </c>
      <c r="Y13" s="87">
        <v>111383.47738907998</v>
      </c>
      <c r="Z13" s="87">
        <v>128198.29372275001</v>
      </c>
      <c r="AA13" s="87">
        <v>154371.68038321001</v>
      </c>
      <c r="AB13" s="89">
        <v>108541.94433032998</v>
      </c>
      <c r="AC13" s="87">
        <v>120700.44866796001</v>
      </c>
      <c r="AD13" s="87">
        <v>143733.31830472001</v>
      </c>
      <c r="AE13" s="87">
        <v>193874.37493952003</v>
      </c>
      <c r="AF13" s="89">
        <v>130376.10297885998</v>
      </c>
      <c r="AG13" s="87">
        <v>158718.77269725001</v>
      </c>
      <c r="AH13" s="87">
        <v>166304.08810982999</v>
      </c>
      <c r="AI13" s="87">
        <v>231513.15183820005</v>
      </c>
      <c r="AJ13" s="89">
        <v>166275.27556384</v>
      </c>
      <c r="AK13" s="87">
        <v>199157.50461601</v>
      </c>
      <c r="AL13" s="87">
        <v>193403.02827017993</v>
      </c>
      <c r="AM13" s="87">
        <v>255984.25529987994</v>
      </c>
      <c r="AN13" s="89">
        <v>202194.65830690006</v>
      </c>
      <c r="AO13" s="87">
        <v>249625.46248072002</v>
      </c>
      <c r="AP13" s="87">
        <v>274832.2126632398</v>
      </c>
      <c r="AQ13" s="87">
        <v>401291.95609572995</v>
      </c>
      <c r="AR13" s="89">
        <v>246396.95454971</v>
      </c>
      <c r="AS13" s="87">
        <v>304360.58389241993</v>
      </c>
      <c r="AT13" s="87">
        <v>289224.46961603011</v>
      </c>
      <c r="AU13" s="87">
        <v>448491.05996081</v>
      </c>
      <c r="AV13" s="89">
        <v>348093.73446877004</v>
      </c>
      <c r="AW13" s="87">
        <v>608481.87500018009</v>
      </c>
      <c r="AX13" s="87">
        <v>687666.30577243003</v>
      </c>
      <c r="AY13" s="87">
        <v>924704.40591887943</v>
      </c>
      <c r="AZ13" s="89">
        <v>-709747.50554618007</v>
      </c>
      <c r="BA13" s="87">
        <v>984091.13955368986</v>
      </c>
      <c r="BB13" s="87">
        <v>2410687.6134742601</v>
      </c>
      <c r="BC13" s="87">
        <v>1152396.5136331902</v>
      </c>
      <c r="BD13" s="89">
        <v>804932.18011662003</v>
      </c>
      <c r="BE13" s="87">
        <v>1029910.5109286801</v>
      </c>
      <c r="BF13" s="87">
        <v>1003218.4187699499</v>
      </c>
      <c r="BG13" s="87"/>
    </row>
    <row r="14" spans="1:59" ht="30" customHeight="1" x14ac:dyDescent="0.25">
      <c r="A14" s="110"/>
      <c r="B14" s="34" t="str">
        <f>IF('0'!$A$1=1,"Офіційні трансферти","Official transfers (interbudget transfers)")</f>
        <v>Офіційні трансферти</v>
      </c>
      <c r="C14" s="30">
        <v>180</v>
      </c>
      <c r="D14" s="84">
        <v>20145.892860259995</v>
      </c>
      <c r="E14" s="84">
        <v>22664.137351099995</v>
      </c>
      <c r="F14" s="84">
        <v>25388.557521980008</v>
      </c>
      <c r="G14" s="85">
        <v>26676.434585210009</v>
      </c>
      <c r="H14" s="84">
        <v>23893.030136900001</v>
      </c>
      <c r="I14" s="84">
        <v>25659.368119309998</v>
      </c>
      <c r="J14" s="84">
        <v>31025.230872620014</v>
      </c>
      <c r="K14" s="85">
        <v>43881.995183879975</v>
      </c>
      <c r="L14" s="84">
        <v>26264.740712680003</v>
      </c>
      <c r="M14" s="84">
        <v>27576.117998599999</v>
      </c>
      <c r="N14" s="84">
        <v>28664.045183470007</v>
      </c>
      <c r="O14" s="85">
        <v>33343.420291119997</v>
      </c>
      <c r="P14" s="84">
        <v>31713.834981269996</v>
      </c>
      <c r="Q14" s="84">
        <v>30779.583871480019</v>
      </c>
      <c r="R14" s="84">
        <v>29509.775321879999</v>
      </c>
      <c r="S14" s="85">
        <v>38597.742205070012</v>
      </c>
      <c r="T14" s="84">
        <v>35274.068852600001</v>
      </c>
      <c r="U14" s="84">
        <v>42457.255773090001</v>
      </c>
      <c r="V14" s="84">
        <v>38207.463588529994</v>
      </c>
      <c r="W14" s="84">
        <v>58041.209475259995</v>
      </c>
      <c r="X14" s="86">
        <v>44623.508325720002</v>
      </c>
      <c r="Y14" s="84">
        <v>48867.61443762001</v>
      </c>
      <c r="Z14" s="84">
        <v>42157.694005550002</v>
      </c>
      <c r="AA14" s="84">
        <v>59746.456871139962</v>
      </c>
      <c r="AB14" s="86">
        <v>76017.791190909978</v>
      </c>
      <c r="AC14" s="84">
        <v>60774.482263760001</v>
      </c>
      <c r="AD14" s="84">
        <v>61325.945481840026</v>
      </c>
      <c r="AE14" s="84">
        <v>74484.727563210035</v>
      </c>
      <c r="AF14" s="86">
        <v>83902.181472159995</v>
      </c>
      <c r="AG14" s="84">
        <v>85905.432394850024</v>
      </c>
      <c r="AH14" s="84">
        <v>56080.409656430042</v>
      </c>
      <c r="AI14" s="84">
        <v>73051.682917729893</v>
      </c>
      <c r="AJ14" s="86">
        <v>71124.886735940003</v>
      </c>
      <c r="AK14" s="84">
        <v>72007.70951915998</v>
      </c>
      <c r="AL14" s="84">
        <v>57054.099966159993</v>
      </c>
      <c r="AM14" s="84">
        <v>60115.328196560091</v>
      </c>
      <c r="AN14" s="86">
        <v>42304.51111408</v>
      </c>
      <c r="AO14" s="84">
        <v>42792.309111489987</v>
      </c>
      <c r="AP14" s="84">
        <v>31527.989848780009</v>
      </c>
      <c r="AQ14" s="84">
        <v>43552.245296739988</v>
      </c>
      <c r="AR14" s="86">
        <v>30294.161574950002</v>
      </c>
      <c r="AS14" s="84">
        <v>52586.969609969994</v>
      </c>
      <c r="AT14" s="84">
        <v>37991.662172049997</v>
      </c>
      <c r="AU14" s="84">
        <v>81860.500119980003</v>
      </c>
      <c r="AV14" s="86">
        <v>35006.878132339996</v>
      </c>
      <c r="AW14" s="84">
        <v>45143.056060590003</v>
      </c>
      <c r="AX14" s="84">
        <v>22473.613070060004</v>
      </c>
      <c r="AY14" s="84">
        <v>34179.76513141999</v>
      </c>
      <c r="AZ14" s="86">
        <v>38908.135522249999</v>
      </c>
      <c r="BA14" s="84">
        <v>53133.073394270003</v>
      </c>
      <c r="BB14" s="84">
        <v>48533.825623979996</v>
      </c>
      <c r="BC14" s="84">
        <v>36810.162303849997</v>
      </c>
      <c r="BD14" s="86">
        <v>36216.305685809995</v>
      </c>
      <c r="BE14" s="84">
        <v>64223.891390979996</v>
      </c>
      <c r="BF14" s="84">
        <v>39314.271352380041</v>
      </c>
      <c r="BG14" s="84"/>
    </row>
    <row r="15" spans="1:59" ht="35.1" customHeight="1" x14ac:dyDescent="0.25">
      <c r="A15" s="110"/>
      <c r="B15" s="35" t="str">
        <f>IF('0'!$A$1=1,"Усього видатків","Total expenditure")</f>
        <v>Усього видатків</v>
      </c>
      <c r="C15" s="33"/>
      <c r="D15" s="87">
        <v>66690.984455569996</v>
      </c>
      <c r="E15" s="87">
        <v>81672.997420610016</v>
      </c>
      <c r="F15" s="87">
        <v>83686.407481630013</v>
      </c>
      <c r="G15" s="88">
        <v>101409.06868968997</v>
      </c>
      <c r="H15" s="87">
        <v>75951.480161280007</v>
      </c>
      <c r="I15" s="87">
        <v>92102.86460054999</v>
      </c>
      <c r="J15" s="87">
        <v>99208.742787769996</v>
      </c>
      <c r="K15" s="88">
        <v>128418.43872219004</v>
      </c>
      <c r="L15" s="87">
        <v>87857.122547829989</v>
      </c>
      <c r="M15" s="87">
        <v>97589.459692770004</v>
      </c>
      <c r="N15" s="87">
        <v>99867.196290220047</v>
      </c>
      <c r="O15" s="88">
        <v>118142.29485979996</v>
      </c>
      <c r="P15" s="87">
        <v>92817.821030679988</v>
      </c>
      <c r="Q15" s="87">
        <v>104741.62639584001</v>
      </c>
      <c r="R15" s="87">
        <v>101206.97371574002</v>
      </c>
      <c r="S15" s="88">
        <v>131451.36338367005</v>
      </c>
      <c r="T15" s="87">
        <v>108771.21511875</v>
      </c>
      <c r="U15" s="87">
        <v>136903.70230803004</v>
      </c>
      <c r="V15" s="87">
        <v>127682.07144561998</v>
      </c>
      <c r="W15" s="87">
        <v>203554.42137967004</v>
      </c>
      <c r="X15" s="89">
        <v>140158.50866430002</v>
      </c>
      <c r="Y15" s="87">
        <v>160251.09182669997</v>
      </c>
      <c r="Z15" s="87">
        <v>170355.98772830004</v>
      </c>
      <c r="AA15" s="87">
        <v>214118.13725435</v>
      </c>
      <c r="AB15" s="89">
        <v>184559.73552123996</v>
      </c>
      <c r="AC15" s="87">
        <v>181474.93093171998</v>
      </c>
      <c r="AD15" s="87">
        <v>205059.2637865601</v>
      </c>
      <c r="AE15" s="87">
        <v>268359.10250272998</v>
      </c>
      <c r="AF15" s="89">
        <v>214278.28445102001</v>
      </c>
      <c r="AG15" s="87">
        <v>244624.20509210002</v>
      </c>
      <c r="AH15" s="87">
        <v>222384.49776626017</v>
      </c>
      <c r="AI15" s="87">
        <v>304564.83475592989</v>
      </c>
      <c r="AJ15" s="89">
        <v>237400.16229978003</v>
      </c>
      <c r="AK15" s="87">
        <v>271165.21413516998</v>
      </c>
      <c r="AL15" s="87">
        <v>250457.12823633989</v>
      </c>
      <c r="AM15" s="87">
        <v>316099.58349644009</v>
      </c>
      <c r="AN15" s="89">
        <v>244499.16942098003</v>
      </c>
      <c r="AO15" s="87">
        <v>292417.77159221005</v>
      </c>
      <c r="AP15" s="87">
        <v>306360.20251202001</v>
      </c>
      <c r="AQ15" s="87">
        <v>444844.20139247004</v>
      </c>
      <c r="AR15" s="89">
        <v>276691.11612465995</v>
      </c>
      <c r="AS15" s="87">
        <v>356947.5535023901</v>
      </c>
      <c r="AT15" s="87">
        <v>327216.13178807998</v>
      </c>
      <c r="AU15" s="87">
        <v>530351.56008078996</v>
      </c>
      <c r="AV15" s="89">
        <v>383100.61260111001</v>
      </c>
      <c r="AW15" s="87">
        <v>653624.93106077018</v>
      </c>
      <c r="AX15" s="87">
        <v>710139.91884249018</v>
      </c>
      <c r="AY15" s="87">
        <v>958884.17105029966</v>
      </c>
      <c r="AZ15" s="89">
        <v>748655.64106843004</v>
      </c>
      <c r="BA15" s="87">
        <v>1037224.2129479598</v>
      </c>
      <c r="BB15" s="87">
        <v>1039726.4280058802</v>
      </c>
      <c r="BC15" s="87">
        <v>1189206.6759370402</v>
      </c>
      <c r="BD15" s="89">
        <v>841148.48580243008</v>
      </c>
      <c r="BE15" s="87">
        <v>1094149.8880634597</v>
      </c>
      <c r="BF15" s="87">
        <v>1042517.20437853</v>
      </c>
      <c r="BG15" s="87"/>
    </row>
    <row r="16" spans="1:59" ht="30" customHeight="1" x14ac:dyDescent="0.25">
      <c r="A16" s="111" t="str">
        <f>IF('0'!$A$1=1,"ЗА ЕКОНОМІЧНОЮ КЛАСИФІКАЦІЄЮ ВИДАТКІВ **","ECONOMIC CLASSIFICATION
OF EXPENDITURE **")</f>
        <v>ЗА ЕКОНОМІЧНОЮ КЛАСИФІКАЦІЄЮ ВИДАТКІВ **</v>
      </c>
      <c r="B16" s="36" t="str">
        <f>IF('0'!$A$1=1,"Поточні видатки","Current expenditure")</f>
        <v>Поточні видатки</v>
      </c>
      <c r="C16" s="30">
        <v>2000</v>
      </c>
      <c r="D16" s="84">
        <v>64239.885658009996</v>
      </c>
      <c r="E16" s="84">
        <v>75775.799965070008</v>
      </c>
      <c r="F16" s="84">
        <v>74775.150737470016</v>
      </c>
      <c r="G16" s="85">
        <v>87387.13787198998</v>
      </c>
      <c r="H16" s="84">
        <v>72425.074249879995</v>
      </c>
      <c r="I16" s="84">
        <v>85158.91677122</v>
      </c>
      <c r="J16" s="84">
        <v>90292.379576979962</v>
      </c>
      <c r="K16" s="85">
        <v>118303.91896357996</v>
      </c>
      <c r="L16" s="84">
        <v>85863.079817279999</v>
      </c>
      <c r="M16" s="84">
        <v>93629.485353369993</v>
      </c>
      <c r="N16" s="84">
        <v>94844.663634509983</v>
      </c>
      <c r="O16" s="85">
        <v>111274.62011495006</v>
      </c>
      <c r="P16" s="84">
        <v>92024.051912800001</v>
      </c>
      <c r="Q16" s="84">
        <v>103853.78229652997</v>
      </c>
      <c r="R16" s="84">
        <v>98409.970345890033</v>
      </c>
      <c r="S16" s="85">
        <v>128530.37039564998</v>
      </c>
      <c r="T16" s="84">
        <v>107877.99886808</v>
      </c>
      <c r="U16" s="84">
        <v>135051.01721037997</v>
      </c>
      <c r="V16" s="84">
        <v>123534.61685903993</v>
      </c>
      <c r="W16" s="84">
        <v>192965.79720045009</v>
      </c>
      <c r="X16" s="86">
        <v>138685.88742544001</v>
      </c>
      <c r="Y16" s="84">
        <v>157803.50829069002</v>
      </c>
      <c r="Z16" s="84">
        <v>162619.29599960998</v>
      </c>
      <c r="AA16" s="84">
        <v>199139.95688923006</v>
      </c>
      <c r="AB16" s="86">
        <v>183400.23637621</v>
      </c>
      <c r="AC16" s="84">
        <v>177950.83001355</v>
      </c>
      <c r="AD16" s="84">
        <v>195598.47515944997</v>
      </c>
      <c r="AE16" s="84">
        <v>241648.19430396007</v>
      </c>
      <c r="AF16" s="86">
        <v>211875.18696050002</v>
      </c>
      <c r="AG16" s="84">
        <v>233590.10723618005</v>
      </c>
      <c r="AH16" s="84">
        <v>205946.27567617001</v>
      </c>
      <c r="AI16" s="84">
        <v>264634.76639183983</v>
      </c>
      <c r="AJ16" s="86">
        <v>232875.18708833004</v>
      </c>
      <c r="AK16" s="84">
        <v>257297.48113633</v>
      </c>
      <c r="AL16" s="84">
        <v>229388.2639612201</v>
      </c>
      <c r="AM16" s="84">
        <v>279372.52152923995</v>
      </c>
      <c r="AN16" s="86">
        <v>236465.4481182</v>
      </c>
      <c r="AO16" s="84">
        <v>278858.40853659995</v>
      </c>
      <c r="AP16" s="84">
        <v>282071.72741040011</v>
      </c>
      <c r="AQ16" s="84">
        <v>395798.99781799992</v>
      </c>
      <c r="AR16" s="86">
        <v>272118.11549523997</v>
      </c>
      <c r="AS16" s="84">
        <v>337677.01940794999</v>
      </c>
      <c r="AT16" s="84">
        <v>294146.57681485009</v>
      </c>
      <c r="AU16" s="84">
        <v>452871.85297408979</v>
      </c>
      <c r="AV16" s="86">
        <v>379028.90243590996</v>
      </c>
      <c r="AW16" s="84">
        <v>643167.18003114988</v>
      </c>
      <c r="AX16" s="84">
        <v>692495.77079106006</v>
      </c>
      <c r="AY16" s="84">
        <v>902659.80137711018</v>
      </c>
      <c r="AZ16" s="86">
        <v>733737.55670683994</v>
      </c>
      <c r="BA16" s="84">
        <v>1002759.99073195</v>
      </c>
      <c r="BB16" s="84">
        <v>970764.35660481965</v>
      </c>
      <c r="BC16" s="84">
        <v>1098660.2318783703</v>
      </c>
      <c r="BD16" s="86">
        <v>813157.84644378</v>
      </c>
      <c r="BE16" s="84">
        <v>1031026.47818771</v>
      </c>
      <c r="BF16" s="84">
        <v>964012.2666545196</v>
      </c>
      <c r="BG16" s="84"/>
    </row>
    <row r="17" spans="1:59" ht="30" customHeight="1" x14ac:dyDescent="0.25">
      <c r="A17" s="111"/>
      <c r="B17" s="37" t="str">
        <f>IF('0'!$A$1=1,"Оплата праці і нарахування на заробітну плату","Labor remuneration and accrued payments")</f>
        <v>Оплата праці і нарахування на заробітну плату</v>
      </c>
      <c r="C17" s="30">
        <v>2100</v>
      </c>
      <c r="D17" s="78">
        <v>12122.364432679995</v>
      </c>
      <c r="E17" s="78">
        <v>13409.434315300015</v>
      </c>
      <c r="F17" s="78">
        <v>13814.942597109981</v>
      </c>
      <c r="G17" s="79">
        <v>15118.194563730009</v>
      </c>
      <c r="H17" s="78">
        <v>12990.319338900001</v>
      </c>
      <c r="I17" s="78">
        <v>14701.390832000001</v>
      </c>
      <c r="J17" s="78">
        <v>15231.174716019999</v>
      </c>
      <c r="K17" s="79">
        <v>16851.397249900001</v>
      </c>
      <c r="L17" s="78">
        <v>14110.533310749997</v>
      </c>
      <c r="M17" s="78">
        <v>15737.323851899993</v>
      </c>
      <c r="N17" s="84">
        <v>16482.966764360011</v>
      </c>
      <c r="O17" s="85">
        <v>17982.882793260025</v>
      </c>
      <c r="P17" s="84">
        <v>15020.343576770007</v>
      </c>
      <c r="Q17" s="84">
        <v>16377.136264749988</v>
      </c>
      <c r="R17" s="84">
        <v>16996.012327320019</v>
      </c>
      <c r="S17" s="85">
        <v>20890.273249049969</v>
      </c>
      <c r="T17" s="84">
        <v>16056.272343380002</v>
      </c>
      <c r="U17" s="84">
        <v>18484.285108519998</v>
      </c>
      <c r="V17" s="84">
        <v>20100.640637520002</v>
      </c>
      <c r="W17" s="84">
        <v>25213.444477699995</v>
      </c>
      <c r="X17" s="86">
        <v>22552.683480439995</v>
      </c>
      <c r="Y17" s="84">
        <v>25327.627644180004</v>
      </c>
      <c r="Z17" s="84">
        <v>25617.516157350008</v>
      </c>
      <c r="AA17" s="84">
        <v>31853.602188129982</v>
      </c>
      <c r="AB17" s="86">
        <v>27721.943226170006</v>
      </c>
      <c r="AC17" s="84">
        <v>31919.09071222999</v>
      </c>
      <c r="AD17" s="84">
        <v>34412.840677699991</v>
      </c>
      <c r="AE17" s="84">
        <v>40725.978083300026</v>
      </c>
      <c r="AF17" s="86">
        <v>36542.342116360014</v>
      </c>
      <c r="AG17" s="84">
        <v>42372.717418300002</v>
      </c>
      <c r="AH17" s="84">
        <v>43952.682106730033</v>
      </c>
      <c r="AI17" s="84">
        <v>48390.750988659973</v>
      </c>
      <c r="AJ17" s="86">
        <v>45852.748910470007</v>
      </c>
      <c r="AK17" s="84">
        <v>51584.13298966999</v>
      </c>
      <c r="AL17" s="84">
        <v>53507.871751080063</v>
      </c>
      <c r="AM17" s="84">
        <v>59128.36675429999</v>
      </c>
      <c r="AN17" s="86">
        <v>53166.482777030018</v>
      </c>
      <c r="AO17" s="84">
        <v>56438.218467889965</v>
      </c>
      <c r="AP17" s="84">
        <v>61750.162383010014</v>
      </c>
      <c r="AQ17" s="84">
        <v>69187.442522529978</v>
      </c>
      <c r="AR17" s="86">
        <v>57847.752330449999</v>
      </c>
      <c r="AS17" s="84">
        <v>63014.897285540013</v>
      </c>
      <c r="AT17" s="84">
        <v>65960.459617519999</v>
      </c>
      <c r="AU17" s="84">
        <v>75954.179439869971</v>
      </c>
      <c r="AV17" s="86">
        <v>89365.332086880007</v>
      </c>
      <c r="AW17" s="84">
        <v>251103.84052692004</v>
      </c>
      <c r="AX17" s="84">
        <v>302454.96885653998</v>
      </c>
      <c r="AY17" s="84">
        <v>351516.04707645997</v>
      </c>
      <c r="AZ17" s="86">
        <v>278494.42757802003</v>
      </c>
      <c r="BA17" s="84">
        <v>295661.96738547005</v>
      </c>
      <c r="BB17" s="84">
        <v>313804.52623627998</v>
      </c>
      <c r="BC17" s="84">
        <v>347177.74762508005</v>
      </c>
      <c r="BD17" s="86">
        <v>288124.98738392</v>
      </c>
      <c r="BE17" s="84">
        <v>317400.65692585998</v>
      </c>
      <c r="BF17" s="84">
        <v>331323.42169472005</v>
      </c>
      <c r="BG17" s="84"/>
    </row>
    <row r="18" spans="1:59" ht="30" customHeight="1" x14ac:dyDescent="0.25">
      <c r="A18" s="111"/>
      <c r="B18" s="37" t="str">
        <f>IF('0'!$A$1=1,"Використання товарів і послуг","Goods and services usage")</f>
        <v>Використання товарів і послуг</v>
      </c>
      <c r="C18" s="30">
        <v>2200</v>
      </c>
      <c r="D18" s="78">
        <v>10321.156672099998</v>
      </c>
      <c r="E18" s="78">
        <v>12799.977031670001</v>
      </c>
      <c r="F18" s="78">
        <v>12609.36876102</v>
      </c>
      <c r="G18" s="79">
        <v>20208.700567400003</v>
      </c>
      <c r="H18" s="78">
        <v>12116.1368975</v>
      </c>
      <c r="I18" s="78">
        <v>15582.92234805</v>
      </c>
      <c r="J18" s="78">
        <v>15753.949534229992</v>
      </c>
      <c r="K18" s="79">
        <v>20767.983057300007</v>
      </c>
      <c r="L18" s="78">
        <v>11994.387438360001</v>
      </c>
      <c r="M18" s="78">
        <v>13961.003783560001</v>
      </c>
      <c r="N18" s="84">
        <v>14740.301141129999</v>
      </c>
      <c r="O18" s="85">
        <v>20630.117777560001</v>
      </c>
      <c r="P18" s="84">
        <v>9165.1424251200006</v>
      </c>
      <c r="Q18" s="84">
        <v>14925.227576229994</v>
      </c>
      <c r="R18" s="84">
        <v>14449.346242410003</v>
      </c>
      <c r="S18" s="85">
        <v>26891.844703800009</v>
      </c>
      <c r="T18" s="84">
        <v>12911.962600319999</v>
      </c>
      <c r="U18" s="84">
        <v>20395.559871410002</v>
      </c>
      <c r="V18" s="84">
        <v>17947.759768479998</v>
      </c>
      <c r="W18" s="84">
        <v>36068.836823210004</v>
      </c>
      <c r="X18" s="86">
        <v>13510.06314658</v>
      </c>
      <c r="Y18" s="84">
        <v>21137.449826630003</v>
      </c>
      <c r="Z18" s="84">
        <v>21953.034825199997</v>
      </c>
      <c r="AA18" s="84">
        <v>39227.135881340015</v>
      </c>
      <c r="AB18" s="86">
        <v>16157.145636340003</v>
      </c>
      <c r="AC18" s="84">
        <v>26430.966611650005</v>
      </c>
      <c r="AD18" s="84">
        <v>29802.973876040007</v>
      </c>
      <c r="AE18" s="84">
        <v>49720.818504699986</v>
      </c>
      <c r="AF18" s="86">
        <v>18795.363139199999</v>
      </c>
      <c r="AG18" s="84">
        <v>36705.893704190006</v>
      </c>
      <c r="AH18" s="84">
        <v>35174.286348689973</v>
      </c>
      <c r="AI18" s="84">
        <v>66876.85054711999</v>
      </c>
      <c r="AJ18" s="86">
        <v>28362.151004449996</v>
      </c>
      <c r="AK18" s="84">
        <v>44666.994703089986</v>
      </c>
      <c r="AL18" s="84">
        <v>43867.657928520028</v>
      </c>
      <c r="AM18" s="84">
        <v>65162.021460010001</v>
      </c>
      <c r="AN18" s="86">
        <v>28166.62707468</v>
      </c>
      <c r="AO18" s="84">
        <v>62051.432651219991</v>
      </c>
      <c r="AP18" s="84">
        <v>77399.719213890043</v>
      </c>
      <c r="AQ18" s="84">
        <v>134072.07484517997</v>
      </c>
      <c r="AR18" s="86">
        <v>56161.089105320003</v>
      </c>
      <c r="AS18" s="84">
        <v>92443.983891820026</v>
      </c>
      <c r="AT18" s="84">
        <v>82206.832467529981</v>
      </c>
      <c r="AU18" s="84">
        <v>151781.29818027999</v>
      </c>
      <c r="AV18" s="86">
        <v>100753.48689091</v>
      </c>
      <c r="AW18" s="84">
        <v>155402.33619447</v>
      </c>
      <c r="AX18" s="84">
        <v>212667.33942776002</v>
      </c>
      <c r="AY18" s="84">
        <v>282122.57685677998</v>
      </c>
      <c r="AZ18" s="86">
        <v>247287.80613025001</v>
      </c>
      <c r="BA18" s="84">
        <v>415179.88099934999</v>
      </c>
      <c r="BB18" s="84">
        <v>435751.30922017014</v>
      </c>
      <c r="BC18" s="84">
        <v>451747.1872805499</v>
      </c>
      <c r="BD18" s="86">
        <v>228735.46996279</v>
      </c>
      <c r="BE18" s="84">
        <v>347567.71678223996</v>
      </c>
      <c r="BF18" s="84">
        <v>301818.63970274001</v>
      </c>
      <c r="BG18" s="84"/>
    </row>
    <row r="19" spans="1:59" ht="30" customHeight="1" x14ac:dyDescent="0.25">
      <c r="A19" s="111"/>
      <c r="B19" s="37" t="str">
        <f>IF('0'!$A$1=1,"Обслуговування боргових зобов'язань","Debt servicing")</f>
        <v>Обслуговування боргових зобов'язань</v>
      </c>
      <c r="C19" s="30">
        <v>2400</v>
      </c>
      <c r="D19" s="78">
        <v>4950.7442745200005</v>
      </c>
      <c r="E19" s="78">
        <v>6269.2869182800005</v>
      </c>
      <c r="F19" s="78">
        <v>6412.6359091999984</v>
      </c>
      <c r="G19" s="79">
        <v>6958.5353185499953</v>
      </c>
      <c r="H19" s="78">
        <v>5820.4778118499999</v>
      </c>
      <c r="I19" s="78">
        <v>6545.7324072299998</v>
      </c>
      <c r="J19" s="78">
        <v>6026.307226429999</v>
      </c>
      <c r="K19" s="79">
        <v>7360.8280131599968</v>
      </c>
      <c r="L19" s="78">
        <v>7413.6529428599997</v>
      </c>
      <c r="M19" s="78">
        <v>8607.7369501599969</v>
      </c>
      <c r="N19" s="84">
        <v>8242.6021411099973</v>
      </c>
      <c r="O19" s="85">
        <v>10145.264512100002</v>
      </c>
      <c r="P19" s="84">
        <v>9050.3752556599993</v>
      </c>
      <c r="Q19" s="84">
        <v>13307.212357620001</v>
      </c>
      <c r="R19" s="84">
        <v>11057.113077279999</v>
      </c>
      <c r="S19" s="85">
        <v>17603.548607959994</v>
      </c>
      <c r="T19" s="84">
        <v>17886.232424490001</v>
      </c>
      <c r="U19" s="84">
        <v>24683.426190370003</v>
      </c>
      <c r="V19" s="84">
        <v>19699.732514100004</v>
      </c>
      <c r="W19" s="84">
        <v>24538.959929789999</v>
      </c>
      <c r="X19" s="86">
        <v>28062.058090110004</v>
      </c>
      <c r="Y19" s="84">
        <v>19508.339593659999</v>
      </c>
      <c r="Z19" s="84">
        <v>29958.602800669993</v>
      </c>
      <c r="AA19" s="84">
        <v>19845.458970420004</v>
      </c>
      <c r="AB19" s="86">
        <v>31614.516578279996</v>
      </c>
      <c r="AC19" s="84">
        <v>21576.472271960003</v>
      </c>
      <c r="AD19" s="84">
        <v>35946.273617400017</v>
      </c>
      <c r="AE19" s="84">
        <v>22342.891240760015</v>
      </c>
      <c r="AF19" s="86">
        <v>30463.463850890003</v>
      </c>
      <c r="AG19" s="84">
        <v>25488.354740810006</v>
      </c>
      <c r="AH19" s="84">
        <v>31075.353237110001</v>
      </c>
      <c r="AI19" s="84">
        <v>29270.166657609996</v>
      </c>
      <c r="AJ19" s="86">
        <v>31890.439237810002</v>
      </c>
      <c r="AK19" s="84">
        <v>28783.466776989997</v>
      </c>
      <c r="AL19" s="84">
        <v>31721.532194400017</v>
      </c>
      <c r="AM19" s="84">
        <v>27538.360612040007</v>
      </c>
      <c r="AN19" s="86">
        <v>32100.51668452</v>
      </c>
      <c r="AO19" s="84">
        <v>29621.330442499995</v>
      </c>
      <c r="AP19" s="84">
        <v>37185.795064440012</v>
      </c>
      <c r="AQ19" s="84">
        <v>21785.716609440002</v>
      </c>
      <c r="AR19" s="86">
        <v>38001.323671029997</v>
      </c>
      <c r="AS19" s="84">
        <v>37273.619704380006</v>
      </c>
      <c r="AT19" s="84">
        <v>36733.959943050009</v>
      </c>
      <c r="AU19" s="84">
        <v>41086.818143549986</v>
      </c>
      <c r="AV19" s="86">
        <v>39857.261555029996</v>
      </c>
      <c r="AW19" s="84">
        <v>48844.126768760005</v>
      </c>
      <c r="AX19" s="84">
        <v>20079.617152570019</v>
      </c>
      <c r="AY19" s="84">
        <v>50941.52871610997</v>
      </c>
      <c r="AZ19" s="86">
        <v>25115.37437238</v>
      </c>
      <c r="BA19" s="84">
        <v>94073.467607380007</v>
      </c>
      <c r="BB19" s="84">
        <v>56419.518478109996</v>
      </c>
      <c r="BC19" s="84">
        <v>76579.326777390001</v>
      </c>
      <c r="BD19" s="86">
        <v>44771.84231213</v>
      </c>
      <c r="BE19" s="84">
        <v>90098.857706949988</v>
      </c>
      <c r="BF19" s="84">
        <v>78181.327294260002</v>
      </c>
      <c r="BG19" s="84"/>
    </row>
    <row r="20" spans="1:59" ht="30" customHeight="1" x14ac:dyDescent="0.25">
      <c r="A20" s="111"/>
      <c r="B20" s="37" t="str">
        <f>IF('0'!$A$1=1,"Поточні трансферти","Current transfers")</f>
        <v>Поточні трансферти</v>
      </c>
      <c r="C20" s="30">
        <v>2600</v>
      </c>
      <c r="D20" s="78">
        <v>21449.000224540003</v>
      </c>
      <c r="E20" s="78">
        <v>24565.872078369997</v>
      </c>
      <c r="F20" s="78">
        <v>26111.403235460013</v>
      </c>
      <c r="G20" s="79">
        <v>30994.093011980003</v>
      </c>
      <c r="H20" s="78">
        <v>26271.629431769998</v>
      </c>
      <c r="I20" s="78">
        <v>28686.704309830009</v>
      </c>
      <c r="J20" s="78">
        <v>31826.545088709994</v>
      </c>
      <c r="K20" s="79">
        <v>53937.452920969998</v>
      </c>
      <c r="L20" s="78">
        <v>30051.66672501</v>
      </c>
      <c r="M20" s="78">
        <v>31928.591058919992</v>
      </c>
      <c r="N20" s="84">
        <v>31926.402739690006</v>
      </c>
      <c r="O20" s="85">
        <v>38920.155183560011</v>
      </c>
      <c r="P20" s="84">
        <v>35730.170068330001</v>
      </c>
      <c r="Q20" s="84">
        <v>35213.301216820008</v>
      </c>
      <c r="R20" s="84">
        <v>31915.268449490002</v>
      </c>
      <c r="S20" s="85">
        <v>43957.941117669994</v>
      </c>
      <c r="T20" s="84">
        <v>36640.720787429993</v>
      </c>
      <c r="U20" s="84">
        <v>45674.439131039995</v>
      </c>
      <c r="V20" s="84">
        <v>40692.006577389999</v>
      </c>
      <c r="W20" s="84">
        <v>60086.455742970036</v>
      </c>
      <c r="X20" s="86">
        <v>46754.439904440005</v>
      </c>
      <c r="Y20" s="84">
        <v>50045.600691789994</v>
      </c>
      <c r="Z20" s="84">
        <v>43154.167536899986</v>
      </c>
      <c r="AA20" s="84">
        <v>59652.239409669972</v>
      </c>
      <c r="AB20" s="86">
        <v>78630.772100249975</v>
      </c>
      <c r="AC20" s="84">
        <v>63280.407755119988</v>
      </c>
      <c r="AD20" s="84">
        <v>62047.409694269998</v>
      </c>
      <c r="AE20" s="84">
        <v>70782.090064750053</v>
      </c>
      <c r="AF20" s="86">
        <v>86249.539749629999</v>
      </c>
      <c r="AG20" s="84">
        <v>85486.682248530036</v>
      </c>
      <c r="AH20" s="84">
        <v>54621.699385290005</v>
      </c>
      <c r="AI20" s="84">
        <v>71337.239236579975</v>
      </c>
      <c r="AJ20" s="86">
        <v>71071.263114289992</v>
      </c>
      <c r="AK20" s="84">
        <v>71285.59613322001</v>
      </c>
      <c r="AL20" s="84">
        <v>52543.204762850015</v>
      </c>
      <c r="AM20" s="84">
        <v>60426.608118840028</v>
      </c>
      <c r="AN20" s="86">
        <v>43069.372091859994</v>
      </c>
      <c r="AO20" s="84">
        <v>44186.634182290007</v>
      </c>
      <c r="AP20" s="84">
        <v>32812.397421409987</v>
      </c>
      <c r="AQ20" s="84">
        <v>81213.492129010017</v>
      </c>
      <c r="AR20" s="86">
        <v>32199.31741313</v>
      </c>
      <c r="AS20" s="84">
        <v>51728.648434739996</v>
      </c>
      <c r="AT20" s="84">
        <v>32833.93172379001</v>
      </c>
      <c r="AU20" s="84">
        <v>79087.707775999981</v>
      </c>
      <c r="AV20" s="86">
        <v>40899.749525250001</v>
      </c>
      <c r="AW20" s="84">
        <v>56886.115514850004</v>
      </c>
      <c r="AX20" s="84">
        <v>29621.162493890006</v>
      </c>
      <c r="AY20" s="84">
        <v>61136.374049319973</v>
      </c>
      <c r="AZ20" s="86">
        <v>45481.524986709999</v>
      </c>
      <c r="BA20" s="84">
        <v>61180.453598220003</v>
      </c>
      <c r="BB20" s="84">
        <v>37284.28846422999</v>
      </c>
      <c r="BC20" s="84">
        <v>69902.385004740005</v>
      </c>
      <c r="BD20" s="86">
        <v>110412.23501895</v>
      </c>
      <c r="BE20" s="84">
        <v>126992.61668469002</v>
      </c>
      <c r="BF20" s="84">
        <v>107391.38517864999</v>
      </c>
      <c r="BG20" s="84"/>
    </row>
    <row r="21" spans="1:59" ht="30" customHeight="1" x14ac:dyDescent="0.25">
      <c r="A21" s="111"/>
      <c r="B21" s="37" t="str">
        <f>IF('0'!$A$1=1,"Соціальне забезпечення","Social welfare")</f>
        <v>Соціальне забезпечення</v>
      </c>
      <c r="C21" s="30">
        <v>2700</v>
      </c>
      <c r="D21" s="78">
        <v>15210.664488980001</v>
      </c>
      <c r="E21" s="78">
        <v>18529.744303200001</v>
      </c>
      <c r="F21" s="78">
        <v>15606.10984438</v>
      </c>
      <c r="G21" s="79">
        <v>13828.498926880005</v>
      </c>
      <c r="H21" s="78">
        <v>15071.613943330001</v>
      </c>
      <c r="I21" s="78">
        <v>19428.060426120002</v>
      </c>
      <c r="J21" s="78">
        <v>20703.995148489994</v>
      </c>
      <c r="K21" s="79">
        <v>19079.865428389981</v>
      </c>
      <c r="L21" s="78">
        <v>21560.176978810003</v>
      </c>
      <c r="M21" s="78">
        <v>22648.94979871</v>
      </c>
      <c r="N21" s="84">
        <v>21915.801613440002</v>
      </c>
      <c r="O21" s="85">
        <v>22279.237495220004</v>
      </c>
      <c r="P21" s="84">
        <v>21489.761170940001</v>
      </c>
      <c r="Q21" s="84">
        <v>22798.077913380002</v>
      </c>
      <c r="R21" s="84">
        <v>20155.771786249999</v>
      </c>
      <c r="S21" s="85">
        <v>17048.364415169985</v>
      </c>
      <c r="T21" s="84">
        <v>21009.522842270002</v>
      </c>
      <c r="U21" s="84">
        <v>23001.861112980005</v>
      </c>
      <c r="V21" s="84">
        <v>20973.595352950004</v>
      </c>
      <c r="W21" s="84">
        <v>39066.676452850006</v>
      </c>
      <c r="X21" s="86">
        <v>26882.269846950003</v>
      </c>
      <c r="Y21" s="84">
        <v>40293.668248669986</v>
      </c>
      <c r="Z21" s="84">
        <v>39473.42835592998</v>
      </c>
      <c r="AA21" s="84">
        <v>46633.123501290029</v>
      </c>
      <c r="AB21" s="86">
        <v>28526.880662200001</v>
      </c>
      <c r="AC21" s="84">
        <v>33133.77550198001</v>
      </c>
      <c r="AD21" s="84">
        <v>32132.286784830008</v>
      </c>
      <c r="AE21" s="84">
        <v>55189.145329139967</v>
      </c>
      <c r="AF21" s="86">
        <v>38994.670694660002</v>
      </c>
      <c r="AG21" s="84">
        <v>41986.036703469988</v>
      </c>
      <c r="AH21" s="84">
        <v>39062.446314820001</v>
      </c>
      <c r="AI21" s="84">
        <v>46581.630619349962</v>
      </c>
      <c r="AJ21" s="86">
        <v>54877.488569130001</v>
      </c>
      <c r="AK21" s="84">
        <v>58923.076069229995</v>
      </c>
      <c r="AL21" s="84">
        <v>46634.030646170024</v>
      </c>
      <c r="AM21" s="84">
        <v>63023.713238189986</v>
      </c>
      <c r="AN21" s="86">
        <v>79165.444696830004</v>
      </c>
      <c r="AO21" s="84">
        <v>84616.034200780035</v>
      </c>
      <c r="AP21" s="84">
        <v>71888.464184400014</v>
      </c>
      <c r="AQ21" s="84">
        <v>86802.05937026997</v>
      </c>
      <c r="AR21" s="86">
        <v>86903.643226589993</v>
      </c>
      <c r="AS21" s="84">
        <v>83967.646730160006</v>
      </c>
      <c r="AT21" s="84">
        <v>75122.960028750007</v>
      </c>
      <c r="AU21" s="84">
        <v>97503.883094659948</v>
      </c>
      <c r="AV21" s="86">
        <v>105597.53015957</v>
      </c>
      <c r="AW21" s="84">
        <v>123605.79955062999</v>
      </c>
      <c r="AX21" s="84">
        <v>126240.91255304997</v>
      </c>
      <c r="AY21" s="84">
        <v>154036.69939855003</v>
      </c>
      <c r="AZ21" s="86">
        <v>135946.61930358</v>
      </c>
      <c r="BA21" s="84">
        <v>132817.98143392001</v>
      </c>
      <c r="BB21" s="84">
        <v>122263.38605750998</v>
      </c>
      <c r="BC21" s="84">
        <v>143117.30077917993</v>
      </c>
      <c r="BD21" s="86">
        <v>138162.30955545002</v>
      </c>
      <c r="BE21" s="84">
        <v>143909.86950364997</v>
      </c>
      <c r="BF21" s="84">
        <v>130736.59667211</v>
      </c>
      <c r="BG21" s="84"/>
    </row>
    <row r="22" spans="1:59" ht="30" customHeight="1" x14ac:dyDescent="0.25">
      <c r="A22" s="111"/>
      <c r="B22" s="37" t="str">
        <f>IF('0'!$A$1=1,"Інші поточні видатки","Other current expenditure")</f>
        <v>Інші поточні видатки</v>
      </c>
      <c r="C22" s="30">
        <v>2800</v>
      </c>
      <c r="D22" s="78">
        <v>185.95556518999999</v>
      </c>
      <c r="E22" s="78">
        <v>201.48531825000006</v>
      </c>
      <c r="F22" s="78">
        <v>220.69039030000005</v>
      </c>
      <c r="G22" s="79">
        <v>279.11548344999983</v>
      </c>
      <c r="H22" s="78">
        <v>154.89682653</v>
      </c>
      <c r="I22" s="78">
        <v>214.10644798999988</v>
      </c>
      <c r="J22" s="78">
        <v>750.40786310000021</v>
      </c>
      <c r="K22" s="79">
        <v>306.39229385999965</v>
      </c>
      <c r="L22" s="78">
        <v>732.66242148999993</v>
      </c>
      <c r="M22" s="78">
        <v>745.87991011999986</v>
      </c>
      <c r="N22" s="84">
        <v>1536.5892347800007</v>
      </c>
      <c r="O22" s="85">
        <v>1316.96235325</v>
      </c>
      <c r="P22" s="84">
        <v>1568.2594159800003</v>
      </c>
      <c r="Q22" s="84">
        <v>1232.8269677299998</v>
      </c>
      <c r="R22" s="84">
        <v>3836.4584631399989</v>
      </c>
      <c r="S22" s="85">
        <v>2138.3983020000005</v>
      </c>
      <c r="T22" s="84">
        <v>3373.2878701899999</v>
      </c>
      <c r="U22" s="84">
        <v>2811.4457960600002</v>
      </c>
      <c r="V22" s="84">
        <v>4120.882008599996</v>
      </c>
      <c r="W22" s="84">
        <v>7991.4237739300042</v>
      </c>
      <c r="X22" s="86">
        <v>924.37295692000009</v>
      </c>
      <c r="Y22" s="84">
        <v>1490.8222857599999</v>
      </c>
      <c r="Z22" s="84">
        <v>2462.54632356</v>
      </c>
      <c r="AA22" s="84">
        <v>1928.3969383800013</v>
      </c>
      <c r="AB22" s="86">
        <v>748.97817297000029</v>
      </c>
      <c r="AC22" s="84">
        <v>1610.1171606100002</v>
      </c>
      <c r="AD22" s="84">
        <v>1256.6905092100005</v>
      </c>
      <c r="AE22" s="84">
        <v>2887.2710813099984</v>
      </c>
      <c r="AF22" s="86">
        <v>829.80740976000004</v>
      </c>
      <c r="AG22" s="84">
        <v>1550.4224208799997</v>
      </c>
      <c r="AH22" s="84">
        <v>2059.8082835300002</v>
      </c>
      <c r="AI22" s="84">
        <v>2178.1283425199999</v>
      </c>
      <c r="AJ22" s="86">
        <v>821.09625217999974</v>
      </c>
      <c r="AK22" s="84">
        <v>2054.2144641300001</v>
      </c>
      <c r="AL22" s="84">
        <v>1113.966678199999</v>
      </c>
      <c r="AM22" s="84">
        <v>4093.4513458600022</v>
      </c>
      <c r="AN22" s="86">
        <v>797.00479328000006</v>
      </c>
      <c r="AO22" s="84">
        <v>1944.7585919200008</v>
      </c>
      <c r="AP22" s="84">
        <v>1035.1891432499997</v>
      </c>
      <c r="AQ22" s="84">
        <v>2738.2123415699998</v>
      </c>
      <c r="AR22" s="86">
        <v>1004.9897487200001</v>
      </c>
      <c r="AS22" s="84">
        <v>9248.2233613100016</v>
      </c>
      <c r="AT22" s="84">
        <v>1288.4330342099984</v>
      </c>
      <c r="AU22" s="84">
        <v>7457.9663397300028</v>
      </c>
      <c r="AV22" s="86">
        <v>2555.5422182699999</v>
      </c>
      <c r="AW22" s="84">
        <v>7324.96147552</v>
      </c>
      <c r="AX22" s="84">
        <v>1431.7703072500008</v>
      </c>
      <c r="AY22" s="84">
        <v>2906.5752798899994</v>
      </c>
      <c r="AZ22" s="86">
        <v>1411.8043359000001</v>
      </c>
      <c r="BA22" s="84">
        <v>3846.2397076099996</v>
      </c>
      <c r="BB22" s="84">
        <v>5241.3281485200014</v>
      </c>
      <c r="BC22" s="84">
        <v>10136.284411429999</v>
      </c>
      <c r="BD22" s="86">
        <v>2951.0022105399999</v>
      </c>
      <c r="BE22" s="84">
        <v>5056.7605843199999</v>
      </c>
      <c r="BF22" s="84">
        <v>14560.89611204</v>
      </c>
      <c r="BG22" s="84"/>
    </row>
    <row r="23" spans="1:59" ht="30" customHeight="1" x14ac:dyDescent="0.25">
      <c r="A23" s="111"/>
      <c r="B23" s="36" t="str">
        <f>IF('0'!$A$1=1,"Капітальні видатки","Capital expenditure")</f>
        <v>Капітальні видатки</v>
      </c>
      <c r="C23" s="30">
        <v>3000</v>
      </c>
      <c r="D23" s="84">
        <v>2451.0987975599996</v>
      </c>
      <c r="E23" s="84">
        <v>5897.1974555399975</v>
      </c>
      <c r="F23" s="84">
        <v>8911.2567441600004</v>
      </c>
      <c r="G23" s="85">
        <v>14021.930817700006</v>
      </c>
      <c r="H23" s="84">
        <v>3526.4059114000002</v>
      </c>
      <c r="I23" s="84">
        <v>6943.9478293300008</v>
      </c>
      <c r="J23" s="84">
        <v>8916.3632107899994</v>
      </c>
      <c r="K23" s="85">
        <v>10114.51975861</v>
      </c>
      <c r="L23" s="84">
        <v>1994.04273055</v>
      </c>
      <c r="M23" s="84">
        <v>3959.9743394000006</v>
      </c>
      <c r="N23" s="84">
        <v>5022.5326557100007</v>
      </c>
      <c r="O23" s="85">
        <v>6867.6747448500009</v>
      </c>
      <c r="P23" s="84">
        <v>793.76911788000007</v>
      </c>
      <c r="Q23" s="84">
        <v>887.84409931000005</v>
      </c>
      <c r="R23" s="84">
        <v>2797.0033698500001</v>
      </c>
      <c r="S23" s="85">
        <v>2920.9929880200007</v>
      </c>
      <c r="T23" s="84">
        <v>893.21625067000002</v>
      </c>
      <c r="U23" s="84">
        <v>1852.68509765</v>
      </c>
      <c r="V23" s="84">
        <v>4147.4545865799992</v>
      </c>
      <c r="W23" s="84">
        <v>10588.624179220002</v>
      </c>
      <c r="X23" s="86">
        <v>1472.6212388599997</v>
      </c>
      <c r="Y23" s="84">
        <v>2447.5835360099991</v>
      </c>
      <c r="Z23" s="84">
        <v>7736.6917286900007</v>
      </c>
      <c r="AA23" s="84">
        <v>14978.180365120001</v>
      </c>
      <c r="AB23" s="86">
        <v>1159.4991450299999</v>
      </c>
      <c r="AC23" s="84">
        <v>3524.1009181699997</v>
      </c>
      <c r="AD23" s="84">
        <v>9460.7886271100015</v>
      </c>
      <c r="AE23" s="84">
        <v>26710.908198770012</v>
      </c>
      <c r="AF23" s="86">
        <v>2403.0974905200001</v>
      </c>
      <c r="AG23" s="84">
        <v>11034.097855919999</v>
      </c>
      <c r="AH23" s="84">
        <v>16438.222090089996</v>
      </c>
      <c r="AI23" s="84">
        <v>39930.06836409001</v>
      </c>
      <c r="AJ23" s="86">
        <v>4524.9752114499997</v>
      </c>
      <c r="AK23" s="84">
        <v>13867.732998840002</v>
      </c>
      <c r="AL23" s="84">
        <v>21068.864275119995</v>
      </c>
      <c r="AM23" s="84">
        <v>36727.061967199988</v>
      </c>
      <c r="AN23" s="86">
        <v>8033.7213027800008</v>
      </c>
      <c r="AO23" s="84">
        <v>13559.363055610002</v>
      </c>
      <c r="AP23" s="84">
        <v>24288.475101619999</v>
      </c>
      <c r="AQ23" s="84">
        <v>49045.203574469997</v>
      </c>
      <c r="AR23" s="86">
        <v>4573.0006294200002</v>
      </c>
      <c r="AS23" s="84">
        <v>19270.534094440001</v>
      </c>
      <c r="AT23" s="84">
        <v>33069.554973229999</v>
      </c>
      <c r="AU23" s="84">
        <v>77479.707106699992</v>
      </c>
      <c r="AV23" s="86">
        <v>4071.7101651999997</v>
      </c>
      <c r="AW23" s="84">
        <v>10457.75102962</v>
      </c>
      <c r="AX23" s="84">
        <v>17644.148051429998</v>
      </c>
      <c r="AY23" s="84">
        <v>56224.369673190013</v>
      </c>
      <c r="AZ23" s="86">
        <v>14918.084361589999</v>
      </c>
      <c r="BA23" s="84">
        <v>34464.222216009999</v>
      </c>
      <c r="BB23" s="84">
        <v>68962.071401060006</v>
      </c>
      <c r="BC23" s="84">
        <v>90546.444058669978</v>
      </c>
      <c r="BD23" s="86">
        <v>27990.639358650002</v>
      </c>
      <c r="BE23" s="84">
        <v>63123.409875749989</v>
      </c>
      <c r="BF23" s="84">
        <v>78504.937724010015</v>
      </c>
      <c r="BG23" s="84"/>
    </row>
    <row r="24" spans="1:59" ht="30" customHeight="1" x14ac:dyDescent="0.25">
      <c r="A24" s="111"/>
      <c r="B24" s="37" t="str">
        <f>IF('0'!$A$1=1,"Придбання основного капіталу","Acquisition of fixed capital")</f>
        <v>Придбання основного капіталу</v>
      </c>
      <c r="C24" s="30">
        <v>3100</v>
      </c>
      <c r="D24" s="84">
        <v>321.19385070000004</v>
      </c>
      <c r="E24" s="84">
        <v>786.16504069000007</v>
      </c>
      <c r="F24" s="84">
        <v>1724.4353626999994</v>
      </c>
      <c r="G24" s="85">
        <v>4992.2152142599989</v>
      </c>
      <c r="H24" s="84">
        <v>679.51275734000001</v>
      </c>
      <c r="I24" s="84">
        <v>1641.1719480499996</v>
      </c>
      <c r="J24" s="84">
        <v>2495.5194810700009</v>
      </c>
      <c r="K24" s="85">
        <v>4711.8521977599985</v>
      </c>
      <c r="L24" s="84">
        <v>816.74441846000002</v>
      </c>
      <c r="M24" s="84">
        <v>937.52199651999979</v>
      </c>
      <c r="N24" s="84">
        <v>1616.7832301200001</v>
      </c>
      <c r="O24" s="85">
        <v>3753.4484188700008</v>
      </c>
      <c r="P24" s="84">
        <v>180.09865707999998</v>
      </c>
      <c r="Q24" s="84">
        <v>289.02918398000008</v>
      </c>
      <c r="R24" s="84">
        <v>1541.82415339</v>
      </c>
      <c r="S24" s="85">
        <v>2568.65885884</v>
      </c>
      <c r="T24" s="84">
        <v>635.41469798000003</v>
      </c>
      <c r="U24" s="84">
        <v>1233.4233749800001</v>
      </c>
      <c r="V24" s="84">
        <v>3141.1002963099991</v>
      </c>
      <c r="W24" s="84">
        <v>6609.8894453300018</v>
      </c>
      <c r="X24" s="86">
        <v>1245.6670541199999</v>
      </c>
      <c r="Y24" s="84">
        <v>1790.9560664099993</v>
      </c>
      <c r="Z24" s="84">
        <v>3562.7054586799995</v>
      </c>
      <c r="AA24" s="84">
        <v>8445.0435927100007</v>
      </c>
      <c r="AB24" s="86">
        <v>953.75739435000003</v>
      </c>
      <c r="AC24" s="84">
        <v>1442.6623360999997</v>
      </c>
      <c r="AD24" s="84">
        <v>3991.421558810001</v>
      </c>
      <c r="AE24" s="84">
        <v>12144.887158520001</v>
      </c>
      <c r="AF24" s="86">
        <v>1710.2734004700001</v>
      </c>
      <c r="AG24" s="84">
        <v>5682.9430567900017</v>
      </c>
      <c r="AH24" s="84">
        <v>7020.9726449399968</v>
      </c>
      <c r="AI24" s="84">
        <v>18259.034040880004</v>
      </c>
      <c r="AJ24" s="86">
        <v>1798.1941360499995</v>
      </c>
      <c r="AK24" s="84">
        <v>5827.6100966700005</v>
      </c>
      <c r="AL24" s="84">
        <v>6738.6865145499996</v>
      </c>
      <c r="AM24" s="84">
        <v>16503.23587628</v>
      </c>
      <c r="AN24" s="86">
        <v>1937.7082535500003</v>
      </c>
      <c r="AO24" s="84">
        <v>4367.3095226900014</v>
      </c>
      <c r="AP24" s="84">
        <v>6492.9904898199984</v>
      </c>
      <c r="AQ24" s="84">
        <v>13033.46496824</v>
      </c>
      <c r="AR24" s="86">
        <v>1938.30673972</v>
      </c>
      <c r="AS24" s="84">
        <v>4317.6412787599993</v>
      </c>
      <c r="AT24" s="84">
        <v>7522.4239794999994</v>
      </c>
      <c r="AU24" s="84">
        <v>18255.15473324</v>
      </c>
      <c r="AV24" s="86">
        <v>1716.2804522599999</v>
      </c>
      <c r="AW24" s="84">
        <v>9165.3635236699993</v>
      </c>
      <c r="AX24" s="84">
        <v>15180.57606965</v>
      </c>
      <c r="AY24" s="84">
        <v>31740.346061220007</v>
      </c>
      <c r="AZ24" s="86">
        <v>12826.203916389999</v>
      </c>
      <c r="BA24" s="84">
        <v>23215.198640069997</v>
      </c>
      <c r="BB24" s="84">
        <v>25529.871120520009</v>
      </c>
      <c r="BC24" s="84">
        <v>42435.93966263999</v>
      </c>
      <c r="BD24" s="86">
        <v>26966.940322360002</v>
      </c>
      <c r="BE24" s="84">
        <v>39556.997325030003</v>
      </c>
      <c r="BF24" s="84">
        <v>35817.345706349995</v>
      </c>
      <c r="BG24" s="84"/>
    </row>
    <row r="25" spans="1:59" ht="30" customHeight="1" x14ac:dyDescent="0.25">
      <c r="A25" s="111"/>
      <c r="B25" s="37" t="str">
        <f>IF('0'!$A$1=1,"Капітальні трансферти","Capital transfers")</f>
        <v>Капітальні трансферти</v>
      </c>
      <c r="C25" s="30">
        <v>3200</v>
      </c>
      <c r="D25" s="84">
        <v>2129.9049468599997</v>
      </c>
      <c r="E25" s="84">
        <v>5111.0324148499994</v>
      </c>
      <c r="F25" s="84">
        <v>7186.8213814600022</v>
      </c>
      <c r="G25" s="85">
        <v>9029.7156034399995</v>
      </c>
      <c r="H25" s="84">
        <v>2846.8931540599997</v>
      </c>
      <c r="I25" s="84">
        <v>5302.7758812800002</v>
      </c>
      <c r="J25" s="84">
        <v>6420.8437297200007</v>
      </c>
      <c r="K25" s="85">
        <v>5402.6675608500009</v>
      </c>
      <c r="L25" s="84">
        <v>1177.2983120900003</v>
      </c>
      <c r="M25" s="84">
        <v>3022.4523428800007</v>
      </c>
      <c r="N25" s="84">
        <v>3405.7494255900001</v>
      </c>
      <c r="O25" s="85">
        <v>3114.2263259800002</v>
      </c>
      <c r="P25" s="84">
        <v>613.6704608</v>
      </c>
      <c r="Q25" s="84">
        <v>598.81491533000008</v>
      </c>
      <c r="R25" s="84">
        <v>1255.1792164600001</v>
      </c>
      <c r="S25" s="85">
        <v>352.33412918000022</v>
      </c>
      <c r="T25" s="84">
        <v>257.80155268999999</v>
      </c>
      <c r="U25" s="84">
        <v>619.26172267000004</v>
      </c>
      <c r="V25" s="84">
        <v>1006.3542902700003</v>
      </c>
      <c r="W25" s="84">
        <v>3978.7347338900008</v>
      </c>
      <c r="X25" s="86">
        <v>226.95418474000002</v>
      </c>
      <c r="Y25" s="84">
        <v>656.62746960000004</v>
      </c>
      <c r="Z25" s="84">
        <v>4173.9862700100002</v>
      </c>
      <c r="AA25" s="84">
        <v>6533.13677241</v>
      </c>
      <c r="AB25" s="86">
        <v>205.74175068</v>
      </c>
      <c r="AC25" s="84">
        <v>2081.4385820699999</v>
      </c>
      <c r="AD25" s="84">
        <v>5469.3670683</v>
      </c>
      <c r="AE25" s="84">
        <v>14566.021040249998</v>
      </c>
      <c r="AF25" s="86">
        <v>692.82409005000011</v>
      </c>
      <c r="AG25" s="84">
        <v>5351.1547991299994</v>
      </c>
      <c r="AH25" s="84">
        <v>9417.2494451500006</v>
      </c>
      <c r="AI25" s="84">
        <v>21671.034323210006</v>
      </c>
      <c r="AJ25" s="86">
        <v>2726.7810754000002</v>
      </c>
      <c r="AK25" s="84">
        <v>8040.1229021700001</v>
      </c>
      <c r="AL25" s="84">
        <v>14330.177760569997</v>
      </c>
      <c r="AM25" s="84">
        <v>20223.826090919996</v>
      </c>
      <c r="AN25" s="86">
        <v>6096.0130492299995</v>
      </c>
      <c r="AO25" s="84">
        <v>9192.0535329199993</v>
      </c>
      <c r="AP25" s="84">
        <v>17795.484611799999</v>
      </c>
      <c r="AQ25" s="84">
        <v>36011.738606230007</v>
      </c>
      <c r="AR25" s="86">
        <v>2634.6938897</v>
      </c>
      <c r="AS25" s="84">
        <v>14952.892815679999</v>
      </c>
      <c r="AT25" s="84">
        <v>25547.130993729999</v>
      </c>
      <c r="AU25" s="84">
        <v>59224.552373460014</v>
      </c>
      <c r="AV25" s="86">
        <v>2355.4297129400002</v>
      </c>
      <c r="AW25" s="84">
        <v>1292.3875059500001</v>
      </c>
      <c r="AX25" s="84">
        <v>2463.57198178</v>
      </c>
      <c r="AY25" s="84">
        <v>24484.023611969998</v>
      </c>
      <c r="AZ25" s="86">
        <v>2091.8804451999999</v>
      </c>
      <c r="BA25" s="84">
        <v>11249.023575939998</v>
      </c>
      <c r="BB25" s="84">
        <v>43432.200280540004</v>
      </c>
      <c r="BC25" s="84">
        <v>48110.504396030003</v>
      </c>
      <c r="BD25" s="86">
        <v>1023.69903629</v>
      </c>
      <c r="BE25" s="84">
        <v>23566.412550719997</v>
      </c>
      <c r="BF25" s="84">
        <v>42687.592017659998</v>
      </c>
      <c r="BG25" s="84"/>
    </row>
    <row r="26" spans="1:59" ht="35.1" customHeight="1" x14ac:dyDescent="0.25">
      <c r="A26" s="111"/>
      <c r="B26" s="35" t="str">
        <f>IF('0'!$A$1=1,"Усього видатків","Total expenditure")</f>
        <v>Усього видатків</v>
      </c>
      <c r="C26" s="33"/>
      <c r="D26" s="87">
        <v>66690.984455570011</v>
      </c>
      <c r="E26" s="87">
        <v>81672.997420610031</v>
      </c>
      <c r="F26" s="87">
        <v>83686.407481629984</v>
      </c>
      <c r="G26" s="88">
        <v>101409.06868969003</v>
      </c>
      <c r="H26" s="87">
        <v>75951.480161279993</v>
      </c>
      <c r="I26" s="87">
        <v>92102.864600550005</v>
      </c>
      <c r="J26" s="87">
        <v>99208.742787769996</v>
      </c>
      <c r="K26" s="88">
        <v>128418.43872219004</v>
      </c>
      <c r="L26" s="87">
        <v>87857.122547830004</v>
      </c>
      <c r="M26" s="87">
        <v>97589.45969276996</v>
      </c>
      <c r="N26" s="87">
        <v>99867.196290220018</v>
      </c>
      <c r="O26" s="88">
        <v>118142.29485980008</v>
      </c>
      <c r="P26" s="87">
        <v>92817.821030680003</v>
      </c>
      <c r="Q26" s="87">
        <v>104741.62639583996</v>
      </c>
      <c r="R26" s="87">
        <v>101206.97371574005</v>
      </c>
      <c r="S26" s="88">
        <v>131451.36338366993</v>
      </c>
      <c r="T26" s="87">
        <v>108771.21511874998</v>
      </c>
      <c r="U26" s="87">
        <v>136903.70230802998</v>
      </c>
      <c r="V26" s="87">
        <v>127682.07144562004</v>
      </c>
      <c r="W26" s="87">
        <v>203554.42137967004</v>
      </c>
      <c r="X26" s="89">
        <v>140158.5086643</v>
      </c>
      <c r="Y26" s="87">
        <v>160251.09182669999</v>
      </c>
      <c r="Z26" s="87">
        <v>170355.98772829998</v>
      </c>
      <c r="AA26" s="87">
        <v>214118.13725435006</v>
      </c>
      <c r="AB26" s="89">
        <v>184559.73552124004</v>
      </c>
      <c r="AC26" s="87">
        <v>181474.93093172001</v>
      </c>
      <c r="AD26" s="87">
        <v>205059.2637865601</v>
      </c>
      <c r="AE26" s="87">
        <v>268359.10250273009</v>
      </c>
      <c r="AF26" s="89">
        <v>214278.28445102001</v>
      </c>
      <c r="AG26" s="87">
        <v>244624.20509210002</v>
      </c>
      <c r="AH26" s="87">
        <v>222384.49776626017</v>
      </c>
      <c r="AI26" s="87">
        <v>304564.83475592989</v>
      </c>
      <c r="AJ26" s="89">
        <v>237400.16229978</v>
      </c>
      <c r="AK26" s="87">
        <v>271165.21413517004</v>
      </c>
      <c r="AL26" s="87">
        <v>250457.12823634013</v>
      </c>
      <c r="AM26" s="87">
        <v>316099.58349644009</v>
      </c>
      <c r="AN26" s="89">
        <v>244499.16942097998</v>
      </c>
      <c r="AO26" s="87">
        <v>292417.77159220987</v>
      </c>
      <c r="AP26" s="87">
        <v>306360.20251202013</v>
      </c>
      <c r="AQ26" s="87">
        <v>444844.20139246993</v>
      </c>
      <c r="AR26" s="89">
        <v>276691.11612465995</v>
      </c>
      <c r="AS26" s="87">
        <v>356947.5535023901</v>
      </c>
      <c r="AT26" s="87">
        <v>327216.13178807998</v>
      </c>
      <c r="AU26" s="87">
        <v>530351.56008078996</v>
      </c>
      <c r="AV26" s="89">
        <v>383100.61260111001</v>
      </c>
      <c r="AW26" s="87">
        <v>653624.93106077006</v>
      </c>
      <c r="AX26" s="87">
        <v>710139.91884249018</v>
      </c>
      <c r="AY26" s="87">
        <v>958884.17105029989</v>
      </c>
      <c r="AZ26" s="89">
        <v>748655.64106843004</v>
      </c>
      <c r="BA26" s="87">
        <v>1037224.2129479599</v>
      </c>
      <c r="BB26" s="87">
        <v>1039726.42800588</v>
      </c>
      <c r="BC26" s="87">
        <v>1189206.6759370402</v>
      </c>
      <c r="BD26" s="89">
        <v>841148.48580243008</v>
      </c>
      <c r="BE26" s="87">
        <v>1094149.8880634597</v>
      </c>
      <c r="BF26" s="87">
        <v>1042517.20437853</v>
      </c>
      <c r="BG26" s="87"/>
    </row>
    <row r="27" spans="1:59" x14ac:dyDescent="0.25">
      <c r="A27" s="38"/>
      <c r="B27" s="39"/>
      <c r="C27" s="39"/>
      <c r="D27" s="39"/>
      <c r="E27" s="39"/>
      <c r="F27" s="39"/>
      <c r="G27" s="39"/>
      <c r="H27" s="39"/>
      <c r="I27" s="39"/>
      <c r="J27" s="39"/>
      <c r="K27" s="39"/>
      <c r="L27" s="39"/>
      <c r="M27" s="39"/>
      <c r="N27" s="39"/>
      <c r="O27" s="39"/>
      <c r="P27" s="31"/>
      <c r="Q27" s="31"/>
      <c r="R27" s="31"/>
      <c r="S27" s="31"/>
      <c r="T27" s="31"/>
      <c r="U27" s="31"/>
      <c r="V27" s="31"/>
      <c r="W27" s="31"/>
      <c r="X27" s="28"/>
      <c r="Y27" s="28"/>
      <c r="Z27" s="28"/>
      <c r="AA27" s="28"/>
    </row>
    <row r="28" spans="1:59" ht="14.1" customHeight="1" x14ac:dyDescent="0.25">
      <c r="A28" s="113" t="str">
        <f>'2'!A40</f>
        <v>* Дані розраховано згідно із квартальними та річними звітами Казначейства про виконання бюджету</v>
      </c>
      <c r="B28" s="113"/>
      <c r="C28" s="113"/>
      <c r="D28" s="40"/>
      <c r="E28" s="40"/>
      <c r="F28" s="40"/>
      <c r="G28" s="40"/>
      <c r="H28" s="40"/>
      <c r="I28" s="40"/>
      <c r="J28" s="40"/>
      <c r="K28" s="40"/>
      <c r="L28" s="41"/>
      <c r="M28" s="28"/>
      <c r="N28" s="28"/>
      <c r="O28" s="28"/>
      <c r="P28" s="28"/>
      <c r="Q28" s="28"/>
      <c r="R28" s="28"/>
      <c r="S28" s="28"/>
      <c r="T28" s="28"/>
      <c r="U28" s="28"/>
      <c r="V28" s="28"/>
      <c r="W28" s="28"/>
      <c r="X28" s="28"/>
      <c r="Y28" s="28"/>
      <c r="Z28" s="28"/>
      <c r="AA28" s="28"/>
    </row>
    <row r="29" spans="1:59" ht="13.95" customHeight="1" x14ac:dyDescent="0.25">
      <c r="A29" s="113"/>
      <c r="B29" s="113"/>
      <c r="C29" s="113"/>
      <c r="D29" s="40"/>
      <c r="E29" s="40"/>
      <c r="F29" s="40"/>
      <c r="G29" s="40"/>
      <c r="H29" s="40"/>
      <c r="I29" s="40"/>
      <c r="J29" s="40"/>
      <c r="K29" s="40"/>
      <c r="L29" s="41"/>
      <c r="M29" s="28"/>
      <c r="N29" s="28"/>
      <c r="O29" s="28"/>
      <c r="P29" s="28"/>
      <c r="Q29" s="28"/>
      <c r="R29" s="28"/>
      <c r="S29" s="28"/>
      <c r="T29" s="28"/>
      <c r="U29" s="28"/>
      <c r="V29" s="28"/>
      <c r="W29" s="28"/>
      <c r="X29" s="28"/>
      <c r="Y29" s="28"/>
      <c r="Z29" s="28"/>
      <c r="AA29" s="28"/>
    </row>
    <row r="30" spans="1:59" ht="13.95" customHeight="1" x14ac:dyDescent="0.25">
      <c r="A30" s="113"/>
      <c r="B30" s="113"/>
      <c r="C30" s="113"/>
      <c r="D30" s="28"/>
      <c r="E30" s="28"/>
      <c r="F30" s="28"/>
      <c r="G30" s="28"/>
      <c r="H30" s="28"/>
      <c r="I30" s="28"/>
      <c r="J30" s="28"/>
      <c r="K30" s="28"/>
      <c r="L30" s="28"/>
      <c r="M30" s="28"/>
      <c r="N30" s="28"/>
      <c r="O30" s="28"/>
      <c r="P30" s="28"/>
      <c r="Q30" s="28"/>
      <c r="R30" s="28"/>
      <c r="S30" s="28"/>
      <c r="T30" s="28"/>
      <c r="U30" s="28"/>
      <c r="V30" s="28"/>
      <c r="W30" s="28"/>
      <c r="X30" s="28"/>
      <c r="Y30" s="28"/>
      <c r="Z30" s="28"/>
      <c r="AA30" s="28"/>
    </row>
    <row r="31" spans="1:59" ht="13.95" customHeight="1" x14ac:dyDescent="0.25">
      <c r="A31" s="41"/>
      <c r="B31" s="41"/>
      <c r="C31" s="41"/>
      <c r="D31" s="28"/>
      <c r="E31" s="28"/>
      <c r="F31" s="28"/>
      <c r="G31" s="28"/>
      <c r="H31" s="28"/>
      <c r="I31" s="28"/>
      <c r="J31" s="28"/>
      <c r="K31" s="28"/>
      <c r="L31" s="28"/>
      <c r="M31" s="28"/>
      <c r="N31" s="28"/>
      <c r="O31" s="28"/>
      <c r="P31" s="28"/>
      <c r="Q31" s="28"/>
      <c r="R31" s="28"/>
      <c r="S31" s="28"/>
      <c r="T31" s="28"/>
      <c r="U31" s="28"/>
      <c r="V31" s="28"/>
      <c r="W31" s="28"/>
      <c r="X31" s="28"/>
      <c r="Y31" s="28"/>
      <c r="Z31" s="28"/>
      <c r="AA31" s="28"/>
    </row>
    <row r="32" spans="1:59" x14ac:dyDescent="0.25">
      <c r="A32" s="109"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2" s="109"/>
      <c r="C32" s="109"/>
      <c r="D32" s="28"/>
      <c r="E32" s="28"/>
      <c r="F32" s="28"/>
      <c r="G32" s="28"/>
      <c r="H32" s="28"/>
      <c r="I32" s="28"/>
      <c r="J32" s="28"/>
      <c r="K32" s="28"/>
      <c r="L32" s="28"/>
      <c r="M32" s="28"/>
      <c r="N32" s="28"/>
      <c r="O32" s="28"/>
      <c r="P32" s="28"/>
      <c r="Q32" s="28"/>
      <c r="R32" s="28"/>
      <c r="S32" s="28"/>
      <c r="T32" s="28"/>
      <c r="U32" s="28"/>
      <c r="V32" s="28"/>
      <c r="W32" s="28"/>
      <c r="X32" s="28"/>
      <c r="Y32" s="28"/>
      <c r="Z32" s="28"/>
      <c r="AA32" s="28"/>
    </row>
    <row r="33" spans="1:27" x14ac:dyDescent="0.25">
      <c r="A33" s="109"/>
      <c r="B33" s="109"/>
      <c r="C33" s="109"/>
      <c r="D33" s="28"/>
      <c r="E33" s="28"/>
      <c r="F33" s="28"/>
      <c r="G33" s="28"/>
      <c r="H33" s="28"/>
      <c r="I33" s="28"/>
      <c r="J33" s="28"/>
      <c r="K33" s="28"/>
      <c r="L33" s="28"/>
      <c r="M33" s="28"/>
      <c r="N33" s="28"/>
      <c r="O33" s="28"/>
      <c r="P33" s="28"/>
      <c r="Q33" s="28"/>
      <c r="R33" s="28"/>
      <c r="S33" s="28"/>
      <c r="T33" s="28"/>
      <c r="U33" s="28"/>
      <c r="V33" s="28"/>
      <c r="W33" s="28"/>
      <c r="X33" s="28"/>
      <c r="Y33" s="28"/>
      <c r="Z33" s="28"/>
      <c r="AA33" s="28"/>
    </row>
  </sheetData>
  <sheetProtection password="CF7A" sheet="1" formatCells="0"/>
  <mergeCells count="5">
    <mergeCell ref="A3:A15"/>
    <mergeCell ref="A16:A26"/>
    <mergeCell ref="A2:B2"/>
    <mergeCell ref="A32:C33"/>
    <mergeCell ref="A28:C30"/>
  </mergeCells>
  <phoneticPr fontId="24" type="noConversion"/>
  <hyperlinks>
    <hyperlink ref="A1" location="'0'!A1" display="'0'!A1"/>
  </hyperlinks>
  <printOptions verticalCentered="1"/>
  <pageMargins left="0.39370078740157483" right="0.19685039370078741" top="0.19685039370078741" bottom="0.19685039370078741" header="0.31496062992125984" footer="0.31496062992125984"/>
  <pageSetup paperSize="9" scale="64" orientation="landscape" r:id="rId1"/>
  <colBreaks count="2" manualBreakCount="2">
    <brk id="11" max="1048575" man="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9"/>
  <sheetViews>
    <sheetView showGridLines="0" zoomScale="60" zoomScaleNormal="60" workbookViewId="0">
      <pane xSplit="3" ySplit="2" topLeftCell="AT3" activePane="bottomRight" state="frozen"/>
      <selection pane="topRight" activeCell="D1" sqref="D1"/>
      <selection pane="bottomLeft" activeCell="A2" sqref="A2"/>
      <selection pane="bottomRight" activeCell="BD19" sqref="BD19:BF19"/>
    </sheetView>
  </sheetViews>
  <sheetFormatPr defaultColWidth="8.77734375" defaultRowHeight="13.8" x14ac:dyDescent="0.25"/>
  <cols>
    <col min="1" max="1" width="20.5546875" style="57" customWidth="1"/>
    <col min="2" max="2" width="70.5546875" style="62" customWidth="1"/>
    <col min="3" max="3" width="16.5546875" style="62" customWidth="1"/>
    <col min="4" max="23" width="10.5546875" style="62" customWidth="1"/>
    <col min="24" max="31" width="11.77734375" style="57" customWidth="1"/>
    <col min="32" max="51" width="12.77734375" style="57" customWidth="1"/>
    <col min="52" max="52" width="12.21875" style="57" customWidth="1"/>
    <col min="53" max="53" width="11.21875" style="57" customWidth="1"/>
    <col min="54" max="54" width="11.6640625" style="57" customWidth="1"/>
    <col min="55" max="55" width="12.77734375" style="57" customWidth="1"/>
    <col min="56" max="56" width="11.5546875" style="57" customWidth="1"/>
    <col min="57" max="57" width="11.21875" style="57" customWidth="1"/>
    <col min="58" max="58" width="11.88671875" style="57" customWidth="1"/>
    <col min="59" max="59" width="12.5546875" style="57" customWidth="1"/>
    <col min="60" max="16384" width="8.77734375" style="57"/>
  </cols>
  <sheetData>
    <row r="1" spans="1:59" ht="20.100000000000001" customHeight="1" x14ac:dyDescent="0.25">
      <c r="A1" s="9" t="s">
        <v>39</v>
      </c>
      <c r="B1" s="63"/>
      <c r="C1" s="63"/>
      <c r="D1" s="63"/>
      <c r="E1" s="63"/>
      <c r="F1" s="63"/>
      <c r="G1" s="63"/>
      <c r="H1" s="63"/>
      <c r="I1" s="63"/>
      <c r="J1" s="63"/>
      <c r="K1" s="63"/>
      <c r="L1" s="63"/>
      <c r="M1" s="63"/>
      <c r="N1" s="63"/>
      <c r="O1" s="63"/>
      <c r="P1" s="63"/>
      <c r="Q1" s="63"/>
      <c r="R1" s="63"/>
      <c r="S1" s="63"/>
      <c r="T1" s="63"/>
      <c r="U1" s="63"/>
      <c r="V1" s="63"/>
      <c r="W1" s="63"/>
      <c r="X1" s="15"/>
      <c r="Y1" s="15"/>
      <c r="Z1" s="15"/>
      <c r="AA1" s="15"/>
      <c r="AB1" s="15"/>
      <c r="AC1" s="15"/>
      <c r="AD1" s="15"/>
      <c r="AE1" s="15"/>
      <c r="AF1" s="15"/>
      <c r="AG1" s="15"/>
      <c r="AH1" s="15"/>
      <c r="AI1" s="15"/>
    </row>
    <row r="2" spans="1:59" ht="45" customHeight="1" x14ac:dyDescent="0.25">
      <c r="A2" s="112" t="str">
        <f>IF('0'!$A$1=1,"Фінансування Державного бюджету *
(млн. гривень)","State budget financing *
(UAH million)")</f>
        <v>Фінансування Державного бюджету *
(млн. гривень)</v>
      </c>
      <c r="B2" s="107"/>
      <c r="C2" s="12" t="str">
        <f>IF('0'!$A$1=1,"код бюджетної класифікації","budget classification
code")</f>
        <v>код бюджетної класифікації</v>
      </c>
      <c r="D2" s="66" t="s">
        <v>1</v>
      </c>
      <c r="E2" s="66" t="s">
        <v>2</v>
      </c>
      <c r="F2" s="66" t="s">
        <v>3</v>
      </c>
      <c r="G2" s="67" t="s">
        <v>4</v>
      </c>
      <c r="H2" s="66" t="s">
        <v>5</v>
      </c>
      <c r="I2" s="66" t="s">
        <v>6</v>
      </c>
      <c r="J2" s="66" t="s">
        <v>7</v>
      </c>
      <c r="K2" s="67" t="s">
        <v>8</v>
      </c>
      <c r="L2" s="66" t="s">
        <v>9</v>
      </c>
      <c r="M2" s="66" t="s">
        <v>10</v>
      </c>
      <c r="N2" s="66" t="s">
        <v>11</v>
      </c>
      <c r="O2" s="67" t="s">
        <v>12</v>
      </c>
      <c r="P2" s="66" t="s">
        <v>13</v>
      </c>
      <c r="Q2" s="66" t="s">
        <v>14</v>
      </c>
      <c r="R2" s="66" t="s">
        <v>15</v>
      </c>
      <c r="S2" s="67" t="s">
        <v>16</v>
      </c>
      <c r="T2" s="66" t="s">
        <v>17</v>
      </c>
      <c r="U2" s="66" t="s">
        <v>18</v>
      </c>
      <c r="V2" s="66" t="s">
        <v>19</v>
      </c>
      <c r="W2" s="66" t="s">
        <v>20</v>
      </c>
      <c r="X2" s="68" t="s">
        <v>23</v>
      </c>
      <c r="Y2" s="66" t="s">
        <v>24</v>
      </c>
      <c r="Z2" s="66" t="s">
        <v>25</v>
      </c>
      <c r="AA2" s="66" t="s">
        <v>26</v>
      </c>
      <c r="AB2" s="68" t="s">
        <v>27</v>
      </c>
      <c r="AC2" s="66" t="s">
        <v>28</v>
      </c>
      <c r="AD2" s="66" t="s">
        <v>29</v>
      </c>
      <c r="AE2" s="66" t="s">
        <v>30</v>
      </c>
      <c r="AF2" s="68" t="s">
        <v>31</v>
      </c>
      <c r="AG2" s="66" t="s">
        <v>32</v>
      </c>
      <c r="AH2" s="66" t="s">
        <v>33</v>
      </c>
      <c r="AI2" s="66" t="s">
        <v>34</v>
      </c>
      <c r="AJ2" s="68" t="s">
        <v>35</v>
      </c>
      <c r="AK2" s="66" t="s">
        <v>36</v>
      </c>
      <c r="AL2" s="66" t="s">
        <v>37</v>
      </c>
      <c r="AM2" s="66" t="s">
        <v>38</v>
      </c>
      <c r="AN2" s="68" t="s">
        <v>40</v>
      </c>
      <c r="AO2" s="66" t="s">
        <v>41</v>
      </c>
      <c r="AP2" s="66" t="s">
        <v>42</v>
      </c>
      <c r="AQ2" s="66" t="s">
        <v>43</v>
      </c>
      <c r="AR2" s="68" t="s">
        <v>44</v>
      </c>
      <c r="AS2" s="66" t="s">
        <v>45</v>
      </c>
      <c r="AT2" s="66" t="s">
        <v>46</v>
      </c>
      <c r="AU2" s="66" t="s">
        <v>47</v>
      </c>
      <c r="AV2" s="68" t="s">
        <v>48</v>
      </c>
      <c r="AW2" s="66" t="s">
        <v>49</v>
      </c>
      <c r="AX2" s="66" t="s">
        <v>50</v>
      </c>
      <c r="AY2" s="66" t="s">
        <v>51</v>
      </c>
      <c r="AZ2" s="68" t="s">
        <v>52</v>
      </c>
      <c r="BA2" s="66" t="s">
        <v>53</v>
      </c>
      <c r="BB2" s="66" t="s">
        <v>54</v>
      </c>
      <c r="BC2" s="66" t="s">
        <v>55</v>
      </c>
      <c r="BD2" s="68" t="s">
        <v>56</v>
      </c>
      <c r="BE2" s="66" t="s">
        <v>57</v>
      </c>
      <c r="BF2" s="66" t="s">
        <v>58</v>
      </c>
      <c r="BG2" s="66" t="s">
        <v>55</v>
      </c>
    </row>
    <row r="3" spans="1:59" ht="35.1" customHeight="1" x14ac:dyDescent="0.25">
      <c r="A3" s="104"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42" t="str">
        <f>IF('0'!$A$1=1,"Фінансування (дефіцит «+» / профіцит «-») **","Total financing (deficit «+» / surplus «-») **")</f>
        <v>Фінансування (дефіцит «+» / профіцит «-») **</v>
      </c>
      <c r="C3" s="43"/>
      <c r="D3" s="69">
        <v>903.21363042999724</v>
      </c>
      <c r="E3" s="69">
        <v>10053.816649039998</v>
      </c>
      <c r="F3" s="69">
        <v>-2758.9012505499959</v>
      </c>
      <c r="G3" s="70">
        <v>15359.426854660001</v>
      </c>
      <c r="H3" s="69">
        <v>-978.51565800000037</v>
      </c>
      <c r="I3" s="69">
        <v>7685.9278641899909</v>
      </c>
      <c r="J3" s="69">
        <v>17670.703100250008</v>
      </c>
      <c r="K3" s="70">
        <v>29067.105362459995</v>
      </c>
      <c r="L3" s="69">
        <v>4523.0693067700058</v>
      </c>
      <c r="M3" s="69">
        <v>18217.440094900005</v>
      </c>
      <c r="N3" s="69">
        <v>12468.858014529986</v>
      </c>
      <c r="O3" s="70">
        <v>29497.301348330002</v>
      </c>
      <c r="P3" s="69">
        <v>4094.1631607700028</v>
      </c>
      <c r="Q3" s="69">
        <v>18592.141206909997</v>
      </c>
      <c r="R3" s="69">
        <v>17418.822480280003</v>
      </c>
      <c r="S3" s="70">
        <v>37947.678377729993</v>
      </c>
      <c r="T3" s="69">
        <v>-4168.8623788499899</v>
      </c>
      <c r="U3" s="69">
        <v>6278.0407227299856</v>
      </c>
      <c r="V3" s="69">
        <v>-10902.685133149982</v>
      </c>
      <c r="W3" s="69">
        <v>53961.028547779963</v>
      </c>
      <c r="X3" s="71">
        <v>10566.782795820007</v>
      </c>
      <c r="Y3" s="69">
        <v>24521.672635720002</v>
      </c>
      <c r="Z3" s="69">
        <v>28313.595589169985</v>
      </c>
      <c r="AA3" s="69">
        <v>6860.0051940100311</v>
      </c>
      <c r="AB3" s="71">
        <v>9742.6625185700032</v>
      </c>
      <c r="AC3" s="69">
        <v>-38774.537744019995</v>
      </c>
      <c r="AD3" s="69">
        <v>14054.5178485</v>
      </c>
      <c r="AE3" s="69">
        <v>62859.444283560049</v>
      </c>
      <c r="AF3" s="71">
        <v>20563.253147260009</v>
      </c>
      <c r="AG3" s="69">
        <v>-10844.921158050307</v>
      </c>
      <c r="AH3" s="69">
        <v>-2413.492377349693</v>
      </c>
      <c r="AI3" s="69">
        <v>51946.30969565003</v>
      </c>
      <c r="AJ3" s="71">
        <v>26159.138492719994</v>
      </c>
      <c r="AK3" s="69">
        <v>-25285.941849799994</v>
      </c>
      <c r="AL3" s="69">
        <v>19784.68541876</v>
      </c>
      <c r="AM3" s="69">
        <v>60335.815107829978</v>
      </c>
      <c r="AN3" s="71">
        <v>32779.55204843</v>
      </c>
      <c r="AO3" s="69">
        <v>-13936.247370940011</v>
      </c>
      <c r="AP3" s="69">
        <v>62904.641264730017</v>
      </c>
      <c r="AQ3" s="69">
        <v>135863.04621110001</v>
      </c>
      <c r="AR3" s="71">
        <v>25418.285594279998</v>
      </c>
      <c r="AS3" s="69">
        <v>17751.511009980004</v>
      </c>
      <c r="AT3" s="69">
        <v>-3391.392976150004</v>
      </c>
      <c r="AU3" s="69">
        <v>159065.41395129001</v>
      </c>
      <c r="AV3" s="71">
        <f>56125711520.91/1000000</f>
        <v>56125.711520910001</v>
      </c>
      <c r="AW3" s="69">
        <v>352294.75849151995</v>
      </c>
      <c r="AX3" s="69">
        <v>86922.724316850072</v>
      </c>
      <c r="AY3" s="69">
        <v>419524.84714901994</v>
      </c>
      <c r="AZ3" s="71">
        <v>221405.75174946</v>
      </c>
      <c r="BA3" s="69">
        <v>256645.43252236</v>
      </c>
      <c r="BB3" s="69">
        <v>324580.16997634002</v>
      </c>
      <c r="BC3" s="69">
        <v>534241.2765787798</v>
      </c>
      <c r="BD3" s="71">
        <v>197896.65160104999</v>
      </c>
      <c r="BE3" s="69">
        <v>416602.23269993003</v>
      </c>
      <c r="BF3" s="69">
        <v>188393.03077175992</v>
      </c>
      <c r="BG3" s="69"/>
    </row>
    <row r="4" spans="1:59" ht="25.2" customHeight="1" x14ac:dyDescent="0.25">
      <c r="A4" s="105"/>
      <c r="B4" s="44" t="str">
        <f>IF('0'!$A$1=1,"Внутрішнє фінансування","Domestic financing")</f>
        <v>Внутрішнє фінансування</v>
      </c>
      <c r="C4" s="22">
        <v>200000</v>
      </c>
      <c r="D4" s="78">
        <v>-6011.3888053900018</v>
      </c>
      <c r="E4" s="78">
        <v>-60.84430839000197</v>
      </c>
      <c r="F4" s="78">
        <v>-3022.1703274999991</v>
      </c>
      <c r="G4" s="79">
        <v>18947.204062250006</v>
      </c>
      <c r="H4" s="78">
        <v>-121.48850470000029</v>
      </c>
      <c r="I4" s="78">
        <v>19594.164340689989</v>
      </c>
      <c r="J4" s="78">
        <v>-2552.8399435099964</v>
      </c>
      <c r="K4" s="79">
        <v>23691.215043479995</v>
      </c>
      <c r="L4" s="78">
        <v>1436.6086072600069</v>
      </c>
      <c r="M4" s="78">
        <v>21262.126142859997</v>
      </c>
      <c r="N4" s="78">
        <v>11198.941768559998</v>
      </c>
      <c r="O4" s="79">
        <v>16879.30085164999</v>
      </c>
      <c r="P4" s="78">
        <v>5413.2572851300029</v>
      </c>
      <c r="Q4" s="78">
        <v>-20880.798414500001</v>
      </c>
      <c r="R4" s="78">
        <v>5285.8587551900036</v>
      </c>
      <c r="S4" s="79">
        <v>45978.070780349997</v>
      </c>
      <c r="T4" s="78">
        <v>-56890.227778579989</v>
      </c>
      <c r="U4" s="78">
        <v>-20401.590687370022</v>
      </c>
      <c r="V4" s="78">
        <v>-40997.153248889983</v>
      </c>
      <c r="W4" s="78">
        <v>53766.274875449992</v>
      </c>
      <c r="X4" s="80">
        <v>3140.3762380900075</v>
      </c>
      <c r="Y4" s="78">
        <v>24408.009433460003</v>
      </c>
      <c r="Z4" s="78">
        <v>3755.4813242399869</v>
      </c>
      <c r="AA4" s="78">
        <v>5732.2547253999946</v>
      </c>
      <c r="AB4" s="80">
        <v>10953.248167270003</v>
      </c>
      <c r="AC4" s="78">
        <v>-54139.045803319998</v>
      </c>
      <c r="AD4" s="78">
        <v>-15867.915513249995</v>
      </c>
      <c r="AE4" s="78">
        <v>69977.337040270024</v>
      </c>
      <c r="AF4" s="80">
        <v>28935.36650388001</v>
      </c>
      <c r="AG4" s="78">
        <v>1843.1174028096866</v>
      </c>
      <c r="AH4" s="78">
        <v>-12400.340522809689</v>
      </c>
      <c r="AI4" s="78">
        <v>-3886.1728193199706</v>
      </c>
      <c r="AJ4" s="80">
        <v>9462.3399675199889</v>
      </c>
      <c r="AK4" s="78">
        <v>-20708.567539979991</v>
      </c>
      <c r="AL4" s="78">
        <v>47000.944947210002</v>
      </c>
      <c r="AM4" s="78">
        <v>49250.620338689994</v>
      </c>
      <c r="AN4" s="80">
        <v>4938.419054799997</v>
      </c>
      <c r="AO4" s="78">
        <v>-51936.735996669995</v>
      </c>
      <c r="AP4" s="78">
        <v>86337.878171569988</v>
      </c>
      <c r="AQ4" s="78">
        <v>82482.540363089996</v>
      </c>
      <c r="AR4" s="80">
        <v>38144.680818690002</v>
      </c>
      <c r="AS4" s="78">
        <v>-21879.193346290002</v>
      </c>
      <c r="AT4" s="78">
        <v>3658.6298034899992</v>
      </c>
      <c r="AU4" s="78">
        <v>63507.422654770002</v>
      </c>
      <c r="AV4" s="80">
        <v>-34133.173044509997</v>
      </c>
      <c r="AW4" s="78">
        <v>246948.17706071999</v>
      </c>
      <c r="AX4" s="78">
        <v>12743.611713490012</v>
      </c>
      <c r="AY4" s="78">
        <v>123736.44397033998</v>
      </c>
      <c r="AZ4" s="80">
        <v>-28833.859984810002</v>
      </c>
      <c r="BA4" s="78">
        <v>-64473.767807280004</v>
      </c>
      <c r="BB4" s="78">
        <v>107829.71830393001</v>
      </c>
      <c r="BC4" s="78">
        <v>237472.83960733001</v>
      </c>
      <c r="BD4" s="80">
        <v>-140036.60624669</v>
      </c>
      <c r="BE4" s="78">
        <v>311860.39835507004</v>
      </c>
      <c r="BF4" s="78">
        <v>3008.8212873999728</v>
      </c>
      <c r="BG4" s="78"/>
    </row>
    <row r="5" spans="1:59" ht="20.100000000000001" customHeight="1" x14ac:dyDescent="0.25">
      <c r="A5" s="105"/>
      <c r="B5" s="24" t="str">
        <f>IF('0'!$A$1=1,"Фінансування за рахунок позик банківських установ","Loans from banks")</f>
        <v>Фінансування за рахунок позик банківських установ</v>
      </c>
      <c r="C5" s="22">
        <v>202000</v>
      </c>
      <c r="D5" s="78">
        <v>-33.063130620000003</v>
      </c>
      <c r="E5" s="78">
        <v>-33.063130620000003</v>
      </c>
      <c r="F5" s="78">
        <v>-33.063130619999995</v>
      </c>
      <c r="G5" s="79">
        <v>-33.06313062000001</v>
      </c>
      <c r="H5" s="78">
        <v>-33.063130620000003</v>
      </c>
      <c r="I5" s="78">
        <v>-33.063130620000003</v>
      </c>
      <c r="J5" s="78">
        <v>-33.063130619999995</v>
      </c>
      <c r="K5" s="79">
        <v>-33.06313062000001</v>
      </c>
      <c r="L5" s="78">
        <v>-33.063130620000003</v>
      </c>
      <c r="M5" s="78">
        <v>-33.063130620000003</v>
      </c>
      <c r="N5" s="78">
        <v>-33.063130619999995</v>
      </c>
      <c r="O5" s="79">
        <v>-33.06313062000001</v>
      </c>
      <c r="P5" s="78">
        <v>-33.063130620000003</v>
      </c>
      <c r="Q5" s="78">
        <v>-33.063130620000003</v>
      </c>
      <c r="R5" s="78">
        <v>-33.063130619999995</v>
      </c>
      <c r="S5" s="79">
        <v>-33.06313062000001</v>
      </c>
      <c r="T5" s="78">
        <v>-33.063130620000003</v>
      </c>
      <c r="U5" s="78">
        <v>-33.063130620000003</v>
      </c>
      <c r="V5" s="78">
        <v>-33.063130619999995</v>
      </c>
      <c r="W5" s="78">
        <v>-33.06313062000001</v>
      </c>
      <c r="X5" s="80">
        <v>-33.063130620000003</v>
      </c>
      <c r="Y5" s="78">
        <v>-33.063130620000003</v>
      </c>
      <c r="Z5" s="78">
        <v>-33.063130619999995</v>
      </c>
      <c r="AA5" s="78">
        <v>-33.06313062000001</v>
      </c>
      <c r="AB5" s="80">
        <v>-33.063130620000003</v>
      </c>
      <c r="AC5" s="78">
        <v>-33.063130620000003</v>
      </c>
      <c r="AD5" s="78">
        <v>0</v>
      </c>
      <c r="AE5" s="78">
        <v>-66.126261240000005</v>
      </c>
      <c r="AF5" s="80">
        <v>0</v>
      </c>
      <c r="AG5" s="78">
        <v>-33.063130620000003</v>
      </c>
      <c r="AH5" s="78">
        <v>-33.063130620000003</v>
      </c>
      <c r="AI5" s="78">
        <v>-66.126261240000005</v>
      </c>
      <c r="AJ5" s="80">
        <v>0</v>
      </c>
      <c r="AK5" s="78">
        <v>-33.063130620000003</v>
      </c>
      <c r="AL5" s="78">
        <v>-66.126261239999991</v>
      </c>
      <c r="AM5" s="78">
        <v>-33.06313062000001</v>
      </c>
      <c r="AN5" s="80">
        <v>-33.063130620000003</v>
      </c>
      <c r="AO5" s="78">
        <v>-33.063130620000003</v>
      </c>
      <c r="AP5" s="78">
        <v>-33.063130619999995</v>
      </c>
      <c r="AQ5" s="78">
        <v>-33.06313062000001</v>
      </c>
      <c r="AR5" s="80">
        <v>-33.063130620000003</v>
      </c>
      <c r="AS5" s="78">
        <v>-33.063130620000003</v>
      </c>
      <c r="AT5" s="78">
        <v>-33.063130619999995</v>
      </c>
      <c r="AU5" s="78">
        <v>-33.06313062000001</v>
      </c>
      <c r="AV5" s="80">
        <v>-33.063130620000003</v>
      </c>
      <c r="AW5" s="78">
        <v>-33.063130620000003</v>
      </c>
      <c r="AX5" s="78">
        <v>-33.063130619999995</v>
      </c>
      <c r="AY5" s="78">
        <v>-33.06313062000001</v>
      </c>
      <c r="AZ5" s="80">
        <v>-33.063130620000003</v>
      </c>
      <c r="BA5" s="78">
        <v>-33.063130620000003</v>
      </c>
      <c r="BB5" s="78">
        <v>0</v>
      </c>
      <c r="BC5" s="78">
        <v>-66.126261239999991</v>
      </c>
      <c r="BD5" s="80">
        <v>0</v>
      </c>
      <c r="BE5" s="78">
        <v>-33.063130620000003</v>
      </c>
      <c r="BF5" s="78">
        <v>-66.126261239999991</v>
      </c>
      <c r="BG5" s="78"/>
    </row>
    <row r="6" spans="1:59" ht="20.100000000000001" customHeight="1" x14ac:dyDescent="0.25">
      <c r="A6" s="105"/>
      <c r="B6" s="24" t="str">
        <f>IF('0'!$A$1=1,"Інше внутрішнє фінансування","Other domestic financing")</f>
        <v>Інше внутрішнє фінансування</v>
      </c>
      <c r="C6" s="22">
        <v>203000</v>
      </c>
      <c r="D6" s="78">
        <v>1440.6649152499999</v>
      </c>
      <c r="E6" s="78">
        <v>19226.423130660001</v>
      </c>
      <c r="F6" s="78">
        <v>-11691.194899720002</v>
      </c>
      <c r="G6" s="79">
        <v>12478.641988030002</v>
      </c>
      <c r="H6" s="78">
        <v>13805.905149720002</v>
      </c>
      <c r="I6" s="78">
        <v>16480.691005809993</v>
      </c>
      <c r="J6" s="78">
        <v>-443.8420697099973</v>
      </c>
      <c r="K6" s="79">
        <v>-224.52510412000265</v>
      </c>
      <c r="L6" s="78">
        <v>26417.951986799999</v>
      </c>
      <c r="M6" s="78">
        <v>15772.683632070002</v>
      </c>
      <c r="N6" s="78">
        <v>8810.0935767299961</v>
      </c>
      <c r="O6" s="79">
        <v>16240.644986520012</v>
      </c>
      <c r="P6" s="78">
        <v>11270.24700214</v>
      </c>
      <c r="Q6" s="78">
        <v>13261.36579493</v>
      </c>
      <c r="R6" s="78">
        <v>80840.310454999984</v>
      </c>
      <c r="S6" s="79">
        <v>54337.564682009994</v>
      </c>
      <c r="T6" s="78">
        <v>4085.6333968399999</v>
      </c>
      <c r="U6" s="78">
        <v>-1054.8001481799961</v>
      </c>
      <c r="V6" s="78">
        <v>-64.384253110000827</v>
      </c>
      <c r="W6" s="78">
        <v>4982.8702000000003</v>
      </c>
      <c r="X6" s="80">
        <v>16963.800065669999</v>
      </c>
      <c r="Y6" s="78">
        <v>22073.512539169995</v>
      </c>
      <c r="Z6" s="78">
        <v>-3854.2862152300004</v>
      </c>
      <c r="AA6" s="78">
        <v>108986.16899764998</v>
      </c>
      <c r="AB6" s="80">
        <v>29625.348584290001</v>
      </c>
      <c r="AC6" s="78">
        <v>-17439.455398140002</v>
      </c>
      <c r="AD6" s="78">
        <v>19082.42754673001</v>
      </c>
      <c r="AE6" s="78">
        <v>47103.331247150025</v>
      </c>
      <c r="AF6" s="80">
        <v>2116.0634826200026</v>
      </c>
      <c r="AG6" s="78">
        <v>1102.2678618699879</v>
      </c>
      <c r="AH6" s="78">
        <v>-3560.5669965699922</v>
      </c>
      <c r="AI6" s="78">
        <v>7820.3980435200356</v>
      </c>
      <c r="AJ6" s="80">
        <v>4312.9221719899906</v>
      </c>
      <c r="AK6" s="78">
        <v>19765.960708070008</v>
      </c>
      <c r="AL6" s="78">
        <v>55104.643140820001</v>
      </c>
      <c r="AM6" s="78">
        <v>5444.2697122199752</v>
      </c>
      <c r="AN6" s="80">
        <v>9785.4176067600019</v>
      </c>
      <c r="AO6" s="78">
        <v>31222.424786689993</v>
      </c>
      <c r="AP6" s="78">
        <v>-10256.143637489997</v>
      </c>
      <c r="AQ6" s="78">
        <v>118693.17136756</v>
      </c>
      <c r="AR6" s="80">
        <v>35948.203031449993</v>
      </c>
      <c r="AS6" s="78">
        <v>-17023.492059469994</v>
      </c>
      <c r="AT6" s="78">
        <v>2654.526006619999</v>
      </c>
      <c r="AU6" s="78">
        <v>57625.446462379994</v>
      </c>
      <c r="AV6" s="80">
        <v>-6893.4861606599998</v>
      </c>
      <c r="AW6" s="78">
        <v>237830.34496449999</v>
      </c>
      <c r="AX6" s="78">
        <v>22671.518514719995</v>
      </c>
      <c r="AY6" s="78">
        <v>162881.23151952002</v>
      </c>
      <c r="AZ6" s="80">
        <v>114512.64493377</v>
      </c>
      <c r="BA6" s="78">
        <v>-31181.773783860001</v>
      </c>
      <c r="BB6" s="78">
        <v>91196.704416210006</v>
      </c>
      <c r="BC6" s="78">
        <v>234957.95633109001</v>
      </c>
      <c r="BD6" s="80">
        <v>116188.14684208999</v>
      </c>
      <c r="BE6" s="78">
        <v>294700.66196713998</v>
      </c>
      <c r="BF6" s="78">
        <v>-17838.667568709978</v>
      </c>
      <c r="BG6" s="78"/>
    </row>
    <row r="7" spans="1:59" ht="20.100000000000001" customHeight="1" x14ac:dyDescent="0.25">
      <c r="A7" s="105"/>
      <c r="B7" s="24" t="str">
        <f>IF('0'!$A$1=1,"Надходження від приватизації державного майна","Privatization")</f>
        <v>Надходження від приватизації державного майна</v>
      </c>
      <c r="C7" s="22">
        <v>204000</v>
      </c>
      <c r="D7" s="78">
        <v>1094.40764949</v>
      </c>
      <c r="E7" s="78">
        <v>9865.8675881800009</v>
      </c>
      <c r="F7" s="78">
        <v>33.912986530000126</v>
      </c>
      <c r="G7" s="79">
        <v>486.11736546999964</v>
      </c>
      <c r="H7" s="78">
        <v>4086.3346078499999</v>
      </c>
      <c r="I7" s="78">
        <v>1007.6758051400002</v>
      </c>
      <c r="J7" s="78">
        <v>257.07116832000065</v>
      </c>
      <c r="K7" s="79">
        <v>1412.463312509999</v>
      </c>
      <c r="L7" s="78">
        <v>25.83061206</v>
      </c>
      <c r="M7" s="78">
        <v>147.13959260000001</v>
      </c>
      <c r="N7" s="78">
        <v>743.07458912999994</v>
      </c>
      <c r="O7" s="79">
        <v>563.92388134000009</v>
      </c>
      <c r="P7" s="78">
        <v>47.665758060000002</v>
      </c>
      <c r="Q7" s="78">
        <v>5.0901178200000032</v>
      </c>
      <c r="R7" s="78">
        <v>5.7007947299999913</v>
      </c>
      <c r="S7" s="79">
        <v>408.46405630999999</v>
      </c>
      <c r="T7" s="78">
        <v>104.087772</v>
      </c>
      <c r="U7" s="78">
        <v>12.696049849999994</v>
      </c>
      <c r="V7" s="78">
        <v>10.05858846000001</v>
      </c>
      <c r="W7" s="78">
        <v>24.646278449999997</v>
      </c>
      <c r="X7" s="80">
        <v>24.321710339999999</v>
      </c>
      <c r="Y7" s="78">
        <v>17.727795659999995</v>
      </c>
      <c r="Z7" s="78">
        <v>30.810490540000018</v>
      </c>
      <c r="AA7" s="78">
        <v>116.06300812999997</v>
      </c>
      <c r="AB7" s="80">
        <v>17.01244707</v>
      </c>
      <c r="AC7" s="78">
        <v>93.785808450000019</v>
      </c>
      <c r="AD7" s="78">
        <v>3191.9575878399996</v>
      </c>
      <c r="AE7" s="78">
        <v>74.0030123800002</v>
      </c>
      <c r="AF7" s="80">
        <v>34.631883459999997</v>
      </c>
      <c r="AG7" s="78">
        <v>15.271777049999997</v>
      </c>
      <c r="AH7" s="78">
        <v>27.441837610000007</v>
      </c>
      <c r="AI7" s="78">
        <v>191.40970068000001</v>
      </c>
      <c r="AJ7" s="80">
        <v>183.97759181999999</v>
      </c>
      <c r="AK7" s="78">
        <v>81.555674420000003</v>
      </c>
      <c r="AL7" s="78">
        <v>132.70532214999997</v>
      </c>
      <c r="AM7" s="78">
        <v>151.27739831000014</v>
      </c>
      <c r="AN7" s="80">
        <v>202.28538115000001</v>
      </c>
      <c r="AO7" s="78">
        <v>304.57980124999995</v>
      </c>
      <c r="AP7" s="78">
        <v>1385.6860051999997</v>
      </c>
      <c r="AQ7" s="78">
        <v>355.62658166999995</v>
      </c>
      <c r="AR7" s="80">
        <v>529.68709856999999</v>
      </c>
      <c r="AS7" s="78">
        <v>519.21500508999998</v>
      </c>
      <c r="AT7" s="78">
        <v>1037.4472259700003</v>
      </c>
      <c r="AU7" s="78">
        <v>3011.5148078599996</v>
      </c>
      <c r="AV7" s="80">
        <v>296.86541169999998</v>
      </c>
      <c r="AW7" s="78">
        <v>0.73414593000001105</v>
      </c>
      <c r="AX7" s="78">
        <v>5.9797569599999747</v>
      </c>
      <c r="AY7" s="78">
        <v>1408.4412870900001</v>
      </c>
      <c r="AZ7" s="80">
        <v>902.12909817999991</v>
      </c>
      <c r="BA7" s="78">
        <v>915.95241145000011</v>
      </c>
      <c r="BB7" s="78">
        <v>865.56145138000045</v>
      </c>
      <c r="BC7" s="78">
        <v>470.79856663999942</v>
      </c>
      <c r="BD7" s="80">
        <v>607.53171669000005</v>
      </c>
      <c r="BE7" s="78">
        <v>443.1311419299999</v>
      </c>
      <c r="BF7" s="78">
        <v>1177.8667194999998</v>
      </c>
      <c r="BG7" s="78"/>
    </row>
    <row r="8" spans="1:59" ht="35.1" customHeight="1" x14ac:dyDescent="0.25">
      <c r="A8" s="105"/>
      <c r="B8" s="24"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22">
        <v>205000</v>
      </c>
      <c r="D8" s="78">
        <v>-168.19013620000004</v>
      </c>
      <c r="E8" s="78">
        <v>2414.8784282099996</v>
      </c>
      <c r="F8" s="78">
        <v>-4750.8915275299996</v>
      </c>
      <c r="G8" s="79">
        <v>2730.1295994600005</v>
      </c>
      <c r="H8" s="78">
        <v>789.0048059400001</v>
      </c>
      <c r="I8" s="78">
        <v>1682.3818701699997</v>
      </c>
      <c r="J8" s="78">
        <v>-2202.3982599599999</v>
      </c>
      <c r="K8" s="79">
        <v>-3251.3542722000011</v>
      </c>
      <c r="L8" s="78">
        <v>-3522.08202708</v>
      </c>
      <c r="M8" s="78">
        <v>1512.0753387899999</v>
      </c>
      <c r="N8" s="78">
        <v>-3503.9236953399995</v>
      </c>
      <c r="O8" s="79">
        <v>1161.723207510001</v>
      </c>
      <c r="P8" s="78">
        <v>-1411.0137184800001</v>
      </c>
      <c r="Q8" s="78">
        <v>1371.8884144600001</v>
      </c>
      <c r="R8" s="78">
        <v>-1631.5618732999994</v>
      </c>
      <c r="S8" s="79">
        <v>840.62031196999828</v>
      </c>
      <c r="T8" s="78">
        <v>-565.29499957999985</v>
      </c>
      <c r="U8" s="78">
        <v>-840.46313973999929</v>
      </c>
      <c r="V8" s="78">
        <v>-1630.3850063999992</v>
      </c>
      <c r="W8" s="78">
        <v>1899.0565861899993</v>
      </c>
      <c r="X8" s="80">
        <v>-1334.17216564</v>
      </c>
      <c r="Y8" s="78">
        <v>1237.9710490199993</v>
      </c>
      <c r="Z8" s="78">
        <v>-2719.43014296</v>
      </c>
      <c r="AA8" s="78">
        <v>2997.6588649100013</v>
      </c>
      <c r="AB8" s="80">
        <v>-1870.0427967699995</v>
      </c>
      <c r="AC8" s="78">
        <v>1033.2982854099992</v>
      </c>
      <c r="AD8" s="78">
        <v>-2802.8210176300008</v>
      </c>
      <c r="AE8" s="78">
        <v>3962.0182757100001</v>
      </c>
      <c r="AF8" s="80">
        <v>-1431.9652957099988</v>
      </c>
      <c r="AG8" s="78">
        <v>1799.2020541699985</v>
      </c>
      <c r="AH8" s="78">
        <v>-4104.6578688199979</v>
      </c>
      <c r="AI8" s="78">
        <v>2606.2791330499995</v>
      </c>
      <c r="AJ8" s="80">
        <v>-1780.876717989999</v>
      </c>
      <c r="AK8" s="78">
        <v>1192.9201551899978</v>
      </c>
      <c r="AL8" s="78">
        <v>-4763.2205991900009</v>
      </c>
      <c r="AM8" s="78">
        <v>4914.0648461999999</v>
      </c>
      <c r="AN8" s="80">
        <v>-2982.6276485399981</v>
      </c>
      <c r="AO8" s="78">
        <v>-2562.8545060500014</v>
      </c>
      <c r="AP8" s="78">
        <v>-1510.3089901600006</v>
      </c>
      <c r="AQ8" s="78">
        <v>571.3166920499998</v>
      </c>
      <c r="AR8" s="80">
        <v>-1367.1196188199999</v>
      </c>
      <c r="AS8" s="78">
        <v>-11968.159135110001</v>
      </c>
      <c r="AT8" s="78">
        <v>6847.065983550001</v>
      </c>
      <c r="AU8" s="78">
        <v>7314.2276658800001</v>
      </c>
      <c r="AV8" s="80">
        <v>-7911.2396464200001</v>
      </c>
      <c r="AW8" s="78">
        <v>764.11349978999988</v>
      </c>
      <c r="AX8" s="78">
        <v>-5391.2080671600015</v>
      </c>
      <c r="AY8" s="78">
        <v>-18742.89914116</v>
      </c>
      <c r="AZ8" s="80">
        <v>-7132.5502384600004</v>
      </c>
      <c r="BA8" s="78">
        <v>-208.09318624999923</v>
      </c>
      <c r="BB8" s="78">
        <v>11168.760387729999</v>
      </c>
      <c r="BC8" s="78">
        <v>-1686.1306509799979</v>
      </c>
      <c r="BD8" s="80">
        <v>-6989.5678010800002</v>
      </c>
      <c r="BE8" s="78">
        <v>469.5512436300005</v>
      </c>
      <c r="BF8" s="78">
        <v>-6463.7125081099985</v>
      </c>
      <c r="BG8" s="78"/>
    </row>
    <row r="9" spans="1:59" ht="35.1" customHeight="1" x14ac:dyDescent="0.25">
      <c r="A9" s="105"/>
      <c r="B9" s="24"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22">
        <v>206000</v>
      </c>
      <c r="D9" s="78">
        <v>0</v>
      </c>
      <c r="E9" s="78">
        <v>-17354.001</v>
      </c>
      <c r="F9" s="78">
        <v>0</v>
      </c>
      <c r="G9" s="79">
        <v>-4000</v>
      </c>
      <c r="H9" s="78">
        <v>-6000</v>
      </c>
      <c r="I9" s="78">
        <v>0</v>
      </c>
      <c r="J9" s="78">
        <v>-1000</v>
      </c>
      <c r="K9" s="79">
        <v>0</v>
      </c>
      <c r="L9" s="78">
        <v>-8000</v>
      </c>
      <c r="M9" s="78">
        <v>0</v>
      </c>
      <c r="N9" s="78">
        <v>-5000</v>
      </c>
      <c r="O9" s="79">
        <v>-1700</v>
      </c>
      <c r="P9" s="78">
        <v>-11066.4</v>
      </c>
      <c r="Q9" s="78">
        <v>-11800.000000000002</v>
      </c>
      <c r="R9" s="78">
        <v>-73743.176000000007</v>
      </c>
      <c r="S9" s="79">
        <v>-26716.47</v>
      </c>
      <c r="T9" s="78">
        <v>-17200</v>
      </c>
      <c r="U9" s="78">
        <v>-30503.998</v>
      </c>
      <c r="V9" s="78">
        <v>-10833</v>
      </c>
      <c r="W9" s="78">
        <v>-16064.049699999996</v>
      </c>
      <c r="X9" s="80">
        <v>-14274.52</v>
      </c>
      <c r="Y9" s="78">
        <v>0</v>
      </c>
      <c r="Z9" s="78">
        <v>0</v>
      </c>
      <c r="AA9" s="78">
        <v>-114940.99799999999</v>
      </c>
      <c r="AB9" s="80">
        <v>-26387.882000000001</v>
      </c>
      <c r="AC9" s="78">
        <v>0</v>
      </c>
      <c r="AD9" s="78">
        <v>-22499.994999999999</v>
      </c>
      <c r="AE9" s="78">
        <v>-21815.120000000003</v>
      </c>
      <c r="AF9" s="80">
        <v>0</v>
      </c>
      <c r="AG9" s="78">
        <v>0</v>
      </c>
      <c r="AH9" s="78">
        <v>1000</v>
      </c>
      <c r="AI9" s="78">
        <v>0</v>
      </c>
      <c r="AJ9" s="80">
        <v>3250</v>
      </c>
      <c r="AK9" s="78">
        <v>3250</v>
      </c>
      <c r="AL9" s="78">
        <v>2617.6299999999992</v>
      </c>
      <c r="AM9" s="78">
        <v>0</v>
      </c>
      <c r="AN9" s="80">
        <v>2000.13714286</v>
      </c>
      <c r="AO9" s="78">
        <v>0</v>
      </c>
      <c r="AP9" s="78">
        <v>-6839.9991637599996</v>
      </c>
      <c r="AQ9" s="78">
        <v>1.0000003385357559E-6</v>
      </c>
      <c r="AR9" s="80">
        <v>2002.3345054900001</v>
      </c>
      <c r="AS9" s="78">
        <v>-1800</v>
      </c>
      <c r="AT9" s="78">
        <v>2069.4593406600002</v>
      </c>
      <c r="AU9" s="78">
        <v>-20000</v>
      </c>
      <c r="AV9" s="80">
        <v>0</v>
      </c>
      <c r="AW9" s="78">
        <v>0</v>
      </c>
      <c r="AX9" s="78">
        <v>0</v>
      </c>
      <c r="AY9" s="78">
        <v>-30000</v>
      </c>
      <c r="AZ9" s="80">
        <v>0</v>
      </c>
      <c r="BA9" s="78">
        <v>0</v>
      </c>
      <c r="BB9" s="78">
        <v>0</v>
      </c>
      <c r="BC9" s="78">
        <v>0</v>
      </c>
      <c r="BD9" s="80">
        <v>0</v>
      </c>
      <c r="BE9" s="78">
        <v>0</v>
      </c>
      <c r="BF9" s="78">
        <v>0</v>
      </c>
      <c r="BG9" s="78"/>
    </row>
    <row r="10" spans="1:59" ht="19.95" customHeight="1" x14ac:dyDescent="0.25">
      <c r="A10" s="105"/>
      <c r="B10" s="24" t="str">
        <f>IF('0'!$A$1=1,"Коригування","Adjustments")</f>
        <v>Коригування</v>
      </c>
      <c r="C10" s="22"/>
      <c r="D10" s="78">
        <v>0</v>
      </c>
      <c r="E10" s="78">
        <v>0</v>
      </c>
      <c r="F10" s="78">
        <v>0</v>
      </c>
      <c r="G10" s="79">
        <v>0</v>
      </c>
      <c r="H10" s="78">
        <v>0</v>
      </c>
      <c r="I10" s="78">
        <v>0</v>
      </c>
      <c r="J10" s="78">
        <v>0</v>
      </c>
      <c r="K10" s="79">
        <v>0</v>
      </c>
      <c r="L10" s="78">
        <v>0</v>
      </c>
      <c r="M10" s="78">
        <v>0</v>
      </c>
      <c r="N10" s="78">
        <v>0</v>
      </c>
      <c r="O10" s="79">
        <v>0</v>
      </c>
      <c r="P10" s="78">
        <v>0</v>
      </c>
      <c r="Q10" s="78">
        <v>0</v>
      </c>
      <c r="R10" s="78">
        <v>0</v>
      </c>
      <c r="S10" s="79">
        <v>0</v>
      </c>
      <c r="T10" s="78">
        <v>0</v>
      </c>
      <c r="U10" s="78">
        <v>0</v>
      </c>
      <c r="V10" s="78">
        <v>0</v>
      </c>
      <c r="W10" s="78">
        <v>0</v>
      </c>
      <c r="X10" s="80">
        <v>0</v>
      </c>
      <c r="Y10" s="78">
        <v>0</v>
      </c>
      <c r="Z10" s="78">
        <v>0</v>
      </c>
      <c r="AA10" s="78">
        <v>0</v>
      </c>
      <c r="AB10" s="80">
        <v>0</v>
      </c>
      <c r="AC10" s="78">
        <v>5238.9077506399999</v>
      </c>
      <c r="AD10" s="78">
        <v>0</v>
      </c>
      <c r="AE10" s="78">
        <v>0</v>
      </c>
      <c r="AF10" s="80">
        <v>0</v>
      </c>
      <c r="AG10" s="78">
        <v>0</v>
      </c>
      <c r="AH10" s="78">
        <v>0</v>
      </c>
      <c r="AI10" s="78">
        <v>0</v>
      </c>
      <c r="AJ10" s="80">
        <v>0</v>
      </c>
      <c r="AK10" s="78">
        <v>0</v>
      </c>
      <c r="AL10" s="78">
        <v>0</v>
      </c>
      <c r="AM10" s="78">
        <v>0</v>
      </c>
      <c r="AN10" s="80">
        <v>0</v>
      </c>
      <c r="AO10" s="78">
        <v>0</v>
      </c>
      <c r="AP10" s="78">
        <v>-8.3624000000000003E-4</v>
      </c>
      <c r="AQ10" s="78">
        <v>0</v>
      </c>
      <c r="AR10" s="80">
        <v>0</v>
      </c>
      <c r="AS10" s="78">
        <v>0</v>
      </c>
      <c r="AT10" s="78">
        <v>0</v>
      </c>
      <c r="AU10" s="78">
        <v>0</v>
      </c>
      <c r="AV10" s="80">
        <v>0</v>
      </c>
      <c r="AW10" s="78">
        <v>0</v>
      </c>
      <c r="AX10" s="78">
        <v>0</v>
      </c>
      <c r="AY10" s="78">
        <v>0</v>
      </c>
      <c r="AZ10" s="80">
        <v>1138.7650000000001</v>
      </c>
      <c r="BA10" s="78">
        <v>0</v>
      </c>
      <c r="BB10" s="78">
        <v>0</v>
      </c>
      <c r="BC10" s="78">
        <v>0</v>
      </c>
      <c r="BD10" s="80">
        <v>0</v>
      </c>
      <c r="BE10" s="78">
        <v>0</v>
      </c>
      <c r="BF10" s="78">
        <v>0</v>
      </c>
      <c r="BG10" s="78"/>
    </row>
    <row r="11" spans="1:59" ht="15.6" x14ac:dyDescent="0.25">
      <c r="A11" s="105"/>
      <c r="B11" s="24"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22">
        <v>208000</v>
      </c>
      <c r="D11" s="78">
        <v>-8345.2081033100021</v>
      </c>
      <c r="E11" s="78">
        <v>-14180.949324820003</v>
      </c>
      <c r="F11" s="78">
        <v>13419.066243840005</v>
      </c>
      <c r="G11" s="79">
        <v>7285.3782399099982</v>
      </c>
      <c r="H11" s="78">
        <v>-12769.669937590001</v>
      </c>
      <c r="I11" s="78">
        <v>456.47879018999993</v>
      </c>
      <c r="J11" s="78">
        <v>869.39234845999999</v>
      </c>
      <c r="K11" s="79">
        <v>25787.69423791</v>
      </c>
      <c r="L11" s="78">
        <v>-13452.028833899998</v>
      </c>
      <c r="M11" s="78">
        <v>3863.2907100200009</v>
      </c>
      <c r="N11" s="78">
        <v>10182.760428659998</v>
      </c>
      <c r="O11" s="79">
        <v>646.0719069000013</v>
      </c>
      <c r="P11" s="78">
        <v>6605.8213740300007</v>
      </c>
      <c r="Q11" s="78">
        <v>-23686.079611090001</v>
      </c>
      <c r="R11" s="78">
        <v>-152.35149061999982</v>
      </c>
      <c r="S11" s="79">
        <v>17140.954860680002</v>
      </c>
      <c r="T11" s="78">
        <v>-43281.590817219992</v>
      </c>
      <c r="U11" s="78">
        <v>12018.037681319991</v>
      </c>
      <c r="V11" s="78">
        <v>-28446.379447220002</v>
      </c>
      <c r="W11" s="78">
        <v>62956.814641429999</v>
      </c>
      <c r="X11" s="80">
        <v>1794.0097583400093</v>
      </c>
      <c r="Y11" s="78">
        <v>1111.8611802300011</v>
      </c>
      <c r="Z11" s="78">
        <v>10331.450322509998</v>
      </c>
      <c r="AA11" s="78">
        <v>8606.4249853299971</v>
      </c>
      <c r="AB11" s="80">
        <v>9601.8750633000018</v>
      </c>
      <c r="AC11" s="78">
        <v>-43032.519119060002</v>
      </c>
      <c r="AD11" s="78">
        <v>-12839.484630189996</v>
      </c>
      <c r="AE11" s="78">
        <v>40719.230766269997</v>
      </c>
      <c r="AF11" s="80">
        <v>28216.636433510001</v>
      </c>
      <c r="AG11" s="78">
        <v>-1040.5611596602903</v>
      </c>
      <c r="AH11" s="78">
        <v>-5729.4943644097038</v>
      </c>
      <c r="AI11" s="78">
        <v>-14438.133435330001</v>
      </c>
      <c r="AJ11" s="80">
        <v>3496.3169217000009</v>
      </c>
      <c r="AK11" s="78">
        <v>-44965.940947040006</v>
      </c>
      <c r="AL11" s="78">
        <v>-6024.6866553299988</v>
      </c>
      <c r="AM11" s="78">
        <v>38774.071512580005</v>
      </c>
      <c r="AN11" s="80">
        <v>-4033.7302968100043</v>
      </c>
      <c r="AO11" s="78">
        <v>-80867.822947940003</v>
      </c>
      <c r="AP11" s="78">
        <v>103591.70792464</v>
      </c>
      <c r="AQ11" s="78">
        <v>-37104.511147569996</v>
      </c>
      <c r="AR11" s="80">
        <v>1064.6389326200001</v>
      </c>
      <c r="AS11" s="78">
        <v>8426.3059738200009</v>
      </c>
      <c r="AT11" s="78">
        <v>-8916.8056226900007</v>
      </c>
      <c r="AU11" s="78">
        <v>15589.29684927</v>
      </c>
      <c r="AV11" s="80">
        <v>-19592.249518509998</v>
      </c>
      <c r="AW11" s="78">
        <v>8386.0475811199976</v>
      </c>
      <c r="AX11" s="78">
        <v>-4509.6153604099982</v>
      </c>
      <c r="AY11" s="78">
        <v>8222.7334355099993</v>
      </c>
      <c r="AZ11" s="80">
        <v>-138221.78564767999</v>
      </c>
      <c r="BA11" s="78">
        <v>-33966.790118000004</v>
      </c>
      <c r="BB11" s="78">
        <v>4598.6920486099843</v>
      </c>
      <c r="BC11" s="78">
        <v>3796.34162182</v>
      </c>
      <c r="BD11" s="80">
        <v>-249842.71700439003</v>
      </c>
      <c r="BE11" s="78">
        <v>16280.117132990039</v>
      </c>
      <c r="BF11" s="78">
        <v>26199.460905959975</v>
      </c>
      <c r="BG11" s="78"/>
    </row>
    <row r="12" spans="1:59" ht="25.2" customHeight="1" x14ac:dyDescent="0.25">
      <c r="A12" s="105"/>
      <c r="B12" s="44" t="str">
        <f>IF('0'!$A$1=1,"Зовнішнє фінансування","External financing")</f>
        <v>Зовнішнє фінансування</v>
      </c>
      <c r="C12" s="22">
        <v>300000</v>
      </c>
      <c r="D12" s="78">
        <v>6914.6024358199993</v>
      </c>
      <c r="E12" s="78">
        <v>10114.66095743</v>
      </c>
      <c r="F12" s="78">
        <v>263.26907695000045</v>
      </c>
      <c r="G12" s="79">
        <v>-3587.7772075899993</v>
      </c>
      <c r="H12" s="78">
        <v>-857.02715330000012</v>
      </c>
      <c r="I12" s="78">
        <v>-11908.236476500002</v>
      </c>
      <c r="J12" s="78">
        <v>20223.543043760001</v>
      </c>
      <c r="K12" s="79">
        <v>5375.8903189800039</v>
      </c>
      <c r="L12" s="78">
        <v>3086.4606995099994</v>
      </c>
      <c r="M12" s="78">
        <v>-3044.6860479599986</v>
      </c>
      <c r="N12" s="78">
        <v>1269.916245969999</v>
      </c>
      <c r="O12" s="79">
        <v>12618.000496680001</v>
      </c>
      <c r="P12" s="78">
        <v>-1319.0941243599998</v>
      </c>
      <c r="Q12" s="78">
        <v>39472.939621410005</v>
      </c>
      <c r="R12" s="78">
        <v>12132.963725089998</v>
      </c>
      <c r="S12" s="79">
        <v>-8030.3924026199966</v>
      </c>
      <c r="T12" s="78">
        <v>52721.365399729999</v>
      </c>
      <c r="U12" s="78">
        <v>26679.631410100003</v>
      </c>
      <c r="V12" s="78">
        <v>30094.468115740005</v>
      </c>
      <c r="W12" s="78">
        <v>194.75367232995632</v>
      </c>
      <c r="X12" s="80">
        <v>7426.4065577300007</v>
      </c>
      <c r="Y12" s="78">
        <v>113.6632022599988</v>
      </c>
      <c r="Z12" s="78">
        <v>24558.114264930002</v>
      </c>
      <c r="AA12" s="78">
        <v>1127.7504686099965</v>
      </c>
      <c r="AB12" s="80">
        <v>-1210.5856486999999</v>
      </c>
      <c r="AC12" s="78">
        <v>15364.508059299998</v>
      </c>
      <c r="AD12" s="78">
        <v>29922.433361750001</v>
      </c>
      <c r="AE12" s="78">
        <v>-7117.8927567099818</v>
      </c>
      <c r="AF12" s="80">
        <v>-8372.1133566200006</v>
      </c>
      <c r="AG12" s="78">
        <v>-12688.038560859994</v>
      </c>
      <c r="AH12" s="78">
        <v>9986.8481454599932</v>
      </c>
      <c r="AI12" s="78">
        <v>55832.482514969997</v>
      </c>
      <c r="AJ12" s="80">
        <v>16696.7985252</v>
      </c>
      <c r="AK12" s="78">
        <v>-4577.3743098199993</v>
      </c>
      <c r="AL12" s="78">
        <v>-27216.259528449998</v>
      </c>
      <c r="AM12" s="78">
        <v>11085.194769140004</v>
      </c>
      <c r="AN12" s="80">
        <v>27841.132993629999</v>
      </c>
      <c r="AO12" s="78">
        <v>38000.488625729995</v>
      </c>
      <c r="AP12" s="78">
        <v>-23433.23690684</v>
      </c>
      <c r="AQ12" s="78">
        <v>53380.505848009998</v>
      </c>
      <c r="AR12" s="80">
        <v>-12726.39522441</v>
      </c>
      <c r="AS12" s="78">
        <v>39630.704356269998</v>
      </c>
      <c r="AT12" s="78">
        <v>-7050.0227796399995</v>
      </c>
      <c r="AU12" s="78">
        <v>95557.99129652002</v>
      </c>
      <c r="AV12" s="80">
        <v>90258.884565419998</v>
      </c>
      <c r="AW12" s="78">
        <v>105346.58143080001</v>
      </c>
      <c r="AX12" s="78">
        <v>74179.112603359972</v>
      </c>
      <c r="AY12" s="78">
        <v>295788.40317867999</v>
      </c>
      <c r="AZ12" s="80">
        <v>250239.61173427</v>
      </c>
      <c r="BA12" s="78">
        <v>321119.20032964007</v>
      </c>
      <c r="BB12" s="78">
        <v>216750.45167240989</v>
      </c>
      <c r="BC12" s="78">
        <v>296768.43697144999</v>
      </c>
      <c r="BD12" s="80">
        <v>337933.25784773997</v>
      </c>
      <c r="BE12" s="78">
        <v>104741.83434485999</v>
      </c>
      <c r="BF12" s="78">
        <v>185384.20948436001</v>
      </c>
      <c r="BG12" s="78"/>
    </row>
    <row r="13" spans="1:59" ht="20.100000000000001" customHeight="1" x14ac:dyDescent="0.25">
      <c r="A13" s="105"/>
      <c r="B13" s="24"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22">
        <v>301000</v>
      </c>
      <c r="D13" s="78">
        <v>-342.64666413000003</v>
      </c>
      <c r="E13" s="78">
        <v>422.74920562000005</v>
      </c>
      <c r="F13" s="78">
        <v>-139.09386698000003</v>
      </c>
      <c r="G13" s="79">
        <v>1322.5551909200003</v>
      </c>
      <c r="H13" s="78">
        <v>-83.064235350000018</v>
      </c>
      <c r="I13" s="78">
        <v>418.30317518999993</v>
      </c>
      <c r="J13" s="78">
        <v>-566.77446766999981</v>
      </c>
      <c r="K13" s="79">
        <v>-4275.2627855300007</v>
      </c>
      <c r="L13" s="78">
        <v>-4125.2235504900009</v>
      </c>
      <c r="M13" s="78">
        <v>-4693.332342319999</v>
      </c>
      <c r="N13" s="78">
        <v>-4724.8337540299999</v>
      </c>
      <c r="O13" s="79">
        <v>-4992.2172053999984</v>
      </c>
      <c r="P13" s="78">
        <v>-370.97777435999996</v>
      </c>
      <c r="Q13" s="78">
        <v>39637.929015369999</v>
      </c>
      <c r="R13" s="78">
        <v>10872.837113089998</v>
      </c>
      <c r="S13" s="79">
        <v>-10327.249922299998</v>
      </c>
      <c r="T13" s="78">
        <v>52806.837191719991</v>
      </c>
      <c r="U13" s="78">
        <v>1926.1768101000052</v>
      </c>
      <c r="V13" s="78">
        <v>30173.602036260003</v>
      </c>
      <c r="W13" s="78">
        <v>-4521.7786834199942</v>
      </c>
      <c r="X13" s="80">
        <v>-1303.9273025400003</v>
      </c>
      <c r="Y13" s="78">
        <v>113.66320225999903</v>
      </c>
      <c r="Z13" s="78">
        <v>-1335.0482334800001</v>
      </c>
      <c r="AA13" s="78">
        <v>1168.2113495299989</v>
      </c>
      <c r="AB13" s="80">
        <v>-1101.3976951999998</v>
      </c>
      <c r="AC13" s="78">
        <v>15367.861159420001</v>
      </c>
      <c r="AD13" s="78">
        <v>-7551.5897398800007</v>
      </c>
      <c r="AE13" s="78">
        <v>-7367.8224489799968</v>
      </c>
      <c r="AF13" s="80">
        <v>-8304.0646831899994</v>
      </c>
      <c r="AG13" s="78">
        <v>-12752.230732099999</v>
      </c>
      <c r="AH13" s="78">
        <v>-9385.3729074100047</v>
      </c>
      <c r="AI13" s="78">
        <v>8235.2964067400026</v>
      </c>
      <c r="AJ13" s="80">
        <v>-10817.49515293</v>
      </c>
      <c r="AK13" s="78">
        <v>-8732.4130977299992</v>
      </c>
      <c r="AL13" s="78">
        <v>-6169.2032643500024</v>
      </c>
      <c r="AM13" s="78">
        <v>1702.3277312300015</v>
      </c>
      <c r="AN13" s="80">
        <v>-1301.3505771599998</v>
      </c>
      <c r="AO13" s="78">
        <v>64677.709439789993</v>
      </c>
      <c r="AP13" s="78">
        <v>-17134.056484339992</v>
      </c>
      <c r="AQ13" s="78">
        <v>25779.59334082999</v>
      </c>
      <c r="AR13" s="80">
        <v>-1643.4712311800001</v>
      </c>
      <c r="AS13" s="78">
        <v>4258.8045387100001</v>
      </c>
      <c r="AT13" s="78">
        <v>-5840.1066947700001</v>
      </c>
      <c r="AU13" s="78">
        <v>53825.963253649999</v>
      </c>
      <c r="AV13" s="80">
        <v>94072.575881359997</v>
      </c>
      <c r="AW13" s="78">
        <v>34709.591867020004</v>
      </c>
      <c r="AX13" s="78">
        <v>55287.524207769995</v>
      </c>
      <c r="AY13" s="78">
        <v>271354.98355072999</v>
      </c>
      <c r="AZ13" s="80">
        <v>187530.40073304001</v>
      </c>
      <c r="BA13" s="78">
        <v>322177.12532703002</v>
      </c>
      <c r="BB13" s="78">
        <v>217862.41715221008</v>
      </c>
      <c r="BC13" s="78">
        <v>296588.81907653005</v>
      </c>
      <c r="BD13" s="80">
        <v>275509.59018055</v>
      </c>
      <c r="BE13" s="78">
        <v>106465.64422591997</v>
      </c>
      <c r="BF13" s="78">
        <v>187099.55958186998</v>
      </c>
      <c r="BG13" s="78"/>
    </row>
    <row r="14" spans="1:59" ht="20.100000000000001" customHeight="1" x14ac:dyDescent="0.25">
      <c r="A14" s="105"/>
      <c r="B14" s="24" t="str">
        <f>IF('0'!$A$1=1,"Позики, надані органами управління іноземних держав","Loans granted by governments of foreign countries")</f>
        <v>Позики, надані органами управління іноземних держав</v>
      </c>
      <c r="C14" s="22">
        <v>302000</v>
      </c>
      <c r="D14" s="78">
        <v>-673.24090004999994</v>
      </c>
      <c r="E14" s="78">
        <v>-274.71324819000006</v>
      </c>
      <c r="F14" s="78">
        <v>402.36294393000003</v>
      </c>
      <c r="G14" s="79">
        <v>-116.39239851000013</v>
      </c>
      <c r="H14" s="78">
        <v>-773.96291795000002</v>
      </c>
      <c r="I14" s="78">
        <v>-337.78965169000003</v>
      </c>
      <c r="J14" s="78">
        <v>8.5175114300000132</v>
      </c>
      <c r="K14" s="79">
        <v>-340.09689548999995</v>
      </c>
      <c r="L14" s="78">
        <v>-781.31574999999998</v>
      </c>
      <c r="M14" s="78">
        <v>-349.60370564000004</v>
      </c>
      <c r="N14" s="78">
        <v>0</v>
      </c>
      <c r="O14" s="79">
        <v>-374.03229792000002</v>
      </c>
      <c r="P14" s="78">
        <v>-948.11635000000001</v>
      </c>
      <c r="Q14" s="78">
        <v>-42.619393960000025</v>
      </c>
      <c r="R14" s="78">
        <v>1260.126612</v>
      </c>
      <c r="S14" s="79">
        <v>2296.8575196800002</v>
      </c>
      <c r="T14" s="78">
        <v>-85.47179199</v>
      </c>
      <c r="U14" s="78">
        <v>3705.2276000000002</v>
      </c>
      <c r="V14" s="78">
        <v>-79.133920520000629</v>
      </c>
      <c r="W14" s="78">
        <v>4716.5323557500005</v>
      </c>
      <c r="X14" s="80">
        <v>8730.3338602700005</v>
      </c>
      <c r="Y14" s="78">
        <v>0</v>
      </c>
      <c r="Z14" s="78">
        <v>-18.716501590000917</v>
      </c>
      <c r="AA14" s="78">
        <v>-40.460880919999909</v>
      </c>
      <c r="AB14" s="80">
        <v>-109.18795350000001</v>
      </c>
      <c r="AC14" s="78">
        <v>-3.3531001199999935</v>
      </c>
      <c r="AD14" s="78">
        <v>6.4442821500000065</v>
      </c>
      <c r="AE14" s="78">
        <v>249.92969227</v>
      </c>
      <c r="AF14" s="80">
        <v>-68.048673429999994</v>
      </c>
      <c r="AG14" s="78">
        <v>64.192171239999993</v>
      </c>
      <c r="AH14" s="78">
        <v>-77.471195940000001</v>
      </c>
      <c r="AI14" s="78">
        <v>-27.46236306000003</v>
      </c>
      <c r="AJ14" s="80">
        <v>159.66179532999999</v>
      </c>
      <c r="AK14" s="78">
        <v>163.21769893000001</v>
      </c>
      <c r="AL14" s="78">
        <v>-3602.7293966799998</v>
      </c>
      <c r="AM14" s="78">
        <v>656.87262927999973</v>
      </c>
      <c r="AN14" s="80">
        <v>-4124.2220107399999</v>
      </c>
      <c r="AO14" s="78">
        <v>-60.647445070000686</v>
      </c>
      <c r="AP14" s="78">
        <v>167.23033533000034</v>
      </c>
      <c r="AQ14" s="78">
        <v>282.76953155000047</v>
      </c>
      <c r="AR14" s="80">
        <v>-103.21732193000001</v>
      </c>
      <c r="AS14" s="78">
        <v>95.765306930000008</v>
      </c>
      <c r="AT14" s="78">
        <v>504.15273639000003</v>
      </c>
      <c r="AU14" s="78">
        <v>349.89179361000004</v>
      </c>
      <c r="AV14" s="80">
        <v>217.05996897999998</v>
      </c>
      <c r="AW14" s="78">
        <v>69875.986925449994</v>
      </c>
      <c r="AX14" s="78">
        <v>20500.258173060007</v>
      </c>
      <c r="AY14" s="78">
        <v>25771.331440049995</v>
      </c>
      <c r="AZ14" s="80">
        <v>64506.466481459996</v>
      </c>
      <c r="BA14" s="78">
        <v>384.37138021000283</v>
      </c>
      <c r="BB14" s="78">
        <v>370.06830098000501</v>
      </c>
      <c r="BC14" s="78">
        <v>1042.7769561499881</v>
      </c>
      <c r="BD14" s="80">
        <v>57460.210638789998</v>
      </c>
      <c r="BE14" s="78">
        <v>240.74982738000108</v>
      </c>
      <c r="BF14" s="78">
        <v>162.55688740999904</v>
      </c>
      <c r="BG14" s="78"/>
    </row>
    <row r="15" spans="1:59" ht="35.1" customHeight="1" x14ac:dyDescent="0.25">
      <c r="A15" s="105"/>
      <c r="B15" s="24"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22">
        <v>303000</v>
      </c>
      <c r="D15" s="78">
        <v>0</v>
      </c>
      <c r="E15" s="78">
        <v>0</v>
      </c>
      <c r="F15" s="78">
        <v>0</v>
      </c>
      <c r="G15" s="79">
        <v>0</v>
      </c>
      <c r="H15" s="78">
        <v>0</v>
      </c>
      <c r="I15" s="78">
        <v>-7992.5</v>
      </c>
      <c r="J15" s="78">
        <v>-7993</v>
      </c>
      <c r="K15" s="79">
        <v>0</v>
      </c>
      <c r="L15" s="78">
        <v>0</v>
      </c>
      <c r="M15" s="78">
        <v>0</v>
      </c>
      <c r="N15" s="78">
        <v>5994.75</v>
      </c>
      <c r="O15" s="79">
        <v>-5994.75</v>
      </c>
      <c r="P15" s="78">
        <v>0</v>
      </c>
      <c r="Q15" s="78">
        <v>0</v>
      </c>
      <c r="R15" s="78">
        <v>0</v>
      </c>
      <c r="S15" s="79">
        <v>0</v>
      </c>
      <c r="T15" s="78">
        <v>0</v>
      </c>
      <c r="U15" s="78">
        <v>0</v>
      </c>
      <c r="V15" s="78">
        <v>0</v>
      </c>
      <c r="W15" s="78">
        <v>0</v>
      </c>
      <c r="X15" s="80">
        <v>0</v>
      </c>
      <c r="Y15" s="78">
        <v>0</v>
      </c>
      <c r="Z15" s="78">
        <v>0</v>
      </c>
      <c r="AA15" s="78">
        <v>0</v>
      </c>
      <c r="AB15" s="80">
        <v>0</v>
      </c>
      <c r="AC15" s="78">
        <v>0</v>
      </c>
      <c r="AD15" s="78">
        <v>0</v>
      </c>
      <c r="AE15" s="78">
        <v>0</v>
      </c>
      <c r="AF15" s="80">
        <v>0</v>
      </c>
      <c r="AG15" s="78">
        <v>0</v>
      </c>
      <c r="AH15" s="78">
        <v>0</v>
      </c>
      <c r="AI15" s="78">
        <v>10866.157715430001</v>
      </c>
      <c r="AJ15" s="80">
        <v>17845.874232800001</v>
      </c>
      <c r="AK15" s="78">
        <v>641.89508897999622</v>
      </c>
      <c r="AL15" s="78">
        <v>-736.63216053999349</v>
      </c>
      <c r="AM15" s="78">
        <v>8725.9944086299984</v>
      </c>
      <c r="AN15" s="80">
        <v>-634.54441846999998</v>
      </c>
      <c r="AO15" s="78">
        <v>383.62663100999981</v>
      </c>
      <c r="AP15" s="78">
        <v>7131.3537852500003</v>
      </c>
      <c r="AQ15" s="78">
        <v>10621.342975629997</v>
      </c>
      <c r="AR15" s="80">
        <v>-10979.706671299999</v>
      </c>
      <c r="AS15" s="78">
        <v>588.63451062999775</v>
      </c>
      <c r="AT15" s="78">
        <v>-367.1874907299989</v>
      </c>
      <c r="AU15" s="78">
        <v>5879.28688986</v>
      </c>
      <c r="AV15" s="80">
        <v>-1271.7318312300001</v>
      </c>
      <c r="AW15" s="78">
        <v>761.00263833000008</v>
      </c>
      <c r="AX15" s="78">
        <v>-1608.6697774699999</v>
      </c>
      <c r="AY15" s="78">
        <v>-1337.9118120999997</v>
      </c>
      <c r="AZ15" s="80">
        <v>-1797.2554802300001</v>
      </c>
      <c r="BA15" s="78">
        <v>-1442.2963775999997</v>
      </c>
      <c r="BB15" s="78">
        <v>-1482.0337807799997</v>
      </c>
      <c r="BC15" s="78">
        <v>-863.15906123000059</v>
      </c>
      <c r="BD15" s="80">
        <v>4963.4570283999992</v>
      </c>
      <c r="BE15" s="78">
        <v>-1964.5597084399992</v>
      </c>
      <c r="BF15" s="78">
        <v>-1877.90698492</v>
      </c>
      <c r="BG15" s="78"/>
    </row>
    <row r="16" spans="1:59" ht="20.100000000000001" customHeight="1" x14ac:dyDescent="0.25">
      <c r="A16" s="105"/>
      <c r="B16" s="24" t="str">
        <f>IF('0'!$A$1=1,"Позики, надані постачальниками","Loans granted by suppliers")</f>
        <v>Позики, надані постачальниками</v>
      </c>
      <c r="C16" s="22">
        <v>304000</v>
      </c>
      <c r="D16" s="78">
        <v>0</v>
      </c>
      <c r="E16" s="78">
        <v>0</v>
      </c>
      <c r="F16" s="78">
        <v>0</v>
      </c>
      <c r="G16" s="79">
        <v>0</v>
      </c>
      <c r="H16" s="78">
        <v>0</v>
      </c>
      <c r="I16" s="78">
        <v>0</v>
      </c>
      <c r="J16" s="78">
        <v>0</v>
      </c>
      <c r="K16" s="79">
        <v>0</v>
      </c>
      <c r="L16" s="78">
        <v>0</v>
      </c>
      <c r="M16" s="78">
        <v>0</v>
      </c>
      <c r="N16" s="78">
        <v>0</v>
      </c>
      <c r="O16" s="79">
        <v>0</v>
      </c>
      <c r="P16" s="78">
        <v>0</v>
      </c>
      <c r="Q16" s="78">
        <v>-122.37</v>
      </c>
      <c r="R16" s="78">
        <v>0</v>
      </c>
      <c r="S16" s="79">
        <v>0</v>
      </c>
      <c r="T16" s="78">
        <v>0</v>
      </c>
      <c r="U16" s="78">
        <v>21048.226999999999</v>
      </c>
      <c r="V16" s="78">
        <v>0</v>
      </c>
      <c r="W16" s="78">
        <v>-19998.393158090024</v>
      </c>
      <c r="X16" s="80">
        <v>8272.2978542500005</v>
      </c>
      <c r="Y16" s="78">
        <v>10719.64248203</v>
      </c>
      <c r="Z16" s="78">
        <v>25911.879000000001</v>
      </c>
      <c r="AA16" s="78">
        <v>0</v>
      </c>
      <c r="AB16" s="80">
        <v>0</v>
      </c>
      <c r="AC16" s="78">
        <v>0</v>
      </c>
      <c r="AD16" s="78">
        <v>37467.578819479997</v>
      </c>
      <c r="AE16" s="78">
        <v>0</v>
      </c>
      <c r="AF16" s="80">
        <v>0</v>
      </c>
      <c r="AG16" s="78">
        <v>0</v>
      </c>
      <c r="AH16" s="78">
        <v>19449.692248810003</v>
      </c>
      <c r="AI16" s="78">
        <v>36758.490755859995</v>
      </c>
      <c r="AJ16" s="80">
        <v>9508.7576499999996</v>
      </c>
      <c r="AK16" s="78">
        <v>3349.9260000000013</v>
      </c>
      <c r="AL16" s="78">
        <v>-16707.69470688</v>
      </c>
      <c r="AM16" s="78">
        <v>0</v>
      </c>
      <c r="AN16" s="80">
        <v>33901.25</v>
      </c>
      <c r="AO16" s="78">
        <v>-27000.2</v>
      </c>
      <c r="AP16" s="78">
        <v>-4593.3025150800004</v>
      </c>
      <c r="AQ16" s="78">
        <v>16696.799999999996</v>
      </c>
      <c r="AR16" s="80">
        <v>0</v>
      </c>
      <c r="AS16" s="78">
        <v>34687.5</v>
      </c>
      <c r="AT16" s="78">
        <v>-39277.063548799997</v>
      </c>
      <c r="AU16" s="78">
        <v>0</v>
      </c>
      <c r="AV16" s="80">
        <v>-2759.0194536899999</v>
      </c>
      <c r="AW16" s="78">
        <v>0</v>
      </c>
      <c r="AX16" s="78">
        <v>0</v>
      </c>
      <c r="AY16" s="78">
        <v>0</v>
      </c>
      <c r="AZ16" s="80">
        <v>0</v>
      </c>
      <c r="BA16" s="78">
        <v>0</v>
      </c>
      <c r="BB16" s="78">
        <v>0</v>
      </c>
      <c r="BC16" s="78">
        <v>0</v>
      </c>
      <c r="BD16" s="80">
        <v>0</v>
      </c>
      <c r="BE16" s="78">
        <v>0</v>
      </c>
      <c r="BF16" s="78">
        <v>20483.266453159998</v>
      </c>
      <c r="BG16" s="78"/>
    </row>
    <row r="17" spans="1:59" ht="20.100000000000001" customHeight="1" x14ac:dyDescent="0.25">
      <c r="A17" s="105"/>
      <c r="B17" s="24" t="str">
        <f>IF('0'!$A$1=1,"Інше зовнішнє фінансування","Other external financing")</f>
        <v>Інше зовнішнє фінансування</v>
      </c>
      <c r="C17" s="22">
        <v>305000</v>
      </c>
      <c r="D17" s="78">
        <v>7930.49</v>
      </c>
      <c r="E17" s="78">
        <v>9966.6250000000018</v>
      </c>
      <c r="F17" s="78">
        <v>0</v>
      </c>
      <c r="G17" s="79">
        <v>-4793.9400000000023</v>
      </c>
      <c r="H17" s="78">
        <v>0</v>
      </c>
      <c r="I17" s="78">
        <v>-3996.25</v>
      </c>
      <c r="J17" s="78">
        <v>28774.799999999999</v>
      </c>
      <c r="K17" s="79">
        <v>9991.2500000000036</v>
      </c>
      <c r="L17" s="78">
        <v>7993</v>
      </c>
      <c r="M17" s="78">
        <v>1998.25</v>
      </c>
      <c r="N17" s="78">
        <v>0</v>
      </c>
      <c r="O17" s="79">
        <v>23979</v>
      </c>
      <c r="P17" s="78">
        <v>0</v>
      </c>
      <c r="Q17" s="78">
        <v>0</v>
      </c>
      <c r="R17" s="78">
        <v>0</v>
      </c>
      <c r="S17" s="79">
        <v>0</v>
      </c>
      <c r="T17" s="78">
        <v>0</v>
      </c>
      <c r="U17" s="78">
        <v>0</v>
      </c>
      <c r="V17" s="78">
        <v>0</v>
      </c>
      <c r="W17" s="78">
        <v>0</v>
      </c>
      <c r="X17" s="80">
        <v>0</v>
      </c>
      <c r="Y17" s="78">
        <v>0</v>
      </c>
      <c r="Z17" s="78">
        <v>0</v>
      </c>
      <c r="AA17" s="78">
        <v>0</v>
      </c>
      <c r="AB17" s="80">
        <v>0</v>
      </c>
      <c r="AC17" s="78">
        <v>0</v>
      </c>
      <c r="AD17" s="78">
        <v>0</v>
      </c>
      <c r="AE17" s="78">
        <v>0</v>
      </c>
      <c r="AF17" s="80">
        <v>0</v>
      </c>
      <c r="AG17" s="78">
        <v>0</v>
      </c>
      <c r="AH17" s="78">
        <v>0</v>
      </c>
      <c r="AI17" s="78">
        <v>0</v>
      </c>
      <c r="AJ17" s="80">
        <v>0</v>
      </c>
      <c r="AK17" s="78">
        <v>0</v>
      </c>
      <c r="AL17" s="78">
        <v>0</v>
      </c>
      <c r="AM17" s="78">
        <v>0</v>
      </c>
      <c r="AN17" s="80">
        <v>0</v>
      </c>
      <c r="AO17" s="78">
        <v>0</v>
      </c>
      <c r="AP17" s="78">
        <v>0</v>
      </c>
      <c r="AQ17" s="78">
        <v>0</v>
      </c>
      <c r="AR17" s="80">
        <v>0</v>
      </c>
      <c r="AS17" s="78">
        <v>0</v>
      </c>
      <c r="AT17" s="78">
        <v>37930.182218269998</v>
      </c>
      <c r="AU17" s="78">
        <v>35502.849359400003</v>
      </c>
      <c r="AV17" s="80">
        <v>0</v>
      </c>
      <c r="AW17" s="78">
        <v>0</v>
      </c>
      <c r="AX17" s="78">
        <v>0</v>
      </c>
      <c r="AY17" s="78">
        <v>0</v>
      </c>
      <c r="AZ17" s="80">
        <v>0</v>
      </c>
      <c r="BA17" s="78">
        <v>0</v>
      </c>
      <c r="BB17" s="78">
        <v>0</v>
      </c>
      <c r="BC17" s="78">
        <v>0</v>
      </c>
      <c r="BD17" s="80">
        <v>0</v>
      </c>
      <c r="BE17" s="78">
        <v>0</v>
      </c>
      <c r="BF17" s="78">
        <v>0</v>
      </c>
      <c r="BG17" s="78"/>
    </row>
    <row r="18" spans="1:59" ht="20.100000000000001" customHeight="1" x14ac:dyDescent="0.25">
      <c r="A18" s="106"/>
      <c r="B18" s="45" t="s">
        <v>22</v>
      </c>
      <c r="C18" s="26">
        <v>307000</v>
      </c>
      <c r="D18" s="90">
        <v>0</v>
      </c>
      <c r="E18" s="90">
        <v>0</v>
      </c>
      <c r="F18" s="90">
        <v>0</v>
      </c>
      <c r="G18" s="91">
        <v>0</v>
      </c>
      <c r="H18" s="90">
        <v>0</v>
      </c>
      <c r="I18" s="90">
        <v>0</v>
      </c>
      <c r="J18" s="90">
        <v>0</v>
      </c>
      <c r="K18" s="91">
        <v>0</v>
      </c>
      <c r="L18" s="90">
        <v>0</v>
      </c>
      <c r="M18" s="90">
        <v>0</v>
      </c>
      <c r="N18" s="90">
        <v>0</v>
      </c>
      <c r="O18" s="91">
        <v>0</v>
      </c>
      <c r="P18" s="90">
        <v>0</v>
      </c>
      <c r="Q18" s="90">
        <v>0</v>
      </c>
      <c r="R18" s="90">
        <v>0</v>
      </c>
      <c r="S18" s="91">
        <v>0</v>
      </c>
      <c r="T18" s="90">
        <v>0</v>
      </c>
      <c r="U18" s="90">
        <v>0</v>
      </c>
      <c r="V18" s="90">
        <v>0</v>
      </c>
      <c r="W18" s="90">
        <v>19998.393158089999</v>
      </c>
      <c r="X18" s="92">
        <v>-8272.2978542500005</v>
      </c>
      <c r="Y18" s="90">
        <v>-10719.64248203</v>
      </c>
      <c r="Z18" s="90">
        <v>0</v>
      </c>
      <c r="AA18" s="90">
        <v>0</v>
      </c>
      <c r="AB18" s="92">
        <v>0</v>
      </c>
      <c r="AC18" s="90">
        <v>0</v>
      </c>
      <c r="AD18" s="90">
        <v>0</v>
      </c>
      <c r="AE18" s="90">
        <v>0</v>
      </c>
      <c r="AF18" s="92">
        <v>0</v>
      </c>
      <c r="AG18" s="90">
        <v>0</v>
      </c>
      <c r="AH18" s="90">
        <v>0</v>
      </c>
      <c r="AI18" s="90">
        <v>0</v>
      </c>
      <c r="AJ18" s="92">
        <v>0</v>
      </c>
      <c r="AK18" s="90">
        <v>0</v>
      </c>
      <c r="AL18" s="90">
        <v>0</v>
      </c>
      <c r="AM18" s="90">
        <v>0</v>
      </c>
      <c r="AN18" s="92">
        <v>0</v>
      </c>
      <c r="AO18" s="90">
        <v>0</v>
      </c>
      <c r="AP18" s="90">
        <v>-9004.4620279999999</v>
      </c>
      <c r="AQ18" s="90">
        <v>0</v>
      </c>
      <c r="AR18" s="92">
        <v>0</v>
      </c>
      <c r="AS18" s="90">
        <v>0</v>
      </c>
      <c r="AT18" s="90">
        <v>0</v>
      </c>
      <c r="AU18" s="90">
        <v>0</v>
      </c>
      <c r="AV18" s="92">
        <v>0</v>
      </c>
      <c r="AW18" s="90">
        <v>0</v>
      </c>
      <c r="AX18" s="90">
        <v>0</v>
      </c>
      <c r="AY18" s="90">
        <v>0</v>
      </c>
      <c r="AZ18" s="92">
        <v>0</v>
      </c>
      <c r="BA18" s="90">
        <v>0</v>
      </c>
      <c r="BB18" s="90">
        <v>0</v>
      </c>
      <c r="BC18" s="90">
        <v>0</v>
      </c>
      <c r="BD18" s="92">
        <v>0</v>
      </c>
      <c r="BE18" s="90">
        <v>0</v>
      </c>
      <c r="BF18" s="90">
        <v>-20483.266453159998</v>
      </c>
      <c r="BG18" s="90"/>
    </row>
    <row r="19" spans="1:59" ht="35.1" customHeight="1" x14ac:dyDescent="0.25">
      <c r="A19" s="115"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42" t="str">
        <f>IF('0'!$A$1=1,"Фінансування (дефіцит «+» / профіцит «-») **","Total financing (deficit «+» / surplus «-») **")</f>
        <v>Фінансування (дефіцит «+» / профіцит «-») **</v>
      </c>
      <c r="C19" s="17"/>
      <c r="D19" s="93">
        <v>903.21363042999565</v>
      </c>
      <c r="E19" s="93">
        <v>10053.816649040004</v>
      </c>
      <c r="F19" s="93">
        <v>-2758.9012505499977</v>
      </c>
      <c r="G19" s="94">
        <v>15359.426854660001</v>
      </c>
      <c r="H19" s="93">
        <v>-978.51565799999753</v>
      </c>
      <c r="I19" s="93">
        <v>7685.9278641900028</v>
      </c>
      <c r="J19" s="93">
        <v>17670.703100250001</v>
      </c>
      <c r="K19" s="94">
        <v>29067.105362460003</v>
      </c>
      <c r="L19" s="93">
        <v>4523.0693067699995</v>
      </c>
      <c r="M19" s="93">
        <v>18217.440094900005</v>
      </c>
      <c r="N19" s="93">
        <v>12468.85801453</v>
      </c>
      <c r="O19" s="94">
        <v>29497.301348329995</v>
      </c>
      <c r="P19" s="93">
        <v>4094.1631607699956</v>
      </c>
      <c r="Q19" s="93">
        <v>18592.141206910012</v>
      </c>
      <c r="R19" s="93">
        <v>17418.822480280003</v>
      </c>
      <c r="S19" s="94">
        <v>37947.678377730001</v>
      </c>
      <c r="T19" s="93">
        <v>-4168.8623788500081</v>
      </c>
      <c r="U19" s="93">
        <v>6278.0407227300002</v>
      </c>
      <c r="V19" s="93">
        <v>-10902.685133150002</v>
      </c>
      <c r="W19" s="93">
        <v>53961.028547780013</v>
      </c>
      <c r="X19" s="95">
        <v>10566.782795820003</v>
      </c>
      <c r="Y19" s="93">
        <v>24521.672635719999</v>
      </c>
      <c r="Z19" s="93">
        <v>28313.59558917</v>
      </c>
      <c r="AA19" s="93">
        <v>6860.0051940099947</v>
      </c>
      <c r="AB19" s="95">
        <v>9742.6625185699977</v>
      </c>
      <c r="AC19" s="93">
        <v>-38774.537744019995</v>
      </c>
      <c r="AD19" s="93">
        <v>14054.51784850402</v>
      </c>
      <c r="AE19" s="93">
        <v>62859.444283559991</v>
      </c>
      <c r="AF19" s="95">
        <v>20563.253147260006</v>
      </c>
      <c r="AG19" s="93">
        <v>-10844.92115804999</v>
      </c>
      <c r="AH19" s="93">
        <v>-2413.4923773499941</v>
      </c>
      <c r="AI19" s="93">
        <v>51946.309695650038</v>
      </c>
      <c r="AJ19" s="95">
        <v>26159.138492720005</v>
      </c>
      <c r="AK19" s="93">
        <v>-25285.941849799976</v>
      </c>
      <c r="AL19" s="93">
        <v>19784.685418760022</v>
      </c>
      <c r="AM19" s="93">
        <v>60335.815107829956</v>
      </c>
      <c r="AN19" s="95">
        <v>32779.55204843</v>
      </c>
      <c r="AO19" s="93">
        <v>-13936.247370940007</v>
      </c>
      <c r="AP19" s="93">
        <v>62904.641264730024</v>
      </c>
      <c r="AQ19" s="93">
        <v>135863.04621109998</v>
      </c>
      <c r="AR19" s="95">
        <v>25418.285594279998</v>
      </c>
      <c r="AS19" s="93">
        <v>17751.511009980004</v>
      </c>
      <c r="AT19" s="93">
        <v>-3391.392976150004</v>
      </c>
      <c r="AU19" s="93">
        <v>159065.41395129001</v>
      </c>
      <c r="AV19" s="95">
        <v>56125.711520910001</v>
      </c>
      <c r="AW19" s="93">
        <v>352294.75849152001</v>
      </c>
      <c r="AX19" s="93">
        <v>86922.724316850072</v>
      </c>
      <c r="AY19" s="93">
        <v>419524.84714901994</v>
      </c>
      <c r="AZ19" s="95">
        <v>221405.75174946</v>
      </c>
      <c r="BA19" s="93">
        <v>256645.43252236003</v>
      </c>
      <c r="BB19" s="93">
        <v>324580.16997634002</v>
      </c>
      <c r="BC19" s="93">
        <v>534241.2765787798</v>
      </c>
      <c r="BD19" s="95">
        <v>197896.65160104999</v>
      </c>
      <c r="BE19" s="93">
        <v>416602.23269993003</v>
      </c>
      <c r="BF19" s="93">
        <v>188393.03077175992</v>
      </c>
      <c r="BG19" s="93"/>
    </row>
    <row r="20" spans="1:59" ht="25.2" customHeight="1" x14ac:dyDescent="0.25">
      <c r="A20" s="115"/>
      <c r="B20" s="46" t="str">
        <f>IF('0'!$A$1=1,"Фінансування за борговими операціями","Financing under debt transactions")</f>
        <v>Фінансування за борговими операціями</v>
      </c>
      <c r="C20" s="22">
        <v>400000</v>
      </c>
      <c r="D20" s="78">
        <v>8322.2042204499958</v>
      </c>
      <c r="E20" s="78">
        <v>28990.101986810005</v>
      </c>
      <c r="F20" s="78">
        <v>-11143.070043669999</v>
      </c>
      <c r="G20" s="79">
        <v>8857.8017107600026</v>
      </c>
      <c r="H20" s="78">
        <v>12915.814865800001</v>
      </c>
      <c r="I20" s="78">
        <v>4539.3913986900025</v>
      </c>
      <c r="J20" s="78">
        <v>19262.957970950007</v>
      </c>
      <c r="K20" s="79">
        <v>4998.0276282800041</v>
      </c>
      <c r="L20" s="78">
        <v>29471.349555690002</v>
      </c>
      <c r="M20" s="78">
        <v>12652.67870602</v>
      </c>
      <c r="N20" s="78">
        <v>10030.963530400004</v>
      </c>
      <c r="O20" s="79">
        <v>28883.821261729994</v>
      </c>
      <c r="P20" s="78">
        <v>9918.0897471599965</v>
      </c>
      <c r="Q20" s="78">
        <v>52341.028862050007</v>
      </c>
      <c r="R20" s="78">
        <v>93300.402683440014</v>
      </c>
      <c r="S20" s="79">
        <v>46274.130938469985</v>
      </c>
      <c r="T20" s="78">
        <v>56773.935665950004</v>
      </c>
      <c r="U20" s="78">
        <v>25591.768131299992</v>
      </c>
      <c r="V20" s="78">
        <v>29997.020732010002</v>
      </c>
      <c r="W20" s="78">
        <v>5144.5607417100109</v>
      </c>
      <c r="X20" s="80">
        <v>24357.143492780004</v>
      </c>
      <c r="Y20" s="78">
        <v>22154.112610810003</v>
      </c>
      <c r="Z20" s="78">
        <v>20670.614918840009</v>
      </c>
      <c r="AA20" s="78">
        <v>110081.00633588003</v>
      </c>
      <c r="AB20" s="80">
        <v>28381.699804969998</v>
      </c>
      <c r="AC20" s="78">
        <v>3130.8972811800013</v>
      </c>
      <c r="AD20" s="78">
        <v>48996.548852394029</v>
      </c>
      <c r="AE20" s="78">
        <v>39927.624285289974</v>
      </c>
      <c r="AF20" s="80">
        <v>-6256.0498739999966</v>
      </c>
      <c r="AG20" s="78">
        <v>-11618.833829609986</v>
      </c>
      <c r="AH20" s="78">
        <v>6393.2180182700049</v>
      </c>
      <c r="AI20" s="78">
        <v>63586.754297250023</v>
      </c>
      <c r="AJ20" s="80">
        <v>21009.720697189994</v>
      </c>
      <c r="AK20" s="78">
        <v>15155.523267630029</v>
      </c>
      <c r="AL20" s="78">
        <v>27822.257351130014</v>
      </c>
      <c r="AM20" s="78">
        <v>16496.401350739965</v>
      </c>
      <c r="AN20" s="80">
        <v>37593.487469769992</v>
      </c>
      <c r="AO20" s="78">
        <v>69189.850281799998</v>
      </c>
      <c r="AP20" s="78">
        <v>-33722.444511189969</v>
      </c>
      <c r="AQ20" s="78">
        <v>172040.61408494998</v>
      </c>
      <c r="AR20" s="80">
        <v>12892.69031735</v>
      </c>
      <c r="AS20" s="78">
        <v>20832.911349359998</v>
      </c>
      <c r="AT20" s="78">
        <v>-20630.581732129998</v>
      </c>
      <c r="AU20" s="78">
        <v>168882.25813077998</v>
      </c>
      <c r="AV20" s="80">
        <v>69182.776336580006</v>
      </c>
      <c r="AW20" s="78">
        <v>283047.19865510002</v>
      </c>
      <c r="AX20" s="78">
        <v>118278.05727046001</v>
      </c>
      <c r="AY20" s="78">
        <v>390031.22900255997</v>
      </c>
      <c r="AZ20" s="80">
        <v>307656.44021406997</v>
      </c>
      <c r="BA20" s="78">
        <v>328822.69965908007</v>
      </c>
      <c r="BB20" s="78">
        <v>240274.62755829998</v>
      </c>
      <c r="BC20" s="78">
        <v>392063.45799158007</v>
      </c>
      <c r="BD20" s="80">
        <v>365753.57641894999</v>
      </c>
      <c r="BE20" s="78">
        <v>131513.15101527999</v>
      </c>
      <c r="BF20" s="78">
        <v>263570.00729035004</v>
      </c>
      <c r="BG20" s="78"/>
    </row>
    <row r="21" spans="1:59" ht="20.100000000000001" customHeight="1" x14ac:dyDescent="0.25">
      <c r="A21" s="115"/>
      <c r="B21" s="47" t="str">
        <f>IF('0'!$A$1=1,"Запозичення","Borrowing")</f>
        <v>Запозичення</v>
      </c>
      <c r="C21" s="22">
        <v>401000</v>
      </c>
      <c r="D21" s="78">
        <v>23579.377038539998</v>
      </c>
      <c r="E21" s="78">
        <v>35936.064416809997</v>
      </c>
      <c r="F21" s="78">
        <v>1849.4242020300007</v>
      </c>
      <c r="G21" s="79">
        <v>19289.675706950002</v>
      </c>
      <c r="H21" s="78">
        <v>23650.18760745</v>
      </c>
      <c r="I21" s="78">
        <v>26695.69310547</v>
      </c>
      <c r="J21" s="78">
        <v>36688.048696209997</v>
      </c>
      <c r="K21" s="79">
        <v>22764.985539249989</v>
      </c>
      <c r="L21" s="78">
        <v>44229.89892811</v>
      </c>
      <c r="M21" s="78">
        <v>32992.469752630008</v>
      </c>
      <c r="N21" s="78">
        <v>29766.715965230003</v>
      </c>
      <c r="O21" s="79">
        <v>53886.728418879982</v>
      </c>
      <c r="P21" s="78">
        <v>27169.6665526</v>
      </c>
      <c r="Q21" s="78">
        <v>83068.348832429998</v>
      </c>
      <c r="R21" s="78">
        <v>116107.61726352001</v>
      </c>
      <c r="S21" s="79">
        <v>96307.803889020026</v>
      </c>
      <c r="T21" s="78">
        <v>91034.929693810001</v>
      </c>
      <c r="U21" s="78">
        <v>66736.078184059996</v>
      </c>
      <c r="V21" s="78">
        <v>52538.030740859977</v>
      </c>
      <c r="W21" s="78">
        <v>303785.42128628999</v>
      </c>
      <c r="X21" s="80">
        <v>57438.359430580007</v>
      </c>
      <c r="Y21" s="78">
        <v>57253.463030079991</v>
      </c>
      <c r="Z21" s="78">
        <v>55550.990787339993</v>
      </c>
      <c r="AA21" s="78">
        <v>137422.04883910005</v>
      </c>
      <c r="AB21" s="80">
        <v>37148.72253305</v>
      </c>
      <c r="AC21" s="78">
        <v>27585.003620689997</v>
      </c>
      <c r="AD21" s="78">
        <v>121812.35965464002</v>
      </c>
      <c r="AE21" s="78">
        <v>292153.03292547003</v>
      </c>
      <c r="AF21" s="80">
        <v>50649.053321790008</v>
      </c>
      <c r="AG21" s="78">
        <v>36202.473891130008</v>
      </c>
      <c r="AH21" s="78">
        <v>54324.473726850003</v>
      </c>
      <c r="AI21" s="78">
        <v>145396.89335140004</v>
      </c>
      <c r="AJ21" s="80">
        <v>115307.36324522</v>
      </c>
      <c r="AK21" s="78">
        <v>131529.36410210002</v>
      </c>
      <c r="AL21" s="78">
        <v>114980.36409262003</v>
      </c>
      <c r="AM21" s="78">
        <v>63879.389324059943</v>
      </c>
      <c r="AN21" s="80">
        <v>98961.832354209997</v>
      </c>
      <c r="AO21" s="78">
        <v>163982.98661455998</v>
      </c>
      <c r="AP21" s="78">
        <v>149736.70204556</v>
      </c>
      <c r="AQ21" s="78">
        <v>226933.78463323996</v>
      </c>
      <c r="AR21" s="80">
        <v>119768.21031154</v>
      </c>
      <c r="AS21" s="78">
        <v>144958.38780229999</v>
      </c>
      <c r="AT21" s="78">
        <v>106013.11769217002</v>
      </c>
      <c r="AU21" s="78">
        <v>252322.84008439007</v>
      </c>
      <c r="AV21" s="80">
        <v>165327.51773162</v>
      </c>
      <c r="AW21" s="78">
        <v>401744.83048901998</v>
      </c>
      <c r="AX21" s="78">
        <v>208083.91023467993</v>
      </c>
      <c r="AY21" s="78">
        <v>533947.36662468</v>
      </c>
      <c r="AZ21" s="80">
        <v>404367.93777409999</v>
      </c>
      <c r="BA21" s="78">
        <v>477065.33217038994</v>
      </c>
      <c r="BB21" s="78">
        <v>344442.22207503999</v>
      </c>
      <c r="BC21" s="78">
        <v>478297.54686709028</v>
      </c>
      <c r="BD21" s="80">
        <v>481091.05504579999</v>
      </c>
      <c r="BE21" s="78">
        <v>275327.10641176003</v>
      </c>
      <c r="BF21" s="78">
        <v>976848.83735769987</v>
      </c>
      <c r="BG21" s="78"/>
    </row>
    <row r="22" spans="1:59" ht="20.100000000000001" customHeight="1" x14ac:dyDescent="0.25">
      <c r="A22" s="115"/>
      <c r="B22" s="47" t="str">
        <f>IF('0'!$A$1=1,"Погашення","Repayment")</f>
        <v>Погашення</v>
      </c>
      <c r="C22" s="22">
        <v>402000</v>
      </c>
      <c r="D22" s="78">
        <v>-15257.172818090001</v>
      </c>
      <c r="E22" s="78">
        <v>-6945.9624299999978</v>
      </c>
      <c r="F22" s="78">
        <v>-12992.494245700003</v>
      </c>
      <c r="G22" s="79">
        <v>-10431.873996190006</v>
      </c>
      <c r="H22" s="78">
        <v>-10734.372741650001</v>
      </c>
      <c r="I22" s="78">
        <v>-22156.301706779999</v>
      </c>
      <c r="J22" s="78">
        <v>-17425.090725260001</v>
      </c>
      <c r="K22" s="79">
        <v>-17766.957910969999</v>
      </c>
      <c r="L22" s="78">
        <v>-14758.549372420002</v>
      </c>
      <c r="M22" s="78">
        <v>-20339.791046609997</v>
      </c>
      <c r="N22" s="78">
        <v>-19735.752434829999</v>
      </c>
      <c r="O22" s="79">
        <v>-25002.907157149995</v>
      </c>
      <c r="P22" s="78">
        <v>-17251.57680544</v>
      </c>
      <c r="Q22" s="78">
        <v>-30727.319970380002</v>
      </c>
      <c r="R22" s="78">
        <v>-22807.214580080006</v>
      </c>
      <c r="S22" s="79">
        <v>-50033.672950549997</v>
      </c>
      <c r="T22" s="78">
        <v>-34260.994027859997</v>
      </c>
      <c r="U22" s="78">
        <v>-41144.310052759989</v>
      </c>
      <c r="V22" s="78">
        <v>-22541.010008849989</v>
      </c>
      <c r="W22" s="78">
        <v>-318639.25370267004</v>
      </c>
      <c r="X22" s="80">
        <v>-24808.918083549997</v>
      </c>
      <c r="Y22" s="78">
        <v>-24379.70793724</v>
      </c>
      <c r="Z22" s="78">
        <v>-34880.375868499999</v>
      </c>
      <c r="AA22" s="78">
        <v>-27341.04250322</v>
      </c>
      <c r="AB22" s="80">
        <v>-8767.0227280800009</v>
      </c>
      <c r="AC22" s="78">
        <v>-29693.014090149998</v>
      </c>
      <c r="AD22" s="78">
        <v>-72815.810802246007</v>
      </c>
      <c r="AE22" s="78">
        <v>-252225.40864017999</v>
      </c>
      <c r="AF22" s="80">
        <v>-56905.103195789998</v>
      </c>
      <c r="AG22" s="78">
        <v>-47821.307720739991</v>
      </c>
      <c r="AH22" s="78">
        <v>-47931.255708579978</v>
      </c>
      <c r="AI22" s="78">
        <v>-81810.139054149971</v>
      </c>
      <c r="AJ22" s="80">
        <v>-94297.642548030009</v>
      </c>
      <c r="AK22" s="78">
        <v>-116373.84083447</v>
      </c>
      <c r="AL22" s="78">
        <v>-87158.106741490017</v>
      </c>
      <c r="AM22" s="78">
        <v>-47382.987973320007</v>
      </c>
      <c r="AN22" s="80">
        <v>-61368.344884439997</v>
      </c>
      <c r="AO22" s="78">
        <v>-94793.136332759997</v>
      </c>
      <c r="AP22" s="78">
        <v>-174454.68369251001</v>
      </c>
      <c r="AQ22" s="78">
        <v>-54893.170548289956</v>
      </c>
      <c r="AR22" s="80">
        <v>-106875.51999419001</v>
      </c>
      <c r="AS22" s="78">
        <v>-124125.47645294001</v>
      </c>
      <c r="AT22" s="78">
        <v>-126643.69942429996</v>
      </c>
      <c r="AU22" s="78">
        <v>-83440.581953610003</v>
      </c>
      <c r="AV22" s="80">
        <v>-96144.741395039993</v>
      </c>
      <c r="AW22" s="78">
        <v>-118697.63183391999</v>
      </c>
      <c r="AX22" s="78">
        <v>-89805.852964220016</v>
      </c>
      <c r="AY22" s="78">
        <v>-143916.13762212003</v>
      </c>
      <c r="AZ22" s="80">
        <v>-97850.262560029994</v>
      </c>
      <c r="BA22" s="78">
        <v>-148242.63251130999</v>
      </c>
      <c r="BB22" s="78">
        <v>-104167.59451674006</v>
      </c>
      <c r="BC22" s="78">
        <v>-86234.088875509959</v>
      </c>
      <c r="BD22" s="80">
        <v>-115337.47862685</v>
      </c>
      <c r="BE22" s="78">
        <v>-143813.95539647999</v>
      </c>
      <c r="BF22" s="78">
        <v>-692795.56361418986</v>
      </c>
      <c r="BG22" s="78"/>
    </row>
    <row r="23" spans="1:59" ht="20.100000000000001" customHeight="1" x14ac:dyDescent="0.25">
      <c r="A23" s="115"/>
      <c r="B23" s="47" t="s">
        <v>22</v>
      </c>
      <c r="C23" s="22">
        <v>403000</v>
      </c>
      <c r="D23" s="78">
        <v>0</v>
      </c>
      <c r="E23" s="78">
        <v>0</v>
      </c>
      <c r="F23" s="78">
        <v>0</v>
      </c>
      <c r="G23" s="79">
        <v>0</v>
      </c>
      <c r="H23" s="78">
        <v>0</v>
      </c>
      <c r="I23" s="78">
        <v>0</v>
      </c>
      <c r="J23" s="78">
        <v>0</v>
      </c>
      <c r="K23" s="79">
        <v>0</v>
      </c>
      <c r="L23" s="78">
        <v>0</v>
      </c>
      <c r="M23" s="78">
        <v>0</v>
      </c>
      <c r="N23" s="78">
        <v>0</v>
      </c>
      <c r="O23" s="79">
        <v>0</v>
      </c>
      <c r="P23" s="78">
        <v>0</v>
      </c>
      <c r="Q23" s="78">
        <v>0</v>
      </c>
      <c r="R23" s="78">
        <v>0</v>
      </c>
      <c r="S23" s="79">
        <v>0</v>
      </c>
      <c r="T23" s="78">
        <v>0</v>
      </c>
      <c r="U23" s="78">
        <v>0</v>
      </c>
      <c r="V23" s="78">
        <v>0</v>
      </c>
      <c r="W23" s="78">
        <v>19998.393158090003</v>
      </c>
      <c r="X23" s="80">
        <v>-8272.2978542500005</v>
      </c>
      <c r="Y23" s="78">
        <v>-10719.64248203</v>
      </c>
      <c r="Z23" s="78">
        <v>0</v>
      </c>
      <c r="AA23" s="78">
        <v>0</v>
      </c>
      <c r="AB23" s="80">
        <v>0</v>
      </c>
      <c r="AC23" s="78">
        <v>5238.9077506399999</v>
      </c>
      <c r="AD23" s="78">
        <v>0</v>
      </c>
      <c r="AE23" s="78">
        <v>0</v>
      </c>
      <c r="AF23" s="80">
        <v>0</v>
      </c>
      <c r="AG23" s="78">
        <v>0</v>
      </c>
      <c r="AH23" s="78">
        <v>0</v>
      </c>
      <c r="AI23" s="78">
        <v>0</v>
      </c>
      <c r="AJ23" s="80">
        <v>0</v>
      </c>
      <c r="AK23" s="78">
        <v>0</v>
      </c>
      <c r="AL23" s="78">
        <v>0</v>
      </c>
      <c r="AM23" s="78">
        <v>0</v>
      </c>
      <c r="AN23" s="80">
        <v>0</v>
      </c>
      <c r="AO23" s="78">
        <v>0</v>
      </c>
      <c r="AP23" s="78">
        <v>-9004.4628642400003</v>
      </c>
      <c r="AQ23" s="78">
        <v>0</v>
      </c>
      <c r="AR23" s="80">
        <v>0</v>
      </c>
      <c r="AS23" s="78">
        <v>0</v>
      </c>
      <c r="AT23" s="78">
        <v>0</v>
      </c>
      <c r="AU23" s="78">
        <v>0</v>
      </c>
      <c r="AV23" s="80">
        <v>0</v>
      </c>
      <c r="AW23" s="78">
        <v>0</v>
      </c>
      <c r="AX23" s="78">
        <v>0</v>
      </c>
      <c r="AY23" s="78">
        <v>0</v>
      </c>
      <c r="AZ23" s="80">
        <v>1138.7650000000001</v>
      </c>
      <c r="BA23" s="78">
        <v>0</v>
      </c>
      <c r="BB23" s="78">
        <v>0</v>
      </c>
      <c r="BC23" s="78">
        <v>0</v>
      </c>
      <c r="BD23" s="80">
        <v>0</v>
      </c>
      <c r="BE23" s="78">
        <v>0</v>
      </c>
      <c r="BF23" s="78">
        <v>-20483.266453159998</v>
      </c>
      <c r="BG23" s="78"/>
    </row>
    <row r="24" spans="1:59" ht="25.2" customHeight="1" x14ac:dyDescent="0.25">
      <c r="A24" s="115"/>
      <c r="B24" s="46" t="str">
        <f>IF('0'!$A$1=1,"Фінансування за рахунок надходжень від приватизації","Privatization")</f>
        <v>Фінансування за рахунок надходжень від приватизації</v>
      </c>
      <c r="C24" s="22">
        <v>500000</v>
      </c>
      <c r="D24" s="78">
        <v>1094.40764949</v>
      </c>
      <c r="E24" s="78">
        <v>9865.8675881800009</v>
      </c>
      <c r="F24" s="78">
        <v>33.912986530000126</v>
      </c>
      <c r="G24" s="79">
        <v>486.11736546999964</v>
      </c>
      <c r="H24" s="78">
        <v>4086.3346078499999</v>
      </c>
      <c r="I24" s="78">
        <v>1007.6758051399993</v>
      </c>
      <c r="J24" s="78">
        <v>257.07116831999883</v>
      </c>
      <c r="K24" s="79">
        <v>1412.4633125100008</v>
      </c>
      <c r="L24" s="78">
        <v>25.83061206</v>
      </c>
      <c r="M24" s="78">
        <v>147.13959259999999</v>
      </c>
      <c r="N24" s="78">
        <v>743.07458913000005</v>
      </c>
      <c r="O24" s="79">
        <v>563.92388134000009</v>
      </c>
      <c r="P24" s="78">
        <v>47.665758059999995</v>
      </c>
      <c r="Q24" s="78">
        <v>5.0901178199999961</v>
      </c>
      <c r="R24" s="78">
        <v>5.7007947300000055</v>
      </c>
      <c r="S24" s="79">
        <v>408.46405630999999</v>
      </c>
      <c r="T24" s="78">
        <v>104.087772</v>
      </c>
      <c r="U24" s="78">
        <v>12.696049850000009</v>
      </c>
      <c r="V24" s="78">
        <v>10.05858846000001</v>
      </c>
      <c r="W24" s="78">
        <v>24.646278450000011</v>
      </c>
      <c r="X24" s="80">
        <v>24.321710340000003</v>
      </c>
      <c r="Y24" s="78">
        <v>17.727795659999998</v>
      </c>
      <c r="Z24" s="78">
        <v>30.810490540000011</v>
      </c>
      <c r="AA24" s="78">
        <v>116.06300813</v>
      </c>
      <c r="AB24" s="80">
        <v>17.01244707</v>
      </c>
      <c r="AC24" s="78">
        <v>93.785808450000019</v>
      </c>
      <c r="AD24" s="78">
        <v>3191.9575878399996</v>
      </c>
      <c r="AE24" s="78">
        <v>74.0030123800002</v>
      </c>
      <c r="AF24" s="80">
        <v>34.631883460000005</v>
      </c>
      <c r="AG24" s="78">
        <v>15.271777049999997</v>
      </c>
      <c r="AH24" s="78">
        <v>27.441837610000015</v>
      </c>
      <c r="AI24" s="78">
        <v>191.40970068000001</v>
      </c>
      <c r="AJ24" s="80">
        <v>183.97759181999999</v>
      </c>
      <c r="AK24" s="78">
        <v>81.555674420000003</v>
      </c>
      <c r="AL24" s="78">
        <v>132.70532215000003</v>
      </c>
      <c r="AM24" s="78">
        <v>151.27739831000008</v>
      </c>
      <c r="AN24" s="80">
        <v>202.28538114999998</v>
      </c>
      <c r="AO24" s="78">
        <v>304.57980125</v>
      </c>
      <c r="AP24" s="78">
        <v>1385.6860051999997</v>
      </c>
      <c r="AQ24" s="78">
        <v>355.62658166999995</v>
      </c>
      <c r="AR24" s="80">
        <v>529.68709856999999</v>
      </c>
      <c r="AS24" s="78">
        <v>519.21500508999998</v>
      </c>
      <c r="AT24" s="78">
        <v>1037.4472259700003</v>
      </c>
      <c r="AU24" s="78">
        <v>3011.5148078599996</v>
      </c>
      <c r="AV24" s="80">
        <v>296.86541169999998</v>
      </c>
      <c r="AW24" s="78">
        <v>0.73414592999995421</v>
      </c>
      <c r="AX24" s="78">
        <v>5.9797569599999747</v>
      </c>
      <c r="AY24" s="78">
        <v>1408.4412870900001</v>
      </c>
      <c r="AZ24" s="80">
        <v>902.12909817999991</v>
      </c>
      <c r="BA24" s="78">
        <v>915.95241145000034</v>
      </c>
      <c r="BB24" s="78">
        <v>865.56145138000022</v>
      </c>
      <c r="BC24" s="78">
        <v>470.79856663999942</v>
      </c>
      <c r="BD24" s="80">
        <v>607.53171669000005</v>
      </c>
      <c r="BE24" s="78">
        <v>443.1311419299999</v>
      </c>
      <c r="BF24" s="78">
        <v>1177.8667194999998</v>
      </c>
      <c r="BG24" s="78"/>
    </row>
    <row r="25" spans="1:59" ht="25.2" customHeight="1" x14ac:dyDescent="0.25">
      <c r="A25" s="115"/>
      <c r="B25" s="46" t="str">
        <f>IF('0'!$A$1=1,"Фінансування за активними операціями","Financing under asset-side transactions")</f>
        <v>Фінансування за активними операціями</v>
      </c>
      <c r="C25" s="22">
        <v>600000</v>
      </c>
      <c r="D25" s="78">
        <v>-8513.3982395100011</v>
      </c>
      <c r="E25" s="78">
        <v>-28802.152925949995</v>
      </c>
      <c r="F25" s="78">
        <v>8350.2558065900048</v>
      </c>
      <c r="G25" s="79">
        <v>6015.5077784299974</v>
      </c>
      <c r="H25" s="78">
        <v>-17980.665131649999</v>
      </c>
      <c r="I25" s="78">
        <v>2138.8606603599983</v>
      </c>
      <c r="J25" s="78">
        <v>-1849.3260390199976</v>
      </c>
      <c r="K25" s="79">
        <v>22656.614421669998</v>
      </c>
      <c r="L25" s="78">
        <v>-24974.110860980003</v>
      </c>
      <c r="M25" s="78">
        <v>5417.6217962800001</v>
      </c>
      <c r="N25" s="78">
        <v>1694.8198950000005</v>
      </c>
      <c r="O25" s="79">
        <v>49.556205259999842</v>
      </c>
      <c r="P25" s="78">
        <v>-5871.5923444500013</v>
      </c>
      <c r="Q25" s="78">
        <v>-33753.977772959995</v>
      </c>
      <c r="R25" s="78">
        <v>-75887.280997890004</v>
      </c>
      <c r="S25" s="79">
        <v>-8734.9166170500102</v>
      </c>
      <c r="T25" s="78">
        <v>-61046.885816800015</v>
      </c>
      <c r="U25" s="78">
        <v>-19326.423458420002</v>
      </c>
      <c r="V25" s="78">
        <v>-40909.76445362001</v>
      </c>
      <c r="W25" s="78">
        <v>48791.821527619992</v>
      </c>
      <c r="X25" s="80">
        <v>-13814.682407299999</v>
      </c>
      <c r="Y25" s="78">
        <v>2349.8322292499997</v>
      </c>
      <c r="Z25" s="78">
        <v>7612.1701797900005</v>
      </c>
      <c r="AA25" s="78">
        <v>-103337.06415000002</v>
      </c>
      <c r="AB25" s="80">
        <v>-18656.049733469998</v>
      </c>
      <c r="AC25" s="78">
        <v>-41999.220833649997</v>
      </c>
      <c r="AD25" s="78">
        <v>-38133.988591729998</v>
      </c>
      <c r="AE25" s="78">
        <v>22857.816985890007</v>
      </c>
      <c r="AF25" s="80">
        <v>26784.671137800004</v>
      </c>
      <c r="AG25" s="78">
        <v>758.64089451000109</v>
      </c>
      <c r="AH25" s="78">
        <v>-8834.1522332300046</v>
      </c>
      <c r="AI25" s="78">
        <v>-11831.85430228</v>
      </c>
      <c r="AJ25" s="80">
        <v>4965.4402037100044</v>
      </c>
      <c r="AK25" s="78">
        <v>-40523.020791850009</v>
      </c>
      <c r="AL25" s="78">
        <v>-8170.2772545199841</v>
      </c>
      <c r="AM25" s="78">
        <v>43688.136358780001</v>
      </c>
      <c r="AN25" s="80">
        <v>-5016.2208024899955</v>
      </c>
      <c r="AO25" s="78">
        <v>-83430.677453990007</v>
      </c>
      <c r="AP25" s="78">
        <v>95241.399770719989</v>
      </c>
      <c r="AQ25" s="78">
        <v>-36533.194455519988</v>
      </c>
      <c r="AR25" s="80">
        <v>11995.908178360001</v>
      </c>
      <c r="AS25" s="78">
        <v>-3600.6153444700012</v>
      </c>
      <c r="AT25" s="78">
        <v>16201.741530010002</v>
      </c>
      <c r="AU25" s="78">
        <v>-12828.358987350002</v>
      </c>
      <c r="AV25" s="80">
        <v>-13353.930227370001</v>
      </c>
      <c r="AW25" s="78">
        <v>69246.825690490004</v>
      </c>
      <c r="AX25" s="78">
        <v>-31361.312710570004</v>
      </c>
      <c r="AY25" s="78">
        <v>28085.176859369996</v>
      </c>
      <c r="AZ25" s="80">
        <v>-87152.817562789976</v>
      </c>
      <c r="BA25" s="78">
        <v>-73093.219548170018</v>
      </c>
      <c r="BB25" s="78">
        <v>83439.98096665999</v>
      </c>
      <c r="BC25" s="78">
        <v>141707.02002056001</v>
      </c>
      <c r="BD25" s="80">
        <v>-168464.45653458999</v>
      </c>
      <c r="BE25" s="78">
        <v>284645.95054271998</v>
      </c>
      <c r="BF25" s="78">
        <v>-76354.84323808999</v>
      </c>
      <c r="BG25" s="78"/>
    </row>
    <row r="26" spans="1:59" ht="35.1" customHeight="1" x14ac:dyDescent="0.25">
      <c r="A26" s="115"/>
      <c r="B26" s="47"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22">
        <v>601000</v>
      </c>
      <c r="D26" s="78">
        <v>0</v>
      </c>
      <c r="E26" s="78">
        <v>-17354.001</v>
      </c>
      <c r="F26" s="78">
        <v>0</v>
      </c>
      <c r="G26" s="79">
        <v>-4000</v>
      </c>
      <c r="H26" s="78">
        <v>-6000</v>
      </c>
      <c r="I26" s="78">
        <v>0</v>
      </c>
      <c r="J26" s="78">
        <v>-1000</v>
      </c>
      <c r="K26" s="79">
        <v>0</v>
      </c>
      <c r="L26" s="78">
        <v>-8000</v>
      </c>
      <c r="M26" s="78">
        <v>0</v>
      </c>
      <c r="N26" s="78">
        <v>-5000</v>
      </c>
      <c r="O26" s="79">
        <v>-1700</v>
      </c>
      <c r="P26" s="78">
        <v>-11066.4</v>
      </c>
      <c r="Q26" s="78">
        <v>-11800.000000000002</v>
      </c>
      <c r="R26" s="78">
        <v>-73743.176000000007</v>
      </c>
      <c r="S26" s="79">
        <v>-26716.47</v>
      </c>
      <c r="T26" s="78">
        <v>-17200</v>
      </c>
      <c r="U26" s="78">
        <v>-30503.998</v>
      </c>
      <c r="V26" s="78">
        <v>-10833</v>
      </c>
      <c r="W26" s="78">
        <v>-16064.04970000001</v>
      </c>
      <c r="X26" s="80">
        <v>-14274.52</v>
      </c>
      <c r="Y26" s="78">
        <v>0</v>
      </c>
      <c r="Z26" s="78">
        <v>0</v>
      </c>
      <c r="AA26" s="78">
        <v>-114940.99800000001</v>
      </c>
      <c r="AB26" s="80">
        <v>-26387.881999999998</v>
      </c>
      <c r="AC26" s="78">
        <v>0</v>
      </c>
      <c r="AD26" s="78">
        <v>-22499.994999999995</v>
      </c>
      <c r="AE26" s="78">
        <v>-21815.119999999995</v>
      </c>
      <c r="AF26" s="80">
        <v>0</v>
      </c>
      <c r="AG26" s="78">
        <v>0</v>
      </c>
      <c r="AH26" s="78">
        <v>1000</v>
      </c>
      <c r="AI26" s="78">
        <v>0</v>
      </c>
      <c r="AJ26" s="80">
        <v>3250</v>
      </c>
      <c r="AK26" s="78">
        <v>3250</v>
      </c>
      <c r="AL26" s="78">
        <v>2617.630000000001</v>
      </c>
      <c r="AM26" s="78">
        <v>0</v>
      </c>
      <c r="AN26" s="80">
        <v>2000.13714286</v>
      </c>
      <c r="AO26" s="78">
        <v>0</v>
      </c>
      <c r="AP26" s="78">
        <v>-6839.9991637600015</v>
      </c>
      <c r="AQ26" s="78">
        <v>0</v>
      </c>
      <c r="AR26" s="80">
        <v>2002.3345054900001</v>
      </c>
      <c r="AS26" s="78">
        <v>-1800</v>
      </c>
      <c r="AT26" s="78">
        <v>2069.4593406600002</v>
      </c>
      <c r="AU26" s="78">
        <v>-20000</v>
      </c>
      <c r="AV26" s="80">
        <v>0</v>
      </c>
      <c r="AW26" s="78">
        <v>0</v>
      </c>
      <c r="AX26" s="78">
        <v>0</v>
      </c>
      <c r="AY26" s="78">
        <v>-30000</v>
      </c>
      <c r="AZ26" s="80">
        <v>0</v>
      </c>
      <c r="BA26" s="78">
        <v>0</v>
      </c>
      <c r="BB26" s="78">
        <v>0</v>
      </c>
      <c r="BC26" s="78">
        <v>0</v>
      </c>
      <c r="BD26" s="80">
        <v>0</v>
      </c>
      <c r="BE26" s="78">
        <v>0</v>
      </c>
      <c r="BF26" s="78">
        <v>0</v>
      </c>
      <c r="BG26" s="78"/>
    </row>
    <row r="27" spans="1:59" ht="20.100000000000001" customHeight="1" x14ac:dyDescent="0.25">
      <c r="A27" s="115"/>
      <c r="B27" s="47" t="str">
        <f>IF('0'!$A$1=1,"Зміни обсягів  готівкових коштів","Change in cash volumes")</f>
        <v>Зміни обсягів  готівкових коштів</v>
      </c>
      <c r="C27" s="22">
        <v>602000</v>
      </c>
      <c r="D27" s="78">
        <v>-8513.3982395100011</v>
      </c>
      <c r="E27" s="78">
        <v>-11766.070896610001</v>
      </c>
      <c r="F27" s="78">
        <v>8668.1747163100044</v>
      </c>
      <c r="G27" s="79">
        <v>10015.507839369999</v>
      </c>
      <c r="H27" s="78">
        <v>-11980.665131649999</v>
      </c>
      <c r="I27" s="78">
        <v>2138.8606603599983</v>
      </c>
      <c r="J27" s="78">
        <v>-1333.0059114999967</v>
      </c>
      <c r="K27" s="79">
        <v>22536.339965709998</v>
      </c>
      <c r="L27" s="78">
        <v>-16974.110860979999</v>
      </c>
      <c r="M27" s="78">
        <v>5375.3660488100013</v>
      </c>
      <c r="N27" s="78">
        <v>6678.8367333200013</v>
      </c>
      <c r="O27" s="79">
        <v>1807.7951144099998</v>
      </c>
      <c r="P27" s="78">
        <v>5194.8076555499983</v>
      </c>
      <c r="Q27" s="78">
        <v>-22314.191196629996</v>
      </c>
      <c r="R27" s="78">
        <v>-1783.9133639200008</v>
      </c>
      <c r="S27" s="79">
        <v>17981.575172650002</v>
      </c>
      <c r="T27" s="78">
        <v>-43846.885816800015</v>
      </c>
      <c r="U27" s="78">
        <v>11177.574541580005</v>
      </c>
      <c r="V27" s="78">
        <v>-30076.764453619995</v>
      </c>
      <c r="W27" s="78">
        <v>64855.871227619995</v>
      </c>
      <c r="X27" s="80">
        <v>459.83759269999973</v>
      </c>
      <c r="Y27" s="78">
        <v>2349.8322292499988</v>
      </c>
      <c r="Z27" s="78">
        <v>7612.0201795500006</v>
      </c>
      <c r="AA27" s="78">
        <v>11604.08385024</v>
      </c>
      <c r="AB27" s="80">
        <v>7731.8322665300002</v>
      </c>
      <c r="AC27" s="78">
        <v>-41999.220833649997</v>
      </c>
      <c r="AD27" s="78">
        <v>-15642.305647820001</v>
      </c>
      <c r="AE27" s="78">
        <v>44681.249041980001</v>
      </c>
      <c r="AF27" s="80">
        <v>26784.671137800004</v>
      </c>
      <c r="AG27" s="78">
        <v>758.64089451000109</v>
      </c>
      <c r="AH27" s="78">
        <v>-9834.1522332299974</v>
      </c>
      <c r="AI27" s="78">
        <v>-11831.85430228</v>
      </c>
      <c r="AJ27" s="80">
        <v>1715.4402037100044</v>
      </c>
      <c r="AK27" s="78">
        <v>-43773.020791850009</v>
      </c>
      <c r="AL27" s="78">
        <v>-10787.907254520003</v>
      </c>
      <c r="AM27" s="78">
        <v>43688.136358780001</v>
      </c>
      <c r="AN27" s="80">
        <v>-7016.3579453499951</v>
      </c>
      <c r="AO27" s="78">
        <v>-83430.677453989993</v>
      </c>
      <c r="AP27" s="78">
        <v>102081.39893447999</v>
      </c>
      <c r="AQ27" s="78">
        <v>-36533.194455519988</v>
      </c>
      <c r="AR27" s="80">
        <v>-302.48068619999998</v>
      </c>
      <c r="AS27" s="78">
        <v>-3541.8531612899997</v>
      </c>
      <c r="AT27" s="78">
        <v>-2069.7396391400002</v>
      </c>
      <c r="AU27" s="78">
        <v>22903.524515150002</v>
      </c>
      <c r="AV27" s="80">
        <v>-27503.489164930001</v>
      </c>
      <c r="AW27" s="78">
        <v>9150.1610809099984</v>
      </c>
      <c r="AX27" s="78">
        <v>-9900.8234275700015</v>
      </c>
      <c r="AY27" s="78">
        <v>-10520.165705649997</v>
      </c>
      <c r="AZ27" s="80">
        <v>-145354.33588613998</v>
      </c>
      <c r="BA27" s="78">
        <v>-34174.88330424999</v>
      </c>
      <c r="BB27" s="78">
        <v>15767.452436339983</v>
      </c>
      <c r="BC27" s="78">
        <v>2110.2109708399803</v>
      </c>
      <c r="BD27" s="80">
        <v>-256832.28480547</v>
      </c>
      <c r="BE27" s="78">
        <v>16749.668376619986</v>
      </c>
      <c r="BF27" s="78">
        <v>19735.748397850024</v>
      </c>
      <c r="BG27" s="78"/>
    </row>
    <row r="28" spans="1:59" ht="15.6" x14ac:dyDescent="0.25">
      <c r="A28" s="115"/>
      <c r="B28" s="48"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26">
        <v>603000</v>
      </c>
      <c r="D28" s="90">
        <v>0</v>
      </c>
      <c r="E28" s="90">
        <v>317.91897066000001</v>
      </c>
      <c r="F28" s="90">
        <v>-317.91890971999999</v>
      </c>
      <c r="G28" s="91">
        <v>-6.0940000000000003E-5</v>
      </c>
      <c r="H28" s="90">
        <v>0</v>
      </c>
      <c r="I28" s="90">
        <v>0</v>
      </c>
      <c r="J28" s="90">
        <v>483.67987247999997</v>
      </c>
      <c r="K28" s="91">
        <v>120.27445595999995</v>
      </c>
      <c r="L28" s="90">
        <v>0</v>
      </c>
      <c r="M28" s="90">
        <v>42.255747470000003</v>
      </c>
      <c r="N28" s="90">
        <v>15.983161679999995</v>
      </c>
      <c r="O28" s="91">
        <v>-58.238909149999998</v>
      </c>
      <c r="P28" s="90">
        <v>0</v>
      </c>
      <c r="Q28" s="90">
        <v>360.21342367</v>
      </c>
      <c r="R28" s="90">
        <v>-360.19163397</v>
      </c>
      <c r="S28" s="91">
        <v>-2.1789699999998E-2</v>
      </c>
      <c r="T28" s="90">
        <v>0</v>
      </c>
      <c r="U28" s="90">
        <v>0</v>
      </c>
      <c r="V28" s="90">
        <v>-2.8421709430404007E-14</v>
      </c>
      <c r="W28" s="90">
        <v>0</v>
      </c>
      <c r="X28" s="92">
        <v>0</v>
      </c>
      <c r="Y28" s="90">
        <v>0</v>
      </c>
      <c r="Z28" s="90">
        <v>0.15000023999999998</v>
      </c>
      <c r="AA28" s="90">
        <v>-0.15000023999999998</v>
      </c>
      <c r="AB28" s="92">
        <v>0</v>
      </c>
      <c r="AC28" s="90">
        <v>0</v>
      </c>
      <c r="AD28" s="90">
        <v>8.3120560900000005</v>
      </c>
      <c r="AE28" s="90">
        <v>-8.3120560900000005</v>
      </c>
      <c r="AF28" s="92">
        <v>0</v>
      </c>
      <c r="AG28" s="90">
        <v>0</v>
      </c>
      <c r="AH28" s="90">
        <v>0</v>
      </c>
      <c r="AI28" s="90">
        <v>0</v>
      </c>
      <c r="AJ28" s="92">
        <v>0</v>
      </c>
      <c r="AK28" s="90">
        <v>0</v>
      </c>
      <c r="AL28" s="90">
        <v>0</v>
      </c>
      <c r="AM28" s="90">
        <v>0</v>
      </c>
      <c r="AN28" s="92">
        <v>0</v>
      </c>
      <c r="AO28" s="90">
        <v>0</v>
      </c>
      <c r="AP28" s="90">
        <v>0</v>
      </c>
      <c r="AQ28" s="90">
        <v>0</v>
      </c>
      <c r="AR28" s="92">
        <v>10296.05435907</v>
      </c>
      <c r="AS28" s="90">
        <v>1741.2378168199994</v>
      </c>
      <c r="AT28" s="90">
        <v>16202.021828490002</v>
      </c>
      <c r="AU28" s="90">
        <v>-15731.883502500003</v>
      </c>
      <c r="AV28" s="92">
        <v>14149.558937559999</v>
      </c>
      <c r="AW28" s="90">
        <v>60096.664609579995</v>
      </c>
      <c r="AX28" s="90">
        <v>-21460.489283000003</v>
      </c>
      <c r="AY28" s="90">
        <v>68605.342565020022</v>
      </c>
      <c r="AZ28" s="92">
        <v>58201.518323349992</v>
      </c>
      <c r="BA28" s="90">
        <v>-38918.336243919999</v>
      </c>
      <c r="BB28" s="90">
        <v>67672.528530320007</v>
      </c>
      <c r="BC28" s="90">
        <v>139596.80904972</v>
      </c>
      <c r="BD28" s="92">
        <v>88367.828270880011</v>
      </c>
      <c r="BE28" s="90">
        <v>267896.28216609999</v>
      </c>
      <c r="BF28" s="90">
        <v>-96090.591635939985</v>
      </c>
      <c r="BG28" s="90"/>
    </row>
    <row r="29" spans="1:59" x14ac:dyDescent="0.25">
      <c r="A29" s="49"/>
      <c r="B29" s="63"/>
      <c r="C29" s="63"/>
      <c r="D29" s="23"/>
      <c r="E29" s="23"/>
      <c r="F29" s="23"/>
      <c r="G29" s="23"/>
      <c r="H29" s="23"/>
      <c r="I29" s="23"/>
      <c r="J29" s="23"/>
      <c r="K29" s="23"/>
      <c r="L29" s="23"/>
      <c r="M29" s="23"/>
      <c r="N29" s="23"/>
      <c r="O29" s="50"/>
      <c r="P29" s="50"/>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45" customHeight="1" x14ac:dyDescent="0.25">
      <c r="A30" s="112" t="str">
        <f>IF('0'!$A$1=1,"Кредитування Державного бюджету *
(млн. гривень)","Lending from the State budget *
(UAH million)")</f>
        <v>Кредитування Державного бюджету *
(млн. гривень)</v>
      </c>
      <c r="B30" s="107"/>
      <c r="C30" s="51" t="str">
        <f>IF('0'!$A$1=1,"код бюджетної класифікації","budget code
classification")</f>
        <v>код бюджетної класифікації</v>
      </c>
      <c r="D30" s="66" t="s">
        <v>1</v>
      </c>
      <c r="E30" s="66" t="s">
        <v>2</v>
      </c>
      <c r="F30" s="66" t="s">
        <v>3</v>
      </c>
      <c r="G30" s="67" t="s">
        <v>4</v>
      </c>
      <c r="H30" s="66" t="s">
        <v>5</v>
      </c>
      <c r="I30" s="66" t="s">
        <v>6</v>
      </c>
      <c r="J30" s="66" t="s">
        <v>7</v>
      </c>
      <c r="K30" s="67" t="s">
        <v>8</v>
      </c>
      <c r="L30" s="66" t="s">
        <v>9</v>
      </c>
      <c r="M30" s="66" t="s">
        <v>10</v>
      </c>
      <c r="N30" s="66" t="s">
        <v>11</v>
      </c>
      <c r="O30" s="67" t="s">
        <v>12</v>
      </c>
      <c r="P30" s="66" t="s">
        <v>13</v>
      </c>
      <c r="Q30" s="66" t="s">
        <v>14</v>
      </c>
      <c r="R30" s="66" t="s">
        <v>15</v>
      </c>
      <c r="S30" s="67" t="s">
        <v>16</v>
      </c>
      <c r="T30" s="66" t="s">
        <v>17</v>
      </c>
      <c r="U30" s="66" t="s">
        <v>18</v>
      </c>
      <c r="V30" s="66" t="s">
        <v>19</v>
      </c>
      <c r="W30" s="66" t="s">
        <v>20</v>
      </c>
      <c r="X30" s="68" t="s">
        <v>23</v>
      </c>
      <c r="Y30" s="66" t="s">
        <v>24</v>
      </c>
      <c r="Z30" s="66" t="s">
        <v>25</v>
      </c>
      <c r="AA30" s="66" t="s">
        <v>26</v>
      </c>
      <c r="AB30" s="68" t="s">
        <v>27</v>
      </c>
      <c r="AC30" s="66" t="s">
        <v>28</v>
      </c>
      <c r="AD30" s="66" t="s">
        <v>29</v>
      </c>
      <c r="AE30" s="66" t="s">
        <v>30</v>
      </c>
      <c r="AF30" s="68" t="s">
        <v>31</v>
      </c>
      <c r="AG30" s="66" t="s">
        <v>32</v>
      </c>
      <c r="AH30" s="66" t="s">
        <v>33</v>
      </c>
      <c r="AI30" s="66" t="s">
        <v>34</v>
      </c>
      <c r="AJ30" s="68" t="s">
        <v>35</v>
      </c>
      <c r="AK30" s="66" t="s">
        <v>36</v>
      </c>
      <c r="AL30" s="66" t="s">
        <v>37</v>
      </c>
      <c r="AM30" s="66" t="s">
        <v>38</v>
      </c>
      <c r="AN30" s="68" t="s">
        <v>40</v>
      </c>
      <c r="AO30" s="66" t="s">
        <v>41</v>
      </c>
      <c r="AP30" s="66" t="s">
        <v>42</v>
      </c>
      <c r="AQ30" s="66" t="s">
        <v>43</v>
      </c>
      <c r="AR30" s="68" t="s">
        <v>44</v>
      </c>
      <c r="AS30" s="66" t="s">
        <v>45</v>
      </c>
      <c r="AT30" s="66" t="s">
        <v>46</v>
      </c>
      <c r="AU30" s="66" t="s">
        <v>47</v>
      </c>
      <c r="AV30" s="68" t="s">
        <v>48</v>
      </c>
      <c r="AW30" s="66" t="s">
        <v>49</v>
      </c>
      <c r="AX30" s="66" t="s">
        <v>50</v>
      </c>
      <c r="AY30" s="66" t="s">
        <v>51</v>
      </c>
      <c r="AZ30" s="68" t="s">
        <v>52</v>
      </c>
      <c r="BA30" s="66" t="s">
        <v>53</v>
      </c>
      <c r="BB30" s="66" t="s">
        <v>54</v>
      </c>
      <c r="BC30" s="66" t="s">
        <v>55</v>
      </c>
      <c r="BD30" s="68" t="s">
        <v>56</v>
      </c>
      <c r="BE30" s="66" t="s">
        <v>57</v>
      </c>
      <c r="BF30" s="66" t="s">
        <v>58</v>
      </c>
      <c r="BG30" s="66" t="s">
        <v>59</v>
      </c>
    </row>
    <row r="31" spans="1:59" ht="55.2" customHeight="1" x14ac:dyDescent="0.25">
      <c r="A31" s="116" t="str">
        <f>IF('0'!$A$1=1,"ЗА КЛАСИФІКАЦІЄЮ КРЕДИТУВАННЯ БЮДЖЕТУ","CLASSIFICATION OF BUDGET LENDING")</f>
        <v>ЗА КЛАСИФІКАЦІЄЮ КРЕДИТУВАННЯ БЮДЖЕТУ</v>
      </c>
      <c r="B31" s="42" t="str">
        <f>IF('0'!$A$1=1,"Усього кредитування","Total lending")</f>
        <v>Усього кредитування</v>
      </c>
      <c r="C31" s="52">
        <v>4000</v>
      </c>
      <c r="D31" s="69">
        <v>638.49112658999979</v>
      </c>
      <c r="E31" s="69">
        <v>1302.8322101100005</v>
      </c>
      <c r="F31" s="69">
        <v>893.96260291000044</v>
      </c>
      <c r="G31" s="70">
        <v>1879.6848079499991</v>
      </c>
      <c r="H31" s="69">
        <v>308.60797857999989</v>
      </c>
      <c r="I31" s="69">
        <v>1293.2902330700003</v>
      </c>
      <c r="J31" s="69">
        <v>1842.8596504399993</v>
      </c>
      <c r="K31" s="70">
        <v>372.89877440000009</v>
      </c>
      <c r="L31" s="69">
        <v>455.15363107999997</v>
      </c>
      <c r="M31" s="69">
        <v>-503.98478364999977</v>
      </c>
      <c r="N31" s="69">
        <v>689.82704558</v>
      </c>
      <c r="O31" s="70">
        <v>-163.49885138000025</v>
      </c>
      <c r="P31" s="69">
        <v>79.530940919999964</v>
      </c>
      <c r="Q31" s="69">
        <v>977.83845917999997</v>
      </c>
      <c r="R31" s="69">
        <v>1150.7720603400003</v>
      </c>
      <c r="S31" s="70">
        <v>2711.1229042699993</v>
      </c>
      <c r="T31" s="69">
        <v>265.78032838000024</v>
      </c>
      <c r="U31" s="69">
        <v>862.58957319999979</v>
      </c>
      <c r="V31" s="69">
        <v>1049.4662836</v>
      </c>
      <c r="W31" s="69">
        <v>773.08752357000139</v>
      </c>
      <c r="X31" s="71">
        <v>-433.12631506999998</v>
      </c>
      <c r="Y31" s="69">
        <v>743.49028851000048</v>
      </c>
      <c r="Z31" s="69">
        <v>-122.52018775000079</v>
      </c>
      <c r="AA31" s="69">
        <v>1473.706521349998</v>
      </c>
      <c r="AB31" s="71">
        <v>-58.284987989999735</v>
      </c>
      <c r="AC31" s="69">
        <v>-98.476058880000011</v>
      </c>
      <c r="AD31" s="69">
        <v>-156.70556048000043</v>
      </c>
      <c r="AE31" s="69">
        <v>2184.3712463599995</v>
      </c>
      <c r="AF31" s="71">
        <v>-132.09467170000013</v>
      </c>
      <c r="AG31" s="69">
        <v>-45.826063470000037</v>
      </c>
      <c r="AH31" s="69">
        <v>987.16609210999934</v>
      </c>
      <c r="AI31" s="69">
        <v>705.0238825000007</v>
      </c>
      <c r="AJ31" s="71">
        <v>-602.65228896000031</v>
      </c>
      <c r="AK31" s="69">
        <v>-239.7700728899996</v>
      </c>
      <c r="AL31" s="69">
        <v>2520.4278504499998</v>
      </c>
      <c r="AM31" s="69">
        <v>2538.4764374399992</v>
      </c>
      <c r="AN31" s="71">
        <v>-683.15547954999988</v>
      </c>
      <c r="AO31" s="69">
        <v>1998.9006337799995</v>
      </c>
      <c r="AP31" s="69">
        <v>2265.0208168600011</v>
      </c>
      <c r="AQ31" s="69">
        <v>1935.8348669699981</v>
      </c>
      <c r="AR31" s="71">
        <v>912.78323951000004</v>
      </c>
      <c r="AS31" s="69">
        <v>575.96272800999998</v>
      </c>
      <c r="AT31" s="69">
        <v>1920.5521808800002</v>
      </c>
      <c r="AU31" s="69">
        <v>1124.61325812</v>
      </c>
      <c r="AV31" s="71">
        <v>1981.7795274100001</v>
      </c>
      <c r="AW31" s="69">
        <v>-2093.5253918099997</v>
      </c>
      <c r="AX31" s="69">
        <v>418.26032100000003</v>
      </c>
      <c r="AY31" s="69">
        <v>-3477.0505962500006</v>
      </c>
      <c r="AZ31" s="71">
        <v>-1328.91050591</v>
      </c>
      <c r="BA31" s="69">
        <v>-4105.8678464200002</v>
      </c>
      <c r="BB31" s="69">
        <v>-1069.5350692899992</v>
      </c>
      <c r="BC31" s="69">
        <v>1045.207886859999</v>
      </c>
      <c r="BD31" s="71">
        <v>-1144.84465217</v>
      </c>
      <c r="BE31" s="69">
        <v>-2932.9539624199997</v>
      </c>
      <c r="BF31" s="69">
        <v>-1507.3273872300003</v>
      </c>
      <c r="BG31" s="69"/>
    </row>
    <row r="32" spans="1:59" ht="55.2" customHeight="1" x14ac:dyDescent="0.25">
      <c r="A32" s="117"/>
      <c r="B32" s="53" t="str">
        <f>IF('0'!$A$1=1,"Надання кредитів","Loans extended")</f>
        <v>Надання кредитів</v>
      </c>
      <c r="C32" s="22">
        <v>4110</v>
      </c>
      <c r="D32" s="78">
        <v>1131.3545409999997</v>
      </c>
      <c r="E32" s="78">
        <v>2122.40932896</v>
      </c>
      <c r="F32" s="78">
        <v>1449.5571507400005</v>
      </c>
      <c r="G32" s="79">
        <v>2300.3050143</v>
      </c>
      <c r="H32" s="78">
        <v>574.60240476999991</v>
      </c>
      <c r="I32" s="78">
        <v>1609.60578128</v>
      </c>
      <c r="J32" s="78">
        <v>2102.0836982499991</v>
      </c>
      <c r="K32" s="79">
        <v>1808.1700127100003</v>
      </c>
      <c r="L32" s="78">
        <v>1612.02543982</v>
      </c>
      <c r="M32" s="78">
        <v>633.11870761000046</v>
      </c>
      <c r="N32" s="78">
        <v>1003.5847507600001</v>
      </c>
      <c r="O32" s="79">
        <v>2751.3188001800004</v>
      </c>
      <c r="P32" s="78">
        <v>363.44527119999998</v>
      </c>
      <c r="Q32" s="78">
        <v>1438.1901703199999</v>
      </c>
      <c r="R32" s="78">
        <v>1696.1993298400007</v>
      </c>
      <c r="S32" s="79">
        <v>3219.5544542399994</v>
      </c>
      <c r="T32" s="78">
        <v>982.45480994000013</v>
      </c>
      <c r="U32" s="78">
        <v>1811.9832675499999</v>
      </c>
      <c r="V32" s="78">
        <v>2418.0986468599995</v>
      </c>
      <c r="W32" s="78">
        <v>2035.4633735300013</v>
      </c>
      <c r="X32" s="80">
        <v>847.67536713000004</v>
      </c>
      <c r="Y32" s="78">
        <v>1870.7532445200002</v>
      </c>
      <c r="Z32" s="78">
        <v>1648.4336493699998</v>
      </c>
      <c r="AA32" s="78">
        <v>2749.7429751899981</v>
      </c>
      <c r="AB32" s="80">
        <v>1439.8807221299999</v>
      </c>
      <c r="AC32" s="78">
        <v>1231.2775986300003</v>
      </c>
      <c r="AD32" s="78">
        <v>1284.5680075699997</v>
      </c>
      <c r="AE32" s="78">
        <v>3903.5635261299994</v>
      </c>
      <c r="AF32" s="80">
        <v>1337.8742705</v>
      </c>
      <c r="AG32" s="78">
        <v>1608.3230550200005</v>
      </c>
      <c r="AH32" s="78">
        <v>2546.3628137700002</v>
      </c>
      <c r="AI32" s="78">
        <v>2819.61418572</v>
      </c>
      <c r="AJ32" s="80">
        <v>938.88195291999989</v>
      </c>
      <c r="AK32" s="78">
        <v>1928.3700208999999</v>
      </c>
      <c r="AL32" s="78">
        <v>3973.3844307299996</v>
      </c>
      <c r="AM32" s="78">
        <v>4679.2601825999991</v>
      </c>
      <c r="AN32" s="80">
        <v>649.70507654000005</v>
      </c>
      <c r="AO32" s="78">
        <v>4264.6296982399999</v>
      </c>
      <c r="AP32" s="78">
        <v>3765.3629626699985</v>
      </c>
      <c r="AQ32" s="78">
        <v>6354.1541777399998</v>
      </c>
      <c r="AR32" s="80">
        <v>2430.4637488000003</v>
      </c>
      <c r="AS32" s="78">
        <v>3575.4557025500003</v>
      </c>
      <c r="AT32" s="78">
        <v>3395.1396046299997</v>
      </c>
      <c r="AU32" s="78">
        <v>4242.4320588699993</v>
      </c>
      <c r="AV32" s="80">
        <v>3779.63195443</v>
      </c>
      <c r="AW32" s="78">
        <v>1010.09107563</v>
      </c>
      <c r="AX32" s="78">
        <v>2050.3717813599997</v>
      </c>
      <c r="AY32" s="78">
        <v>2323.0767889500003</v>
      </c>
      <c r="AZ32" s="80">
        <v>767.30419815999994</v>
      </c>
      <c r="BA32" s="78">
        <v>885.50764402999994</v>
      </c>
      <c r="BB32" s="78">
        <v>1626.4261641100002</v>
      </c>
      <c r="BC32" s="78">
        <v>6061.2737625799982</v>
      </c>
      <c r="BD32" s="80">
        <v>688.98099803000002</v>
      </c>
      <c r="BE32" s="78">
        <v>893.30719959999999</v>
      </c>
      <c r="BF32" s="78">
        <v>987.91259524000009</v>
      </c>
      <c r="BG32" s="78"/>
    </row>
    <row r="33" spans="1:59" ht="55.2" customHeight="1" x14ac:dyDescent="0.25">
      <c r="A33" s="118"/>
      <c r="B33" s="54" t="str">
        <f>IF('0'!$A$1=1,"Повернення кредитів","Loans returned")</f>
        <v>Повернення кредитів</v>
      </c>
      <c r="C33" s="26">
        <v>4120</v>
      </c>
      <c r="D33" s="90">
        <v>-492.86341441000002</v>
      </c>
      <c r="E33" s="90">
        <v>-819.57711884999992</v>
      </c>
      <c r="F33" s="90">
        <v>-555.59454782999978</v>
      </c>
      <c r="G33" s="91">
        <v>-420.62020635000022</v>
      </c>
      <c r="H33" s="90">
        <v>-265.99442619000001</v>
      </c>
      <c r="I33" s="90">
        <v>-316.31554820999997</v>
      </c>
      <c r="J33" s="90">
        <v>-259.22404781000023</v>
      </c>
      <c r="K33" s="91">
        <v>-1435.2712383099997</v>
      </c>
      <c r="L33" s="90">
        <v>-1156.8718087400002</v>
      </c>
      <c r="M33" s="90">
        <v>-1137.1034912599998</v>
      </c>
      <c r="N33" s="90">
        <v>-313.7577051799999</v>
      </c>
      <c r="O33" s="91">
        <v>-2914.8176515599998</v>
      </c>
      <c r="P33" s="90">
        <v>-283.91433028</v>
      </c>
      <c r="Q33" s="90">
        <v>-460.35171113999996</v>
      </c>
      <c r="R33" s="90">
        <v>-545.42726949999974</v>
      </c>
      <c r="S33" s="91">
        <v>-508.43154996999988</v>
      </c>
      <c r="T33" s="90">
        <v>-716.67448156</v>
      </c>
      <c r="U33" s="90">
        <v>-949.39369435000003</v>
      </c>
      <c r="V33" s="90">
        <v>-1368.6323632599999</v>
      </c>
      <c r="W33" s="90">
        <v>-1262.3758499599994</v>
      </c>
      <c r="X33" s="92">
        <v>-1280.8016822</v>
      </c>
      <c r="Y33" s="90">
        <v>-1127.2629560099995</v>
      </c>
      <c r="Z33" s="90">
        <v>-1770.9538371200006</v>
      </c>
      <c r="AA33" s="90">
        <v>-1276.0364538399999</v>
      </c>
      <c r="AB33" s="92">
        <v>-1498.1657101199999</v>
      </c>
      <c r="AC33" s="90">
        <v>-1329.7536575100003</v>
      </c>
      <c r="AD33" s="90">
        <v>-1441.27356805</v>
      </c>
      <c r="AE33" s="90">
        <v>-1719.1922797700017</v>
      </c>
      <c r="AF33" s="92">
        <v>-1469.9689422000001</v>
      </c>
      <c r="AG33" s="90">
        <v>-1654.1491184900001</v>
      </c>
      <c r="AH33" s="90">
        <v>-1559.196721660001</v>
      </c>
      <c r="AI33" s="90">
        <v>-2114.5903032199994</v>
      </c>
      <c r="AJ33" s="92">
        <v>-1541.5342418800001</v>
      </c>
      <c r="AK33" s="90">
        <v>-2168.1400937899998</v>
      </c>
      <c r="AL33" s="90">
        <v>-1452.9565802799998</v>
      </c>
      <c r="AM33" s="90">
        <v>-2140.7837451599989</v>
      </c>
      <c r="AN33" s="92">
        <v>-1332.8605560899998</v>
      </c>
      <c r="AO33" s="90">
        <v>-2265.7290644600007</v>
      </c>
      <c r="AP33" s="90">
        <v>-1500.3421458099992</v>
      </c>
      <c r="AQ33" s="90">
        <v>-4418.3193107700008</v>
      </c>
      <c r="AR33" s="92">
        <v>-1517.6805092899999</v>
      </c>
      <c r="AS33" s="90">
        <v>-2999.49297454</v>
      </c>
      <c r="AT33" s="90">
        <v>-1474.5874237500002</v>
      </c>
      <c r="AU33" s="90">
        <v>-3117.8188007500003</v>
      </c>
      <c r="AV33" s="92">
        <v>-1797.8524270200001</v>
      </c>
      <c r="AW33" s="90">
        <v>-3103.6164674399993</v>
      </c>
      <c r="AX33" s="90">
        <v>-1632.1114603599999</v>
      </c>
      <c r="AY33" s="90">
        <v>-5800.1273852000004</v>
      </c>
      <c r="AZ33" s="92">
        <v>-2096.2147040700002</v>
      </c>
      <c r="BA33" s="90">
        <v>-4991.3754904500001</v>
      </c>
      <c r="BB33" s="90">
        <v>-2695.9612333999994</v>
      </c>
      <c r="BC33" s="90">
        <v>-5016.0658757199999</v>
      </c>
      <c r="BD33" s="92">
        <v>-1833.8256502000002</v>
      </c>
      <c r="BE33" s="90">
        <v>-3826.2611620199996</v>
      </c>
      <c r="BF33" s="90">
        <v>-2495.2399824699996</v>
      </c>
      <c r="BG33" s="90"/>
    </row>
    <row r="34" spans="1:59" x14ac:dyDescent="0.25">
      <c r="A34" s="15"/>
      <c r="B34" s="63"/>
      <c r="C34" s="63"/>
      <c r="D34" s="63"/>
      <c r="E34" s="63"/>
      <c r="F34" s="63"/>
      <c r="G34" s="63"/>
      <c r="H34" s="63"/>
      <c r="I34" s="63"/>
      <c r="J34" s="63"/>
      <c r="K34" s="63"/>
      <c r="L34" s="63"/>
      <c r="M34" s="63"/>
      <c r="N34" s="63"/>
      <c r="O34" s="63"/>
      <c r="P34" s="63"/>
      <c r="Q34" s="63"/>
      <c r="R34" s="63"/>
      <c r="S34" s="63"/>
      <c r="T34" s="63"/>
      <c r="U34" s="63"/>
      <c r="V34" s="63"/>
      <c r="W34" s="63"/>
      <c r="X34" s="15"/>
      <c r="Y34" s="15"/>
      <c r="Z34" s="15"/>
      <c r="AA34" s="15"/>
    </row>
    <row r="35" spans="1:59" x14ac:dyDescent="0.25">
      <c r="A35" s="109" t="str">
        <f>'2'!A40</f>
        <v>* Дані розраховано згідно із квартальними та річними звітами Казначейства про виконання бюджету</v>
      </c>
      <c r="B35" s="109"/>
      <c r="C35" s="109"/>
      <c r="D35" s="63"/>
      <c r="E35" s="63"/>
      <c r="F35" s="63"/>
      <c r="G35" s="63"/>
      <c r="H35" s="63"/>
      <c r="I35" s="63"/>
      <c r="J35" s="63"/>
      <c r="K35" s="63"/>
      <c r="L35" s="63"/>
      <c r="M35" s="63"/>
      <c r="N35" s="63"/>
      <c r="O35" s="63"/>
      <c r="P35" s="63"/>
      <c r="Q35" s="63"/>
      <c r="R35" s="63"/>
      <c r="S35" s="63"/>
      <c r="T35" s="63"/>
      <c r="U35" s="63"/>
      <c r="V35" s="63"/>
      <c r="W35" s="63"/>
      <c r="X35" s="15"/>
      <c r="Y35" s="15"/>
      <c r="Z35" s="15"/>
      <c r="AA35" s="15"/>
    </row>
    <row r="36" spans="1:59" x14ac:dyDescent="0.25">
      <c r="A36" s="109"/>
      <c r="B36" s="109"/>
      <c r="C36" s="109"/>
      <c r="D36" s="63"/>
      <c r="E36" s="63"/>
      <c r="F36" s="63"/>
      <c r="G36" s="63"/>
      <c r="H36" s="63"/>
      <c r="I36" s="63"/>
      <c r="J36" s="63"/>
      <c r="K36" s="63"/>
      <c r="L36" s="63"/>
      <c r="M36" s="63"/>
      <c r="N36" s="63"/>
      <c r="O36" s="63"/>
      <c r="P36" s="63"/>
      <c r="Q36" s="63"/>
      <c r="R36" s="63"/>
      <c r="S36" s="63"/>
      <c r="T36" s="63"/>
      <c r="U36" s="63"/>
      <c r="V36" s="63"/>
      <c r="W36" s="63"/>
      <c r="X36" s="15"/>
      <c r="Y36" s="15"/>
      <c r="Z36" s="15"/>
      <c r="AA36" s="15"/>
    </row>
    <row r="37" spans="1:59" x14ac:dyDescent="0.25">
      <c r="A37" s="109"/>
      <c r="B37" s="109"/>
      <c r="C37" s="109"/>
      <c r="D37" s="63"/>
      <c r="E37" s="63"/>
      <c r="F37" s="63"/>
      <c r="G37" s="63"/>
      <c r="H37" s="63"/>
      <c r="I37" s="63"/>
      <c r="J37" s="63"/>
      <c r="K37" s="63"/>
      <c r="L37" s="63"/>
      <c r="M37" s="63"/>
      <c r="N37" s="63"/>
      <c r="O37" s="63"/>
      <c r="P37" s="63"/>
      <c r="Q37" s="63"/>
      <c r="R37" s="63"/>
      <c r="S37" s="63"/>
      <c r="T37" s="63"/>
      <c r="U37" s="63"/>
      <c r="V37" s="63"/>
      <c r="W37" s="63"/>
      <c r="X37" s="15"/>
      <c r="Y37" s="15"/>
      <c r="Z37" s="15"/>
      <c r="AA37" s="15"/>
    </row>
    <row r="38" spans="1:59" x14ac:dyDescent="0.25">
      <c r="A38" s="65"/>
      <c r="B38" s="65"/>
      <c r="C38" s="65"/>
      <c r="D38" s="63"/>
      <c r="E38" s="63"/>
      <c r="F38" s="63"/>
      <c r="G38" s="63"/>
      <c r="H38" s="63"/>
      <c r="I38" s="63"/>
      <c r="J38" s="63"/>
      <c r="K38" s="63"/>
      <c r="L38" s="63"/>
      <c r="M38" s="63"/>
      <c r="N38" s="63"/>
      <c r="O38" s="63"/>
      <c r="P38" s="63"/>
      <c r="Q38" s="63"/>
      <c r="R38" s="63"/>
      <c r="S38" s="63"/>
      <c r="T38" s="63"/>
      <c r="U38" s="63"/>
      <c r="V38" s="63"/>
      <c r="W38" s="63"/>
      <c r="X38" s="15"/>
      <c r="Y38" s="15"/>
      <c r="Z38" s="15"/>
      <c r="AA38" s="15"/>
    </row>
    <row r="39" spans="1:59" x14ac:dyDescent="0.25">
      <c r="A39" s="114" t="str">
        <f>IF('0'!$A$1=1,"** Дані наведені згідно з вимогами зі складання звітності про виконання бюджету (наказ Казначейства від 13.02.2012 № 53)","** Data are presented according to the requirements of reporting on budget execution (order of the Treasury 13.02.2012 № 53)")</f>
        <v>** Дані наведені згідно з вимогами зі складання звітності про виконання бюджету (наказ Казначейства від 13.02.2012 № 53)</v>
      </c>
      <c r="B39" s="114"/>
      <c r="C39" s="114"/>
      <c r="D39" s="63"/>
      <c r="E39" s="63"/>
      <c r="F39" s="63"/>
      <c r="G39" s="63"/>
      <c r="H39" s="63"/>
      <c r="I39" s="63"/>
      <c r="J39" s="63"/>
      <c r="K39" s="63"/>
      <c r="L39" s="63"/>
      <c r="M39" s="63"/>
      <c r="N39" s="63"/>
      <c r="O39" s="63"/>
      <c r="P39" s="63"/>
      <c r="Q39" s="63"/>
      <c r="R39" s="63"/>
      <c r="S39" s="63"/>
      <c r="T39" s="63"/>
      <c r="U39" s="63"/>
      <c r="V39" s="63"/>
      <c r="W39" s="63"/>
      <c r="X39" s="15"/>
      <c r="Y39" s="15"/>
      <c r="Z39" s="15"/>
      <c r="AA39" s="15"/>
    </row>
  </sheetData>
  <sheetProtection password="CF7A" sheet="1" formatCells="0"/>
  <mergeCells count="7">
    <mergeCell ref="A39:C39"/>
    <mergeCell ref="A19:A28"/>
    <mergeCell ref="A31:A33"/>
    <mergeCell ref="A2:B2"/>
    <mergeCell ref="A30:B30"/>
    <mergeCell ref="A3:A18"/>
    <mergeCell ref="A35:C37"/>
  </mergeCells>
  <phoneticPr fontId="24"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7" orientation="landscape"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5</vt:i4>
      </vt:variant>
    </vt:vector>
  </HeadingPairs>
  <TitlesOfParts>
    <vt:vector size="9" baseType="lpstr">
      <vt:lpstr>0</vt:lpstr>
      <vt:lpstr>2</vt:lpstr>
      <vt:lpstr>5</vt:lpstr>
      <vt:lpstr>8</vt:lpstr>
      <vt:lpstr>'2'!Заголовки_для_друку</vt:lpstr>
      <vt:lpstr>'5'!Заголовки_для_друку</vt:lpstr>
      <vt:lpstr>'8'!Заголовки_для_друку</vt:lpstr>
      <vt:lpstr>'0'!Область_друку</vt:lpstr>
      <vt:lpstr>'8'!Область_друку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Рускевич Іван Петрович</dc:creator>
  <cp:lastModifiedBy>Гарагон Юлія Володимирівна</cp:lastModifiedBy>
  <cp:lastPrinted>2017-05-11T13:49:36Z</cp:lastPrinted>
  <dcterms:created xsi:type="dcterms:W3CDTF">2015-10-21T06:22:09Z</dcterms:created>
  <dcterms:modified xsi:type="dcterms:W3CDTF">2024-11-11T17:39:21Z</dcterms:modified>
</cp:coreProperties>
</file>